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hidePivotFieldList="1"/>
  <mc:AlternateContent xmlns:mc="http://schemas.openxmlformats.org/markup-compatibility/2006">
    <mc:Choice Requires="x15">
      <x15ac:absPath xmlns:x15ac="http://schemas.microsoft.com/office/spreadsheetml/2010/11/ac" url="https://imserso-my.sharepoint.com/personal/51457221_imserso_es/Documents/"/>
    </mc:Choice>
  </mc:AlternateContent>
  <xr:revisionPtr revIDLastSave="0" documentId="8_{621B9E3F-0912-43E8-95E9-360B6EFC5628}" xr6:coauthVersionLast="47" xr6:coauthVersionMax="47" xr10:uidLastSave="{00000000-0000-0000-0000-000000000000}"/>
  <bookViews>
    <workbookView xWindow="19090" yWindow="-110" windowWidth="19420" windowHeight="10420" tabRatio="891" activeTab="9"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 i="158" l="1"/>
  <c r="AD41" i="167"/>
  <c r="AE41" i="167"/>
  <c r="AB41" i="165"/>
  <c r="AC41" i="166"/>
  <c r="AC41" i="165"/>
  <c r="AB41" i="166"/>
  <c r="AC39" i="166"/>
  <c r="AC37" i="166"/>
  <c r="AC37" i="165"/>
  <c r="AB37" i="165"/>
  <c r="AC39" i="165"/>
  <c r="AE39" i="167"/>
  <c r="AD39" i="167"/>
  <c r="AE38" i="167"/>
  <c r="AB38" i="166"/>
  <c r="AD37" i="167"/>
  <c r="AE37" i="167"/>
  <c r="AD38" i="167"/>
  <c r="AC40" i="166"/>
  <c r="AC38" i="165"/>
  <c r="AC36" i="165"/>
  <c r="AC36" i="166"/>
  <c r="AE40" i="167"/>
  <c r="AC38" i="166"/>
  <c r="AB36" i="165"/>
  <c r="AB36" i="166"/>
  <c r="AB40" i="166"/>
  <c r="AB37" i="166"/>
  <c r="AD40" i="167"/>
  <c r="AB39" i="165"/>
  <c r="AE36" i="167"/>
  <c r="AC40" i="165"/>
  <c r="AB39" i="166"/>
  <c r="AB40" i="165"/>
  <c r="AD36" i="167"/>
  <c r="AB38" i="165"/>
  <c r="AC35" i="165"/>
  <c r="AB35" i="166"/>
  <c r="AB35" i="165"/>
  <c r="AE35" i="167"/>
  <c r="AC35" i="166"/>
  <c r="AD35" i="167"/>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O35" i="54"/>
  <c r="J34" i="54"/>
  <c r="J35" i="54"/>
  <c r="P35" i="54"/>
  <c r="F34" i="54"/>
  <c r="K34" i="54"/>
  <c r="P34" i="54"/>
  <c r="O34" i="54"/>
  <c r="F35" i="54"/>
  <c r="K35"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35" i="47"/>
  <c r="U37" i="134"/>
  <c r="N37" i="134"/>
  <c r="U38" i="134"/>
  <c r="N36" i="49"/>
  <c r="G45" i="111"/>
  <c r="N38" i="10"/>
  <c r="N36" i="47"/>
  <c r="N36" i="48"/>
  <c r="Z37" i="134"/>
  <c r="N35" i="49"/>
  <c r="X38" i="134"/>
  <c r="L38" i="134"/>
  <c r="G46" i="112"/>
  <c r="D36" i="49"/>
  <c r="D35" i="48"/>
  <c r="G45" i="112"/>
  <c r="L37" i="134"/>
  <c r="AB38" i="134"/>
  <c r="D35" i="49"/>
  <c r="D36" i="47"/>
  <c r="N35" i="48"/>
  <c r="K38" i="10"/>
  <c r="G46" i="110"/>
  <c r="S38" i="134"/>
  <c r="Q38" i="10"/>
  <c r="K37" i="10"/>
  <c r="W37" i="10"/>
  <c r="W38" i="10"/>
  <c r="AB37" i="134"/>
  <c r="Z38" i="134"/>
  <c r="G45" i="110"/>
  <c r="N35" i="47"/>
  <c r="N38" i="134"/>
  <c r="N37" i="10"/>
  <c r="Q37" i="134"/>
  <c r="Q37" i="10"/>
  <c r="S37" i="134"/>
  <c r="Q38" i="134"/>
  <c r="G46" i="111"/>
  <c r="D36" i="48"/>
  <c r="X37" i="134"/>
  <c r="O38" i="10" l="1"/>
  <c r="L38" i="10"/>
  <c r="T38" i="10"/>
  <c r="U38" i="10" s="1"/>
  <c r="R38" i="10"/>
  <c r="X38" i="10"/>
  <c r="T37" i="10"/>
  <c r="U37" i="10" s="1"/>
  <c r="L37" i="10"/>
  <c r="R37" i="10"/>
  <c r="X37" i="10"/>
  <c r="O37" i="10"/>
  <c r="T38" i="134"/>
  <c r="AC38" i="134"/>
  <c r="M38" i="134"/>
  <c r="R38" i="134"/>
  <c r="AA38" i="134"/>
  <c r="O38" i="134"/>
  <c r="Y38" i="134"/>
  <c r="V38" i="134"/>
  <c r="M37" i="134"/>
  <c r="R37" i="134"/>
  <c r="V37" i="134"/>
  <c r="AA37" i="134"/>
  <c r="O37" i="134"/>
  <c r="T37" i="134"/>
  <c r="Y37" i="134"/>
  <c r="AC37" i="134"/>
  <c r="D29" i="155" l="1"/>
  <c r="F29" i="155" s="1"/>
  <c r="B34" i="36" l="1"/>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5" i="9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Y21" i="101"/>
  <c r="Y23" i="101"/>
  <c r="V25" i="101"/>
  <c r="Y26" i="101"/>
  <c r="Y11" i="101"/>
  <c r="S24" i="101"/>
  <c r="S22" i="101"/>
  <c r="S16" i="101"/>
  <c r="V13" i="101"/>
  <c r="V21" i="101"/>
  <c r="Y25" i="101"/>
  <c r="Y15" i="101"/>
  <c r="S25" i="101"/>
  <c r="Y14" i="4"/>
  <c r="S19" i="101"/>
  <c r="S13" i="101"/>
  <c r="Y24" i="101"/>
  <c r="V14" i="101"/>
  <c r="Y26" i="100"/>
  <c r="V26" i="101"/>
  <c r="V15" i="101"/>
  <c r="V24" i="101"/>
  <c r="Y21" i="100"/>
  <c r="S16" i="100"/>
  <c r="Y14" i="101"/>
  <c r="Y16" i="101"/>
  <c r="S26" i="101"/>
  <c r="S20" i="101"/>
  <c r="Y27" i="100"/>
  <c r="S14" i="101"/>
  <c r="Y12" i="101"/>
  <c r="V17" i="101"/>
  <c r="Y28" i="101"/>
  <c r="S11" i="101"/>
  <c r="V11" i="101"/>
  <c r="V24" i="100"/>
  <c r="S20" i="4"/>
  <c r="Y23" i="100"/>
  <c r="V20" i="100"/>
  <c r="S11" i="100"/>
  <c r="S13" i="4"/>
  <c r="Y28" i="4"/>
  <c r="S27" i="101"/>
  <c r="S17" i="101"/>
  <c r="Y27" i="4"/>
  <c r="S19" i="100"/>
  <c r="V12" i="100"/>
  <c r="Y18" i="4"/>
  <c r="Y20" i="101"/>
  <c r="Y17" i="4"/>
  <c r="V22" i="101"/>
  <c r="Y24" i="100"/>
  <c r="S24" i="4"/>
  <c r="Y16" i="4"/>
  <c r="V12" i="4"/>
  <c r="V14" i="4"/>
  <c r="V16" i="4"/>
  <c r="V26" i="100"/>
  <c r="Y25" i="100"/>
  <c r="Y11" i="4"/>
  <c r="V20" i="101"/>
  <c r="V19" i="101"/>
  <c r="V27" i="100"/>
  <c r="V27" i="4"/>
  <c r="V22" i="4"/>
  <c r="V11" i="4"/>
  <c r="S27" i="4"/>
  <c r="S11" i="4"/>
  <c r="Y11" i="100"/>
  <c r="V17" i="100"/>
  <c r="S26" i="4"/>
  <c r="V20" i="4"/>
  <c r="V27" i="101"/>
  <c r="Y17" i="100"/>
  <c r="Y19" i="4"/>
  <c r="Y18" i="101"/>
  <c r="S28" i="4"/>
  <c r="V14" i="100"/>
  <c r="Y25" i="4"/>
  <c r="Y23" i="4"/>
  <c r="V18" i="101"/>
  <c r="S17" i="4"/>
  <c r="V17" i="4"/>
  <c r="Y16" i="100"/>
  <c r="V15" i="4"/>
  <c r="S22" i="100"/>
  <c r="Y26" i="4"/>
  <c r="Y27" i="101"/>
  <c r="Y22" i="101"/>
  <c r="Y13" i="101"/>
  <c r="S20" i="100"/>
  <c r="S22" i="4"/>
  <c r="Y15" i="100"/>
  <c r="S18" i="101"/>
  <c r="V25" i="100"/>
  <c r="V28" i="100"/>
  <c r="V15" i="100"/>
  <c r="Y21" i="4"/>
  <c r="V23" i="100"/>
  <c r="Y20" i="4"/>
  <c r="Y15" i="4"/>
  <c r="S14" i="100"/>
  <c r="S21" i="101"/>
  <c r="Y22" i="4"/>
  <c r="V21" i="100"/>
  <c r="S18" i="4"/>
  <c r="V23" i="4"/>
  <c r="S21" i="4"/>
  <c r="Y19" i="100"/>
  <c r="S14" i="4"/>
  <c r="Y12" i="4"/>
  <c r="V16" i="100"/>
  <c r="S13" i="100"/>
  <c r="S12" i="4"/>
  <c r="Y18" i="100"/>
  <c r="V12" i="101"/>
  <c r="V23" i="101"/>
  <c r="V11" i="100"/>
  <c r="Y12" i="100"/>
  <c r="Y28" i="100"/>
  <c r="S25" i="4"/>
  <c r="V25" i="4"/>
  <c r="V21" i="4"/>
  <c r="Y19" i="101"/>
  <c r="S25" i="100"/>
  <c r="V18" i="100"/>
  <c r="V13" i="100"/>
  <c r="V18" i="4"/>
  <c r="S23" i="4"/>
  <c r="S28" i="101"/>
  <c r="S12" i="100"/>
  <c r="V16" i="101"/>
  <c r="Y20" i="100"/>
  <c r="Y13" i="4"/>
  <c r="S19" i="4"/>
  <c r="S15" i="100"/>
  <c r="V22" i="100"/>
  <c r="V28" i="4"/>
  <c r="S17" i="100"/>
  <c r="Y24" i="4"/>
  <c r="S15" i="101"/>
  <c r="S23" i="101"/>
  <c r="Y14" i="100"/>
  <c r="S28" i="100"/>
  <c r="S15" i="4"/>
  <c r="V24" i="4"/>
  <c r="V28" i="101"/>
  <c r="V26" i="4"/>
  <c r="S24" i="100"/>
  <c r="S18" i="100"/>
  <c r="V13" i="4"/>
  <c r="S21" i="100"/>
  <c r="S27" i="100"/>
  <c r="S16" i="4"/>
  <c r="V19" i="100"/>
  <c r="S26" i="100"/>
  <c r="Y22" i="100"/>
  <c r="S23" i="100"/>
  <c r="Y17" i="101"/>
  <c r="S12" i="101"/>
  <c r="Y13" i="100"/>
  <c r="V19" i="4"/>
  <c r="C27" i="45" l="1"/>
  <c r="J15" i="97"/>
  <c r="V11" i="49"/>
  <c r="Y11" i="49" s="1"/>
  <c r="F11" i="97"/>
  <c r="L27" i="96"/>
  <c r="V27" i="49"/>
  <c r="Y27" i="49" s="1"/>
  <c r="F27" i="97"/>
  <c r="C12" i="51"/>
  <c r="L15" i="96"/>
  <c r="J11" i="95"/>
  <c r="F24" i="96"/>
  <c r="V24" i="48"/>
  <c r="Y24" i="48" s="1"/>
  <c r="C19" i="52"/>
  <c r="C14" i="54"/>
  <c r="C19" i="54"/>
  <c r="E23" i="143"/>
  <c r="J23" i="143"/>
  <c r="F22" i="141"/>
  <c r="T22" i="10"/>
  <c r="F22" i="108"/>
  <c r="D12" i="134"/>
  <c r="S11" i="103"/>
  <c r="J31" i="134"/>
  <c r="G29" i="134"/>
  <c r="G22" i="142"/>
  <c r="D23" i="138"/>
  <c r="E23" i="138" s="1"/>
  <c r="S22" i="104"/>
  <c r="Y21" i="104"/>
  <c r="Z21" i="104" s="1"/>
  <c r="N22" i="138"/>
  <c r="K21" i="102"/>
  <c r="L21" i="102"/>
  <c r="E24" i="144"/>
  <c r="J24" i="144"/>
  <c r="D16" i="138"/>
  <c r="E16" i="138" s="1"/>
  <c r="S15" i="104"/>
  <c r="J17" i="141"/>
  <c r="J17" i="108"/>
  <c r="Y20" i="105"/>
  <c r="Z20" i="105" s="1"/>
  <c r="N21" i="140"/>
  <c r="D23" i="96"/>
  <c r="G21" i="146"/>
  <c r="J23" i="96"/>
  <c r="C27" i="55"/>
  <c r="J20" i="95"/>
  <c r="C23" i="52"/>
  <c r="F19" i="97"/>
  <c r="V19" i="49"/>
  <c r="Y19" i="49" s="1"/>
  <c r="AC28" i="134"/>
  <c r="O27" i="111"/>
  <c r="C9" i="111"/>
  <c r="C10" i="112"/>
  <c r="P10" i="112" s="1"/>
  <c r="C15" i="57"/>
  <c r="C24" i="50"/>
  <c r="H19" i="94"/>
  <c r="C14" i="110"/>
  <c r="D14" i="110" s="1"/>
  <c r="C21" i="110"/>
  <c r="D21" i="110" s="1"/>
  <c r="C19" i="112"/>
  <c r="P19" i="112" s="1"/>
  <c r="C17" i="109"/>
  <c r="C19" i="111"/>
  <c r="D19" i="111" s="1"/>
  <c r="J30" i="48"/>
  <c r="J24" i="95"/>
  <c r="K29" i="57"/>
  <c r="J15" i="94"/>
  <c r="C21" i="45"/>
  <c r="C27" i="54"/>
  <c r="J13" i="94"/>
  <c r="V25" i="47"/>
  <c r="Y25" i="47" s="1"/>
  <c r="F25" i="95"/>
  <c r="L19" i="94"/>
  <c r="J20" i="94"/>
  <c r="H21" i="96"/>
  <c r="C27" i="53"/>
  <c r="L20" i="96"/>
  <c r="L21" i="95"/>
  <c r="C25" i="55"/>
  <c r="C24" i="54"/>
  <c r="F13" i="95"/>
  <c r="V13" i="47"/>
  <c r="Y13" i="47" s="1"/>
  <c r="L25" i="94"/>
  <c r="H21" i="94"/>
  <c r="H26" i="94"/>
  <c r="H11" i="95"/>
  <c r="C17" i="57"/>
  <c r="L12" i="96"/>
  <c r="H11" i="94"/>
  <c r="J17" i="94"/>
  <c r="J26" i="94"/>
  <c r="F27" i="94"/>
  <c r="V27" i="34"/>
  <c r="W19" i="4"/>
  <c r="G21" i="134"/>
  <c r="E18" i="145"/>
  <c r="J18" i="145"/>
  <c r="L13" i="108"/>
  <c r="S19" i="103"/>
  <c r="D20" i="134"/>
  <c r="Z31" i="137"/>
  <c r="W16" i="68"/>
  <c r="Q12" i="152"/>
  <c r="Q12" i="92"/>
  <c r="N25" i="136"/>
  <c r="T11" i="10"/>
  <c r="F11" i="141"/>
  <c r="R11" i="10"/>
  <c r="F11" i="108"/>
  <c r="F17" i="141"/>
  <c r="F17" i="108"/>
  <c r="T17" i="10"/>
  <c r="Z13" i="100"/>
  <c r="P12" i="101"/>
  <c r="Q12" i="101" s="1"/>
  <c r="T12" i="101"/>
  <c r="N16" i="140"/>
  <c r="Y15" i="105"/>
  <c r="Z15" i="105" s="1"/>
  <c r="C10" i="109"/>
  <c r="C23" i="111"/>
  <c r="P23" i="111" s="1"/>
  <c r="L20" i="97"/>
  <c r="V23" i="49"/>
  <c r="Y23" i="49" s="1"/>
  <c r="F23" i="97"/>
  <c r="C13" i="110"/>
  <c r="C26" i="109"/>
  <c r="C11" i="112"/>
  <c r="C20" i="111"/>
  <c r="C20" i="109"/>
  <c r="J13" i="96"/>
  <c r="V19" i="47"/>
  <c r="Y19" i="47" s="1"/>
  <c r="F19" i="95"/>
  <c r="J24" i="97"/>
  <c r="L20" i="95"/>
  <c r="V21" i="47"/>
  <c r="Y21" i="47" s="1"/>
  <c r="F21" i="95"/>
  <c r="C17" i="56"/>
  <c r="L11" i="95"/>
  <c r="J26" i="96"/>
  <c r="V19" i="48"/>
  <c r="Y19" i="48" s="1"/>
  <c r="F19" i="96"/>
  <c r="H25" i="96"/>
  <c r="C13" i="51"/>
  <c r="E29" i="145"/>
  <c r="J29" i="145"/>
  <c r="T15" i="125"/>
  <c r="L19" i="125" s="1"/>
  <c r="E29" i="134"/>
  <c r="E26" i="144"/>
  <c r="J26" i="144"/>
  <c r="Z31" i="144"/>
  <c r="C25" i="3"/>
  <c r="C29" i="107"/>
  <c r="K14" i="152"/>
  <c r="K14" i="92"/>
  <c r="D17" i="134"/>
  <c r="S16" i="103"/>
  <c r="AC21" i="143"/>
  <c r="E23" i="142"/>
  <c r="J23" i="142"/>
  <c r="Z17" i="101"/>
  <c r="E13" i="139"/>
  <c r="K15" i="36"/>
  <c r="J15" i="36"/>
  <c r="D13" i="137"/>
  <c r="G21" i="148"/>
  <c r="E28" i="139"/>
  <c r="F21" i="96"/>
  <c r="V21" i="48"/>
  <c r="Y21" i="48" s="1"/>
  <c r="C14" i="52"/>
  <c r="C27" i="52"/>
  <c r="C24" i="53"/>
  <c r="L25" i="97"/>
  <c r="E22" i="134"/>
  <c r="H17" i="96"/>
  <c r="C25" i="111"/>
  <c r="V20" i="34"/>
  <c r="F20" i="94"/>
  <c r="T30" i="48"/>
  <c r="L10" i="96"/>
  <c r="H12" i="97"/>
  <c r="C13" i="109"/>
  <c r="C22" i="111"/>
  <c r="D22" i="111" s="1"/>
  <c r="C23" i="109"/>
  <c r="C16" i="112"/>
  <c r="C22" i="109"/>
  <c r="F21" i="97"/>
  <c r="V21" i="49"/>
  <c r="Y21" i="49" s="1"/>
  <c r="J20" i="97"/>
  <c r="F22" i="96"/>
  <c r="V22" i="48"/>
  <c r="Y22" i="48" s="1"/>
  <c r="C23" i="45"/>
  <c r="C18" i="57"/>
  <c r="V20" i="49"/>
  <c r="Y20" i="49" s="1"/>
  <c r="F20" i="97"/>
  <c r="L22" i="97"/>
  <c r="F22" i="95"/>
  <c r="V22" i="47"/>
  <c r="Y22" i="47" s="1"/>
  <c r="J23" i="94"/>
  <c r="H25" i="95"/>
  <c r="J12" i="95"/>
  <c r="C20" i="56"/>
  <c r="C19" i="45"/>
  <c r="C20" i="50"/>
  <c r="J26" i="97"/>
  <c r="J23" i="97"/>
  <c r="J12" i="97"/>
  <c r="F29" i="51"/>
  <c r="C11" i="51"/>
  <c r="L21" i="94"/>
  <c r="H14" i="95"/>
  <c r="C21" i="56"/>
  <c r="S31" i="134"/>
  <c r="C26" i="107"/>
  <c r="C22" i="3"/>
  <c r="T23" i="100"/>
  <c r="P23" i="100"/>
  <c r="Q23" i="100" s="1"/>
  <c r="S20" i="104"/>
  <c r="D21" i="138"/>
  <c r="E21" i="138" s="1"/>
  <c r="Z22" i="100"/>
  <c r="D25" i="137"/>
  <c r="P26" i="100"/>
  <c r="Q26" i="100" s="1"/>
  <c r="T26" i="100"/>
  <c r="H12" i="108"/>
  <c r="H12" i="141"/>
  <c r="G18" i="144"/>
  <c r="L23" i="43"/>
  <c r="K23" i="43"/>
  <c r="J13" i="141"/>
  <c r="J13" i="108"/>
  <c r="D24" i="136"/>
  <c r="E24" i="136" s="1"/>
  <c r="W19" i="100"/>
  <c r="Q19" i="92"/>
  <c r="Q19" i="152"/>
  <c r="AC16" i="144"/>
  <c r="V25" i="104"/>
  <c r="W25" i="104" s="1"/>
  <c r="AC15" i="146"/>
  <c r="C22" i="50"/>
  <c r="L17" i="97"/>
  <c r="D22" i="136"/>
  <c r="E22" i="136" s="1"/>
  <c r="AC14" i="134"/>
  <c r="AC18" i="134"/>
  <c r="P16" i="4"/>
  <c r="Q16" i="4" s="1"/>
  <c r="T16" i="4"/>
  <c r="C31" i="36"/>
  <c r="T27" i="100"/>
  <c r="P27" i="100"/>
  <c r="Q27" i="100" s="1"/>
  <c r="E27" i="143"/>
  <c r="J27" i="143"/>
  <c r="T21" i="100"/>
  <c r="P21" i="100"/>
  <c r="Q21" i="100" s="1"/>
  <c r="S16" i="105"/>
  <c r="T16" i="105" s="1"/>
  <c r="D17" i="140"/>
  <c r="G29" i="137"/>
  <c r="D22" i="94"/>
  <c r="D24" i="155"/>
  <c r="F24" i="155" s="1"/>
  <c r="G24" i="155" s="1"/>
  <c r="AC23" i="143"/>
  <c r="W13" i="4"/>
  <c r="AC13" i="145"/>
  <c r="E16" i="137"/>
  <c r="E14" i="137"/>
  <c r="S31" i="142"/>
  <c r="J17" i="143"/>
  <c r="E17" i="143"/>
  <c r="T18" i="100"/>
  <c r="P18" i="100"/>
  <c r="Q18" i="100" s="1"/>
  <c r="Y18" i="103"/>
  <c r="Z18" i="103" s="1"/>
  <c r="S27" i="103"/>
  <c r="D28" i="134"/>
  <c r="D25" i="138"/>
  <c r="E25" i="138" s="1"/>
  <c r="S24" i="104"/>
  <c r="AB31" i="144"/>
  <c r="AC12" i="144"/>
  <c r="Y22" i="104"/>
  <c r="Z22" i="104" s="1"/>
  <c r="N23" i="138"/>
  <c r="C15" i="3"/>
  <c r="C19" i="107"/>
  <c r="N20" i="136"/>
  <c r="J27" i="142"/>
  <c r="E27" i="142"/>
  <c r="N31" i="144"/>
  <c r="G12" i="144"/>
  <c r="V17" i="104"/>
  <c r="W17" i="104" s="1"/>
  <c r="P24" i="100"/>
  <c r="Q24" i="100" s="1"/>
  <c r="T24" i="100"/>
  <c r="U31" i="143"/>
  <c r="G28" i="139"/>
  <c r="W26" i="4"/>
  <c r="Q31" i="137"/>
  <c r="D21" i="96"/>
  <c r="C11" i="52"/>
  <c r="F29" i="52"/>
  <c r="C26" i="52"/>
  <c r="D16" i="134"/>
  <c r="S15" i="103"/>
  <c r="H20" i="141"/>
  <c r="H20" i="108"/>
  <c r="V20" i="104"/>
  <c r="W20" i="104" s="1"/>
  <c r="G20" i="139"/>
  <c r="K11" i="36"/>
  <c r="J11" i="36"/>
  <c r="I31" i="36"/>
  <c r="W28" i="101"/>
  <c r="G17" i="139"/>
  <c r="V11" i="105"/>
  <c r="J31" i="140"/>
  <c r="K31" i="140" s="1"/>
  <c r="C15" i="53"/>
  <c r="H24" i="95"/>
  <c r="C15" i="45"/>
  <c r="R30" i="48"/>
  <c r="J10" i="96"/>
  <c r="C13" i="50"/>
  <c r="J12" i="96"/>
  <c r="C16" i="56"/>
  <c r="E26" i="137"/>
  <c r="V13" i="103"/>
  <c r="W13" i="103" s="1"/>
  <c r="Z31" i="145"/>
  <c r="K14" i="102"/>
  <c r="L14" i="102"/>
  <c r="G28" i="142"/>
  <c r="H17" i="108"/>
  <c r="H17" i="141"/>
  <c r="G22" i="139"/>
  <c r="D26" i="94"/>
  <c r="D28" i="155"/>
  <c r="F28" i="155" s="1"/>
  <c r="G28" i="155" s="1"/>
  <c r="S31" i="139"/>
  <c r="D28" i="139"/>
  <c r="J24" i="36"/>
  <c r="K24" i="36"/>
  <c r="C23" i="54"/>
  <c r="C25" i="54"/>
  <c r="C22" i="57"/>
  <c r="F12" i="95"/>
  <c r="V12" i="47"/>
  <c r="Y12" i="47" s="1"/>
  <c r="H26" i="96"/>
  <c r="V26" i="103"/>
  <c r="W26" i="103" s="1"/>
  <c r="V19" i="103"/>
  <c r="W19" i="103" s="1"/>
  <c r="C11" i="110"/>
  <c r="C19" i="50"/>
  <c r="C23" i="53"/>
  <c r="H14" i="94"/>
  <c r="C16" i="50"/>
  <c r="C12" i="55"/>
  <c r="H25" i="94"/>
  <c r="C22" i="110"/>
  <c r="P22" i="110" s="1"/>
  <c r="C21" i="112"/>
  <c r="P21" i="112" s="1"/>
  <c r="C18" i="109"/>
  <c r="C17" i="111"/>
  <c r="D17" i="111" s="1"/>
  <c r="F11" i="96"/>
  <c r="V11" i="48"/>
  <c r="Y11" i="48" s="1"/>
  <c r="J16" i="97"/>
  <c r="H26" i="95"/>
  <c r="C12" i="56"/>
  <c r="L22" i="94"/>
  <c r="J16" i="94"/>
  <c r="L24" i="96"/>
  <c r="L16" i="94"/>
  <c r="C26" i="53"/>
  <c r="L24" i="95"/>
  <c r="H12" i="95"/>
  <c r="V15" i="34"/>
  <c r="F15" i="94"/>
  <c r="H10" i="95"/>
  <c r="P30" i="47"/>
  <c r="C26" i="56"/>
  <c r="C24" i="57"/>
  <c r="C19" i="51"/>
  <c r="C11" i="50"/>
  <c r="F29" i="50"/>
  <c r="C16" i="57"/>
  <c r="C12" i="50"/>
  <c r="H22" i="94"/>
  <c r="D14" i="136"/>
  <c r="E14" i="136" s="1"/>
  <c r="W24" i="4"/>
  <c r="T15" i="4"/>
  <c r="P15" i="4"/>
  <c r="Q15" i="4" s="1"/>
  <c r="J25" i="108"/>
  <c r="J25" i="141"/>
  <c r="E21" i="137"/>
  <c r="L13" i="43"/>
  <c r="K13" i="43"/>
  <c r="T28" i="100"/>
  <c r="P28" i="100"/>
  <c r="Q28" i="100" s="1"/>
  <c r="D16" i="136"/>
  <c r="E16" i="136" s="1"/>
  <c r="J18" i="144"/>
  <c r="E18" i="144"/>
  <c r="Z14" i="100"/>
  <c r="G19" i="143"/>
  <c r="N29" i="138"/>
  <c r="Y28" i="104"/>
  <c r="Z28" i="104" s="1"/>
  <c r="C11" i="111"/>
  <c r="C18" i="56"/>
  <c r="C25" i="51"/>
  <c r="L18" i="94"/>
  <c r="C17" i="110"/>
  <c r="C18" i="111"/>
  <c r="C23" i="112"/>
  <c r="C10" i="110"/>
  <c r="C10" i="111"/>
  <c r="D10" i="111" s="1"/>
  <c r="L19" i="96"/>
  <c r="O30" i="45"/>
  <c r="C23" i="50"/>
  <c r="H22" i="95"/>
  <c r="L14" i="95"/>
  <c r="J16" i="96"/>
  <c r="L11" i="94"/>
  <c r="F23" i="95"/>
  <c r="V23" i="47"/>
  <c r="Y23" i="47" s="1"/>
  <c r="L22" i="96"/>
  <c r="H14" i="96"/>
  <c r="J11" i="97"/>
  <c r="C27" i="57"/>
  <c r="C15" i="50"/>
  <c r="P29" i="54"/>
  <c r="P29" i="55"/>
  <c r="H19" i="96"/>
  <c r="Q15" i="92"/>
  <c r="D14" i="134"/>
  <c r="S13" i="103"/>
  <c r="G17" i="145"/>
  <c r="E25" i="143"/>
  <c r="J25" i="143"/>
  <c r="E17" i="134"/>
  <c r="J19" i="145"/>
  <c r="E19" i="145"/>
  <c r="O20" i="92"/>
  <c r="J31" i="137"/>
  <c r="D12" i="137"/>
  <c r="J14" i="144"/>
  <c r="E14" i="144"/>
  <c r="T23" i="101"/>
  <c r="P23" i="101"/>
  <c r="Q23" i="101" s="1"/>
  <c r="S17" i="98"/>
  <c r="G29" i="147"/>
  <c r="P15" i="101"/>
  <c r="Q15" i="101" s="1"/>
  <c r="T15" i="101"/>
  <c r="D20" i="96"/>
  <c r="C28" i="51"/>
  <c r="G24" i="147"/>
  <c r="O27" i="109"/>
  <c r="C9" i="109"/>
  <c r="C24" i="109"/>
  <c r="J14" i="95"/>
  <c r="L18" i="96"/>
  <c r="C24" i="112"/>
  <c r="C12" i="109"/>
  <c r="P12" i="109" s="1"/>
  <c r="C15" i="111"/>
  <c r="C22" i="112"/>
  <c r="P22" i="112"/>
  <c r="L26" i="97"/>
  <c r="L15" i="95"/>
  <c r="C26" i="51"/>
  <c r="J18" i="96"/>
  <c r="L26" i="94"/>
  <c r="J17" i="96"/>
  <c r="H12" i="94"/>
  <c r="H30" i="48"/>
  <c r="C15" i="56"/>
  <c r="L16" i="96"/>
  <c r="H13" i="96"/>
  <c r="H16" i="94"/>
  <c r="J14" i="97"/>
  <c r="L26" i="96"/>
  <c r="F12" i="94"/>
  <c r="V12" i="34"/>
  <c r="H30" i="49"/>
  <c r="N30" i="47"/>
  <c r="H10" i="96"/>
  <c r="P30" i="48"/>
  <c r="C22" i="52"/>
  <c r="Z24" i="4"/>
  <c r="K19" i="102"/>
  <c r="L19" i="102"/>
  <c r="G13" i="134"/>
  <c r="T17" i="100"/>
  <c r="P17" i="100"/>
  <c r="Q17" i="100" s="1"/>
  <c r="V14" i="103"/>
  <c r="W14" i="103" s="1"/>
  <c r="K15" i="92"/>
  <c r="D27" i="134"/>
  <c r="S26" i="103"/>
  <c r="H25" i="141"/>
  <c r="H25" i="108"/>
  <c r="AC22" i="137"/>
  <c r="I14" i="92"/>
  <c r="I14" i="152"/>
  <c r="Z31" i="134"/>
  <c r="N28" i="136"/>
  <c r="J11" i="141"/>
  <c r="J11" i="108"/>
  <c r="L17" i="43"/>
  <c r="K17" i="43"/>
  <c r="I20" i="92"/>
  <c r="V28" i="104"/>
  <c r="W28" i="104" s="1"/>
  <c r="G26" i="144"/>
  <c r="G24" i="134"/>
  <c r="E15" i="45"/>
  <c r="AC27" i="147"/>
  <c r="L13" i="97"/>
  <c r="C13" i="53"/>
  <c r="H16" i="96"/>
  <c r="J16" i="95"/>
  <c r="C12" i="52"/>
  <c r="AC17" i="134"/>
  <c r="W28" i="4"/>
  <c r="AC23" i="134"/>
  <c r="S20" i="103"/>
  <c r="D21" i="134"/>
  <c r="W22" i="100"/>
  <c r="T15" i="100"/>
  <c r="P15" i="100"/>
  <c r="Q15" i="100" s="1"/>
  <c r="T19" i="4"/>
  <c r="P19" i="4"/>
  <c r="Q19" i="4" s="1"/>
  <c r="H11" i="108"/>
  <c r="H11" i="141"/>
  <c r="J16" i="145"/>
  <c r="E16" i="145"/>
  <c r="G14" i="145"/>
  <c r="N26" i="140"/>
  <c r="Y25" i="105"/>
  <c r="Z25" i="105" s="1"/>
  <c r="V16" i="49"/>
  <c r="Y16" i="49" s="1"/>
  <c r="F16" i="97"/>
  <c r="D26" i="136"/>
  <c r="E26" i="136" s="1"/>
  <c r="D17" i="95"/>
  <c r="O14" i="92"/>
  <c r="O14" i="152"/>
  <c r="G29" i="142"/>
  <c r="Z13" i="4"/>
  <c r="Z20" i="100"/>
  <c r="AC29" i="145"/>
  <c r="Q18" i="92"/>
  <c r="Q18" i="152"/>
  <c r="M20" i="92"/>
  <c r="V24" i="104"/>
  <c r="W24" i="104" s="1"/>
  <c r="V27" i="104"/>
  <c r="W27" i="104" s="1"/>
  <c r="Q31" i="134"/>
  <c r="V11" i="103"/>
  <c r="W11" i="103" s="1"/>
  <c r="K13" i="152"/>
  <c r="K13" i="92"/>
  <c r="F20" i="141"/>
  <c r="T20" i="10"/>
  <c r="F20" i="108"/>
  <c r="E25" i="142"/>
  <c r="J25" i="142"/>
  <c r="AC15" i="137"/>
  <c r="AC27" i="137"/>
  <c r="G22" i="137"/>
  <c r="J12" i="108"/>
  <c r="J12" i="141"/>
  <c r="D19" i="136"/>
  <c r="E19" i="136" s="1"/>
  <c r="I13" i="152"/>
  <c r="I13" i="92"/>
  <c r="AC23" i="139"/>
  <c r="E23" i="134"/>
  <c r="W16" i="101"/>
  <c r="D22" i="95"/>
  <c r="H29" i="54"/>
  <c r="E26" i="145"/>
  <c r="J26" i="145"/>
  <c r="Z16" i="68"/>
  <c r="AA16" i="68" s="1"/>
  <c r="S12" i="92"/>
  <c r="S12" i="152"/>
  <c r="J31" i="138"/>
  <c r="K31" i="138" s="1"/>
  <c r="V11" i="104"/>
  <c r="D18" i="137"/>
  <c r="K27" i="43"/>
  <c r="L27" i="43"/>
  <c r="E13" i="142"/>
  <c r="J13" i="142"/>
  <c r="AC13" i="79"/>
  <c r="AA13" i="79" s="1"/>
  <c r="E13" i="98"/>
  <c r="E28" i="147"/>
  <c r="J28" i="147"/>
  <c r="AC13" i="139"/>
  <c r="C28" i="52"/>
  <c r="H20" i="96"/>
  <c r="C21" i="57"/>
  <c r="F29" i="53"/>
  <c r="C11" i="53"/>
  <c r="K29" i="51"/>
  <c r="C17" i="45"/>
  <c r="C28" i="54"/>
  <c r="C28" i="50"/>
  <c r="G23" i="137"/>
  <c r="S18" i="152"/>
  <c r="S18" i="92"/>
  <c r="AC13" i="134"/>
  <c r="T25" i="10"/>
  <c r="C28" i="106"/>
  <c r="F25" i="108"/>
  <c r="F25" i="141"/>
  <c r="N25" i="141" s="1"/>
  <c r="E29" i="142"/>
  <c r="J29" i="142"/>
  <c r="P12" i="100"/>
  <c r="Q12" i="100" s="1"/>
  <c r="T12" i="100"/>
  <c r="E12" i="137"/>
  <c r="F12" i="137" s="1"/>
  <c r="L31" i="137"/>
  <c r="G18" i="143"/>
  <c r="G14" i="143"/>
  <c r="G27" i="143"/>
  <c r="I18" i="98"/>
  <c r="D13" i="139"/>
  <c r="P28" i="101"/>
  <c r="Q28" i="101" s="1"/>
  <c r="T28" i="101"/>
  <c r="S31" i="145"/>
  <c r="Y19" i="105"/>
  <c r="Z19" i="105" s="1"/>
  <c r="N20" i="140"/>
  <c r="G12" i="147"/>
  <c r="N31" i="147"/>
  <c r="C24" i="45"/>
  <c r="L22" i="95"/>
  <c r="V17" i="47"/>
  <c r="Y17" i="47" s="1"/>
  <c r="F17" i="95"/>
  <c r="H17" i="94"/>
  <c r="T23" i="4"/>
  <c r="P23" i="4"/>
  <c r="Q23" i="4" s="1"/>
  <c r="D17" i="137"/>
  <c r="F25" i="97"/>
  <c r="V25" i="49"/>
  <c r="Y25" i="49" s="1"/>
  <c r="O27" i="110"/>
  <c r="C9" i="110"/>
  <c r="C21" i="52"/>
  <c r="F26" i="96"/>
  <c r="V26" i="48"/>
  <c r="Y26" i="48" s="1"/>
  <c r="J26" i="95"/>
  <c r="C16" i="111"/>
  <c r="C16" i="109"/>
  <c r="C15" i="110"/>
  <c r="P15" i="110" s="1"/>
  <c r="C13" i="112"/>
  <c r="C13" i="54"/>
  <c r="C23" i="57"/>
  <c r="J25" i="97"/>
  <c r="C19" i="56"/>
  <c r="C17" i="51"/>
  <c r="H13" i="94"/>
  <c r="V14" i="48"/>
  <c r="Y14" i="48" s="1"/>
  <c r="F14" i="96"/>
  <c r="H12" i="96"/>
  <c r="C26" i="57"/>
  <c r="C14" i="53"/>
  <c r="L11" i="97"/>
  <c r="V18" i="48"/>
  <c r="Y18" i="48" s="1"/>
  <c r="F18" i="96"/>
  <c r="H27" i="97"/>
  <c r="H23" i="97"/>
  <c r="H17" i="97"/>
  <c r="C22" i="54"/>
  <c r="J27" i="94"/>
  <c r="C14" i="51"/>
  <c r="R30" i="49"/>
  <c r="J10" i="97"/>
  <c r="L12" i="95"/>
  <c r="L30" i="34"/>
  <c r="J13" i="95"/>
  <c r="J22" i="97"/>
  <c r="J11" i="94"/>
  <c r="W18" i="4"/>
  <c r="L23" i="102"/>
  <c r="K23" i="102"/>
  <c r="N15" i="125"/>
  <c r="I19" i="125" s="1"/>
  <c r="J27" i="141"/>
  <c r="J27" i="108"/>
  <c r="G13" i="143"/>
  <c r="G20" i="92"/>
  <c r="I17" i="92"/>
  <c r="I17" i="152"/>
  <c r="K21" i="68"/>
  <c r="Y26" i="103"/>
  <c r="Z26" i="103" s="1"/>
  <c r="J21" i="141"/>
  <c r="J21" i="108"/>
  <c r="AC18" i="143"/>
  <c r="S14" i="92"/>
  <c r="S14" i="152"/>
  <c r="V12" i="104"/>
  <c r="W12" i="104" s="1"/>
  <c r="V20" i="103"/>
  <c r="W20" i="103" s="1"/>
  <c r="K16" i="102"/>
  <c r="L16" i="102"/>
  <c r="Y22" i="103"/>
  <c r="Z22" i="103" s="1"/>
  <c r="J26" i="143"/>
  <c r="E26" i="143"/>
  <c r="W13" i="100"/>
  <c r="C20" i="110"/>
  <c r="P20" i="110" s="1"/>
  <c r="C20" i="51"/>
  <c r="J14" i="94"/>
  <c r="H23" i="95"/>
  <c r="C27" i="50"/>
  <c r="C26" i="112"/>
  <c r="C18" i="112"/>
  <c r="C26" i="110"/>
  <c r="C21" i="111"/>
  <c r="H22" i="96"/>
  <c r="F14" i="97"/>
  <c r="V14" i="49"/>
  <c r="Y14" i="49" s="1"/>
  <c r="H25" i="97"/>
  <c r="F17" i="97"/>
  <c r="V17" i="49"/>
  <c r="Y17" i="49" s="1"/>
  <c r="V15" i="47"/>
  <c r="Y15" i="47" s="1"/>
  <c r="F15" i="95"/>
  <c r="C18" i="52"/>
  <c r="C18" i="45"/>
  <c r="J17" i="97"/>
  <c r="L14" i="97"/>
  <c r="C18" i="54"/>
  <c r="V15" i="49"/>
  <c r="Y15" i="49" s="1"/>
  <c r="F15" i="97"/>
  <c r="J27" i="96"/>
  <c r="C22" i="55"/>
  <c r="C15" i="55"/>
  <c r="F13" i="97"/>
  <c r="V13" i="49"/>
  <c r="Y13" i="49" s="1"/>
  <c r="C13" i="57"/>
  <c r="J30" i="47"/>
  <c r="L27" i="95"/>
  <c r="C13" i="52"/>
  <c r="C14" i="57"/>
  <c r="J18" i="97"/>
  <c r="C16" i="55"/>
  <c r="W18" i="100"/>
  <c r="L31" i="134"/>
  <c r="E12" i="134"/>
  <c r="F12" i="134" s="1"/>
  <c r="J29" i="102"/>
  <c r="L29" i="102" s="1"/>
  <c r="L10" i="102"/>
  <c r="K10" i="102"/>
  <c r="J16" i="142"/>
  <c r="E16" i="142"/>
  <c r="P25" i="100"/>
  <c r="Q25" i="100" s="1"/>
  <c r="T25" i="100"/>
  <c r="Y27" i="103"/>
  <c r="Z27" i="103" s="1"/>
  <c r="AC25" i="144"/>
  <c r="J31" i="139"/>
  <c r="D12" i="139"/>
  <c r="E17" i="98"/>
  <c r="AC17" i="79"/>
  <c r="AA17" i="79" s="1"/>
  <c r="AC14" i="146"/>
  <c r="D26" i="97"/>
  <c r="J28" i="143"/>
  <c r="E28" i="143"/>
  <c r="Z19" i="101"/>
  <c r="C15" i="52"/>
  <c r="F26" i="94"/>
  <c r="V26" i="34"/>
  <c r="Y26" i="34" s="1"/>
  <c r="C14" i="55"/>
  <c r="C28" i="56"/>
  <c r="C25" i="57"/>
  <c r="D15" i="136"/>
  <c r="E15" i="136" s="1"/>
  <c r="AC14" i="145"/>
  <c r="G18" i="98"/>
  <c r="N15" i="79"/>
  <c r="O15" i="79" s="1"/>
  <c r="K12" i="98"/>
  <c r="C17" i="112"/>
  <c r="D17" i="112" s="1"/>
  <c r="O27" i="112"/>
  <c r="C9" i="112"/>
  <c r="H16" i="97"/>
  <c r="H23" i="96"/>
  <c r="J23" i="95"/>
  <c r="C18" i="110"/>
  <c r="C21" i="109"/>
  <c r="C19" i="109"/>
  <c r="C26" i="111"/>
  <c r="P26" i="111" s="1"/>
  <c r="L26" i="95"/>
  <c r="L12" i="94"/>
  <c r="L13" i="95"/>
  <c r="F13" i="96"/>
  <c r="V13" i="48"/>
  <c r="Y13" i="48" s="1"/>
  <c r="K29" i="55"/>
  <c r="H20" i="97"/>
  <c r="H15" i="94"/>
  <c r="J21" i="95"/>
  <c r="L24" i="94"/>
  <c r="P29" i="50"/>
  <c r="J19" i="94"/>
  <c r="C16" i="53"/>
  <c r="C22" i="56"/>
  <c r="L27" i="94"/>
  <c r="H24" i="96"/>
  <c r="C19" i="55"/>
  <c r="J21" i="94"/>
  <c r="P29" i="57"/>
  <c r="C28" i="53"/>
  <c r="H30" i="47"/>
  <c r="V23" i="34"/>
  <c r="F23" i="94"/>
  <c r="K29" i="54"/>
  <c r="H19" i="95"/>
  <c r="J22" i="96"/>
  <c r="N16" i="136"/>
  <c r="AC15" i="134"/>
  <c r="J23" i="108"/>
  <c r="J23" i="141"/>
  <c r="G23" i="134"/>
  <c r="K26" i="102"/>
  <c r="L26" i="102"/>
  <c r="G12" i="137"/>
  <c r="N31" i="137"/>
  <c r="U31" i="142"/>
  <c r="W21" i="4"/>
  <c r="D27" i="137"/>
  <c r="G12" i="143"/>
  <c r="N31" i="143"/>
  <c r="D27" i="136"/>
  <c r="E27" i="136" s="1"/>
  <c r="D31" i="43"/>
  <c r="G14" i="92"/>
  <c r="G14" i="152"/>
  <c r="D16" i="97"/>
  <c r="K29" i="50"/>
  <c r="F22" i="94"/>
  <c r="V22" i="34"/>
  <c r="V25" i="34"/>
  <c r="F25" i="94"/>
  <c r="J24" i="96"/>
  <c r="L19" i="95"/>
  <c r="E19" i="134"/>
  <c r="G17" i="134"/>
  <c r="V17" i="103"/>
  <c r="W17" i="103" s="1"/>
  <c r="Q29" i="10"/>
  <c r="J10" i="141"/>
  <c r="J10" i="108"/>
  <c r="K28" i="43"/>
  <c r="L28" i="43"/>
  <c r="M31" i="136"/>
  <c r="N31" i="136" s="1"/>
  <c r="N12" i="136"/>
  <c r="H27" i="141"/>
  <c r="H27" i="108"/>
  <c r="E15" i="144"/>
  <c r="J15" i="144"/>
  <c r="C14" i="45"/>
  <c r="L25" i="95"/>
  <c r="C17" i="53"/>
  <c r="N18" i="136"/>
  <c r="D21" i="137"/>
  <c r="AC13" i="142"/>
  <c r="G20" i="143"/>
  <c r="W25" i="4"/>
  <c r="G25" i="142"/>
  <c r="Q14" i="92"/>
  <c r="Q14" i="152"/>
  <c r="S26" i="104"/>
  <c r="D27" i="138"/>
  <c r="E27" i="138" s="1"/>
  <c r="K16" i="43"/>
  <c r="L16" i="43"/>
  <c r="G22" i="144"/>
  <c r="G15" i="144"/>
  <c r="G22" i="134"/>
  <c r="J18" i="143"/>
  <c r="E18" i="143"/>
  <c r="C25" i="107"/>
  <c r="C21" i="3"/>
  <c r="AC17" i="137"/>
  <c r="S31" i="137"/>
  <c r="G13" i="92"/>
  <c r="G13" i="152"/>
  <c r="AC19" i="148"/>
  <c r="Z31" i="142"/>
  <c r="O13" i="92"/>
  <c r="O13" i="152"/>
  <c r="AC25" i="137"/>
  <c r="L19" i="108"/>
  <c r="E29" i="147"/>
  <c r="J29" i="147"/>
  <c r="V20" i="105"/>
  <c r="W20" i="105" s="1"/>
  <c r="J15" i="145"/>
  <c r="E15" i="145"/>
  <c r="G13" i="145"/>
  <c r="P25" i="4"/>
  <c r="Q25" i="4" s="1"/>
  <c r="T25" i="4"/>
  <c r="H19" i="108"/>
  <c r="H19" i="141"/>
  <c r="AB31" i="145"/>
  <c r="Z28" i="100"/>
  <c r="K20" i="102"/>
  <c r="L20" i="102"/>
  <c r="D28" i="137"/>
  <c r="Y18" i="104"/>
  <c r="Z18" i="104" s="1"/>
  <c r="N19" i="138"/>
  <c r="J26" i="146"/>
  <c r="E26" i="146"/>
  <c r="D21" i="97"/>
  <c r="D15" i="140"/>
  <c r="S14" i="105"/>
  <c r="D15" i="94"/>
  <c r="D17" i="155"/>
  <c r="K19" i="36"/>
  <c r="J19" i="36"/>
  <c r="G29" i="148"/>
  <c r="C24" i="52"/>
  <c r="F23" i="96"/>
  <c r="V23" i="48"/>
  <c r="Y23" i="48" s="1"/>
  <c r="H27" i="96"/>
  <c r="C21" i="51"/>
  <c r="H26" i="97"/>
  <c r="K29" i="56"/>
  <c r="C16" i="51"/>
  <c r="V24" i="34"/>
  <c r="F24" i="94"/>
  <c r="Z12" i="100"/>
  <c r="N29" i="136"/>
  <c r="K15" i="102"/>
  <c r="L15" i="102"/>
  <c r="G26" i="143"/>
  <c r="AC27" i="134"/>
  <c r="W11" i="100"/>
  <c r="V30" i="100"/>
  <c r="W30" i="100" s="1"/>
  <c r="S19" i="92"/>
  <c r="S19" i="152"/>
  <c r="J19" i="143"/>
  <c r="E19" i="143"/>
  <c r="J16" i="147"/>
  <c r="E16" i="147"/>
  <c r="E26" i="147"/>
  <c r="J26" i="147"/>
  <c r="W23" i="101"/>
  <c r="W12" i="101"/>
  <c r="G14" i="148"/>
  <c r="E21" i="148"/>
  <c r="J21" i="148"/>
  <c r="H27" i="95"/>
  <c r="L30" i="48"/>
  <c r="L21" i="97"/>
  <c r="H19" i="97"/>
  <c r="H14" i="97"/>
  <c r="J19" i="96"/>
  <c r="N17" i="136"/>
  <c r="D29" i="10"/>
  <c r="M17" i="98"/>
  <c r="C14" i="111"/>
  <c r="C25" i="110"/>
  <c r="C25" i="53"/>
  <c r="C17" i="50"/>
  <c r="L14" i="96"/>
  <c r="H18" i="94"/>
  <c r="C23" i="110"/>
  <c r="C15" i="112"/>
  <c r="C15" i="109"/>
  <c r="C24" i="110"/>
  <c r="D24" i="110" s="1"/>
  <c r="C12" i="110"/>
  <c r="C19" i="53"/>
  <c r="V21" i="34"/>
  <c r="F21" i="94"/>
  <c r="H27" i="94"/>
  <c r="V10" i="48"/>
  <c r="Y10" i="48" s="1"/>
  <c r="F30" i="48"/>
  <c r="F10" i="96"/>
  <c r="C11" i="56"/>
  <c r="F29" i="56"/>
  <c r="J12" i="94"/>
  <c r="N12" i="94" s="1"/>
  <c r="L20" i="94"/>
  <c r="H18" i="96"/>
  <c r="J22" i="95"/>
  <c r="H21" i="95"/>
  <c r="P29" i="52"/>
  <c r="C19" i="57"/>
  <c r="L17" i="96"/>
  <c r="N30" i="34"/>
  <c r="C23" i="55"/>
  <c r="J18" i="95"/>
  <c r="C20" i="53"/>
  <c r="P29" i="51"/>
  <c r="C27" i="51"/>
  <c r="J15" i="95"/>
  <c r="H15" i="96"/>
  <c r="J27" i="95"/>
  <c r="K13" i="102"/>
  <c r="L13" i="102"/>
  <c r="G26" i="134"/>
  <c r="Q20" i="92"/>
  <c r="N26" i="136"/>
  <c r="S15" i="92"/>
  <c r="Z18" i="100"/>
  <c r="AC24" i="144"/>
  <c r="C13" i="3"/>
  <c r="C17" i="107"/>
  <c r="P12" i="4"/>
  <c r="Q12" i="4" s="1"/>
  <c r="T12" i="4"/>
  <c r="J25" i="144"/>
  <c r="E25" i="144"/>
  <c r="G18" i="152"/>
  <c r="G18" i="92"/>
  <c r="E17" i="142"/>
  <c r="J17" i="142"/>
  <c r="D29" i="134"/>
  <c r="S28" i="103"/>
  <c r="J24" i="142"/>
  <c r="E24" i="142"/>
  <c r="E14" i="145"/>
  <c r="J14" i="145"/>
  <c r="E19" i="139"/>
  <c r="K28" i="36"/>
  <c r="J28" i="36"/>
  <c r="C16" i="110"/>
  <c r="P16" i="110" s="1"/>
  <c r="L13" i="94"/>
  <c r="J19" i="95"/>
  <c r="H18" i="95"/>
  <c r="C25" i="109"/>
  <c r="D25" i="109" s="1"/>
  <c r="C12" i="112"/>
  <c r="C12" i="111"/>
  <c r="P12" i="111" s="1"/>
  <c r="C25" i="112"/>
  <c r="L18" i="97"/>
  <c r="H10" i="97"/>
  <c r="P30" i="49"/>
  <c r="H16" i="95"/>
  <c r="F18" i="95"/>
  <c r="V18" i="47"/>
  <c r="Y18" i="47" s="1"/>
  <c r="L23" i="96"/>
  <c r="J11" i="96"/>
  <c r="L23" i="94"/>
  <c r="U23" i="34"/>
  <c r="C24" i="56"/>
  <c r="L17" i="94"/>
  <c r="T30" i="47"/>
  <c r="L10" i="95"/>
  <c r="J13" i="97"/>
  <c r="L23" i="97"/>
  <c r="F14" i="94"/>
  <c r="V14" i="34"/>
  <c r="H18" i="97"/>
  <c r="C16" i="54"/>
  <c r="C16" i="45"/>
  <c r="C28" i="45"/>
  <c r="C21" i="50"/>
  <c r="C13" i="56"/>
  <c r="V27" i="47"/>
  <c r="Y27" i="47" s="1"/>
  <c r="F27" i="95"/>
  <c r="V22" i="49"/>
  <c r="Y22" i="49" s="1"/>
  <c r="F22" i="97"/>
  <c r="C23" i="107"/>
  <c r="C19" i="3"/>
  <c r="P13" i="100"/>
  <c r="Q13" i="100" s="1"/>
  <c r="T13" i="100"/>
  <c r="AC26" i="134"/>
  <c r="E14" i="142"/>
  <c r="J14" i="142"/>
  <c r="N24" i="136"/>
  <c r="V12" i="103"/>
  <c r="W12" i="103" s="1"/>
  <c r="K26" i="43"/>
  <c r="L26" i="43"/>
  <c r="W16" i="100"/>
  <c r="S19" i="104"/>
  <c r="T19" i="104" s="1"/>
  <c r="D20" i="138"/>
  <c r="E20" i="138" s="1"/>
  <c r="L16" i="108"/>
  <c r="E22" i="45"/>
  <c r="J15" i="147"/>
  <c r="E15" i="147"/>
  <c r="T21" i="68"/>
  <c r="O17" i="152"/>
  <c r="O17" i="92"/>
  <c r="E12" i="139"/>
  <c r="L31" i="139"/>
  <c r="P30" i="34"/>
  <c r="H10" i="94"/>
  <c r="L14" i="94"/>
  <c r="C22" i="51"/>
  <c r="J19" i="97"/>
  <c r="C18" i="51"/>
  <c r="C26" i="54"/>
  <c r="K18" i="102"/>
  <c r="L18" i="102"/>
  <c r="AC15" i="147"/>
  <c r="C11" i="109"/>
  <c r="P11" i="109"/>
  <c r="C14" i="112"/>
  <c r="C20" i="57"/>
  <c r="K29" i="52"/>
  <c r="C12" i="53"/>
  <c r="L16" i="97"/>
  <c r="J30" i="34"/>
  <c r="F15" i="96"/>
  <c r="V15" i="48"/>
  <c r="Y15" i="48" s="1"/>
  <c r="C19" i="110"/>
  <c r="P19" i="110" s="1"/>
  <c r="C14" i="109"/>
  <c r="C24" i="111"/>
  <c r="D24" i="111" s="1"/>
  <c r="C20" i="112"/>
  <c r="D20" i="112" s="1"/>
  <c r="C13" i="111"/>
  <c r="D13" i="111" s="1"/>
  <c r="C15" i="51"/>
  <c r="P29" i="53"/>
  <c r="C13" i="55"/>
  <c r="J30" i="49"/>
  <c r="C12" i="57"/>
  <c r="C21" i="53"/>
  <c r="V14" i="47"/>
  <c r="Y14" i="47" s="1"/>
  <c r="F14" i="95"/>
  <c r="H21" i="97"/>
  <c r="C22" i="53"/>
  <c r="C11" i="57"/>
  <c r="F29" i="57"/>
  <c r="V10" i="49"/>
  <c r="Y10" i="49" s="1"/>
  <c r="F10" i="97"/>
  <c r="F30" i="49"/>
  <c r="J25" i="94"/>
  <c r="L12" i="97"/>
  <c r="H11" i="96"/>
  <c r="H22" i="97"/>
  <c r="J21" i="96"/>
  <c r="C21" i="54"/>
  <c r="L11" i="96"/>
  <c r="F20" i="96"/>
  <c r="V20" i="48"/>
  <c r="Y20" i="48" s="1"/>
  <c r="J24" i="94"/>
  <c r="J21" i="97"/>
  <c r="V24" i="49"/>
  <c r="Y24" i="49" s="1"/>
  <c r="F24" i="97"/>
  <c r="J18" i="94"/>
  <c r="C17" i="3"/>
  <c r="C21" i="107"/>
  <c r="D17" i="136"/>
  <c r="E17" i="136" s="1"/>
  <c r="Z12" i="4"/>
  <c r="T14" i="4"/>
  <c r="P14" i="4"/>
  <c r="Q14" i="4" s="1"/>
  <c r="E21" i="144"/>
  <c r="J21" i="144"/>
  <c r="K19" i="152"/>
  <c r="K19" i="92"/>
  <c r="N14" i="136"/>
  <c r="Z19" i="100"/>
  <c r="D13" i="138"/>
  <c r="E13" i="138" s="1"/>
  <c r="S12" i="104"/>
  <c r="T12" i="104" s="1"/>
  <c r="G28" i="143"/>
  <c r="Q17" i="152"/>
  <c r="Q17" i="92"/>
  <c r="W21" i="68"/>
  <c r="L21" i="108"/>
  <c r="G12" i="145"/>
  <c r="N31" i="145"/>
  <c r="C17" i="54"/>
  <c r="C25" i="50"/>
  <c r="H15" i="95"/>
  <c r="C12" i="54"/>
  <c r="AC24" i="134"/>
  <c r="C14" i="3"/>
  <c r="C18" i="107"/>
  <c r="P21" i="4"/>
  <c r="Q21" i="4" s="1"/>
  <c r="T21" i="4"/>
  <c r="D23" i="137"/>
  <c r="S13" i="152"/>
  <c r="S13" i="92"/>
  <c r="V15" i="103"/>
  <c r="W15" i="103" s="1"/>
  <c r="W23" i="4"/>
  <c r="U31" i="137"/>
  <c r="AC17" i="139"/>
  <c r="D13" i="155"/>
  <c r="J13" i="155" s="1"/>
  <c r="D11" i="94"/>
  <c r="L15" i="94"/>
  <c r="H13" i="95"/>
  <c r="C23" i="51"/>
  <c r="P18" i="4"/>
  <c r="Q18" i="4" s="1"/>
  <c r="T18" i="4"/>
  <c r="G19" i="142"/>
  <c r="S14" i="98"/>
  <c r="G21" i="143"/>
  <c r="G23" i="143"/>
  <c r="E27" i="137"/>
  <c r="F27" i="137" s="1"/>
  <c r="G12" i="134"/>
  <c r="N31" i="134"/>
  <c r="G18" i="134"/>
  <c r="G13" i="144"/>
  <c r="G29" i="145"/>
  <c r="Y16" i="103"/>
  <c r="Z16" i="103" s="1"/>
  <c r="L22" i="108"/>
  <c r="X22" i="10"/>
  <c r="AC26" i="144"/>
  <c r="J18" i="108"/>
  <c r="J18" i="141"/>
  <c r="Y17" i="103"/>
  <c r="Z17" i="103" s="1"/>
  <c r="J15" i="142"/>
  <c r="E15" i="142"/>
  <c r="E17" i="145"/>
  <c r="J17" i="145"/>
  <c r="N29" i="10"/>
  <c r="H10" i="141"/>
  <c r="H10" i="108"/>
  <c r="I19" i="92"/>
  <c r="I19" i="152"/>
  <c r="T19" i="79"/>
  <c r="O16" i="98"/>
  <c r="W21" i="100"/>
  <c r="C15" i="107"/>
  <c r="C11" i="3"/>
  <c r="K12" i="152"/>
  <c r="K12" i="92"/>
  <c r="N16" i="68"/>
  <c r="Y11" i="103"/>
  <c r="Z11" i="103" s="1"/>
  <c r="X31" i="134"/>
  <c r="G26" i="142"/>
  <c r="D11" i="96"/>
  <c r="AC21" i="137"/>
  <c r="Z22" i="4"/>
  <c r="O15" i="92"/>
  <c r="G17" i="143"/>
  <c r="AC24" i="145"/>
  <c r="D24" i="137"/>
  <c r="E19" i="146"/>
  <c r="J19" i="146"/>
  <c r="T21" i="101"/>
  <c r="P21" i="101"/>
  <c r="Q21" i="101" s="1"/>
  <c r="T14" i="100"/>
  <c r="P14" i="100"/>
  <c r="Q14" i="100" s="1"/>
  <c r="G19" i="146"/>
  <c r="C24" i="51"/>
  <c r="C21" i="55"/>
  <c r="F24" i="95"/>
  <c r="N24" i="95" s="1"/>
  <c r="V24" i="47"/>
  <c r="Y24" i="47" s="1"/>
  <c r="C11" i="54"/>
  <c r="F29" i="54"/>
  <c r="Z15" i="4"/>
  <c r="E26" i="134"/>
  <c r="Z20" i="4"/>
  <c r="G23" i="142"/>
  <c r="G15" i="143"/>
  <c r="E14" i="134"/>
  <c r="K20" i="43"/>
  <c r="L20" i="43"/>
  <c r="W23" i="100"/>
  <c r="R29" i="50"/>
  <c r="S29" i="50" s="1"/>
  <c r="L13" i="96"/>
  <c r="E27" i="134"/>
  <c r="F27" i="134" s="1"/>
  <c r="N22" i="136"/>
  <c r="G27" i="142"/>
  <c r="G24" i="144"/>
  <c r="Y25" i="104"/>
  <c r="Z25" i="104" s="1"/>
  <c r="N26" i="138"/>
  <c r="D22" i="137"/>
  <c r="Z21" i="4"/>
  <c r="AC17" i="142"/>
  <c r="L31" i="143"/>
  <c r="J12" i="143"/>
  <c r="E12" i="143"/>
  <c r="AB31" i="143"/>
  <c r="J20" i="108"/>
  <c r="J20" i="141"/>
  <c r="R20" i="10"/>
  <c r="L14" i="108"/>
  <c r="E29" i="144"/>
  <c r="J29" i="144"/>
  <c r="L22" i="102"/>
  <c r="K22" i="102"/>
  <c r="E15" i="134"/>
  <c r="I18" i="152"/>
  <c r="I18" i="92"/>
  <c r="N16" i="138"/>
  <c r="Y15" i="104"/>
  <c r="Z15" i="104" s="1"/>
  <c r="W15" i="100"/>
  <c r="D15" i="139"/>
  <c r="G13" i="142"/>
  <c r="J14" i="143"/>
  <c r="E14" i="143"/>
  <c r="E22" i="142"/>
  <c r="J22" i="142"/>
  <c r="W28" i="100"/>
  <c r="W25" i="100"/>
  <c r="C20" i="52"/>
  <c r="E18" i="134"/>
  <c r="C26" i="84"/>
  <c r="I26" i="84" s="1"/>
  <c r="N28" i="138"/>
  <c r="Y27" i="104"/>
  <c r="Z27" i="104" s="1"/>
  <c r="T18" i="101"/>
  <c r="P18" i="101"/>
  <c r="Q18" i="101" s="1"/>
  <c r="V22" i="105"/>
  <c r="W22" i="105" s="1"/>
  <c r="D11" i="95"/>
  <c r="D23" i="94"/>
  <c r="D25" i="155"/>
  <c r="E21" i="139"/>
  <c r="C27" i="56"/>
  <c r="H23" i="94"/>
  <c r="C18" i="50"/>
  <c r="V18" i="34"/>
  <c r="Y18" i="34" s="1"/>
  <c r="F18" i="94"/>
  <c r="V16" i="47"/>
  <c r="Y16" i="47" s="1"/>
  <c r="F16" i="95"/>
  <c r="G16" i="134"/>
  <c r="Y15" i="103"/>
  <c r="Z15" i="103" s="1"/>
  <c r="S17" i="103"/>
  <c r="D18" i="134"/>
  <c r="Z15" i="100"/>
  <c r="G14" i="137"/>
  <c r="V26" i="104"/>
  <c r="W26" i="104" s="1"/>
  <c r="L15" i="108"/>
  <c r="T22" i="4"/>
  <c r="P22" i="4"/>
  <c r="Q22" i="4" s="1"/>
  <c r="G15" i="145"/>
  <c r="K12" i="102"/>
  <c r="L12" i="102"/>
  <c r="H16" i="108"/>
  <c r="H16" i="141"/>
  <c r="G22" i="143"/>
  <c r="E14" i="152"/>
  <c r="E14" i="92"/>
  <c r="AC14" i="68"/>
  <c r="P20" i="100"/>
  <c r="Q20" i="100" s="1"/>
  <c r="T20" i="100"/>
  <c r="D28" i="136"/>
  <c r="E28" i="136" s="1"/>
  <c r="J18" i="142"/>
  <c r="E18" i="142"/>
  <c r="T18" i="10"/>
  <c r="F18" i="108"/>
  <c r="F18" i="141"/>
  <c r="S14" i="103"/>
  <c r="D15" i="134"/>
  <c r="H31" i="84"/>
  <c r="G14" i="107"/>
  <c r="J22" i="145"/>
  <c r="E22" i="145"/>
  <c r="E13" i="148"/>
  <c r="J13" i="148"/>
  <c r="C14" i="84"/>
  <c r="Z31" i="148"/>
  <c r="G13" i="146"/>
  <c r="G24" i="146"/>
  <c r="G27" i="145"/>
  <c r="L24" i="102"/>
  <c r="K24" i="102"/>
  <c r="H13" i="141"/>
  <c r="H13" i="108"/>
  <c r="G20" i="137"/>
  <c r="G24" i="143"/>
  <c r="M19" i="92"/>
  <c r="M19" i="152"/>
  <c r="AC25" i="134"/>
  <c r="U31" i="144"/>
  <c r="J22" i="143"/>
  <c r="E22" i="143"/>
  <c r="G14" i="134"/>
  <c r="T16" i="68"/>
  <c r="O12" i="92"/>
  <c r="O12" i="152"/>
  <c r="E19" i="92"/>
  <c r="E19" i="152"/>
  <c r="AC19" i="68"/>
  <c r="AA19" i="68" s="1"/>
  <c r="S16" i="98"/>
  <c r="Z19" i="79"/>
  <c r="J24" i="147"/>
  <c r="E24" i="147"/>
  <c r="Z13" i="101"/>
  <c r="AC12" i="137"/>
  <c r="AB31" i="137"/>
  <c r="E16" i="45"/>
  <c r="G26" i="148"/>
  <c r="G30" i="45"/>
  <c r="C13" i="45"/>
  <c r="C26" i="55"/>
  <c r="L25" i="96"/>
  <c r="C15" i="54"/>
  <c r="AC19" i="134"/>
  <c r="G27" i="134"/>
  <c r="G20" i="145"/>
  <c r="Z22" i="101"/>
  <c r="D20" i="139"/>
  <c r="U31" i="148"/>
  <c r="Z27" i="101"/>
  <c r="V13" i="104"/>
  <c r="W13" i="104" s="1"/>
  <c r="Y14" i="105"/>
  <c r="Z14" i="105" s="1"/>
  <c r="N15" i="140"/>
  <c r="E16" i="98"/>
  <c r="AC16" i="79"/>
  <c r="AA16" i="79" s="1"/>
  <c r="E19" i="79"/>
  <c r="E19" i="98" s="1"/>
  <c r="D11" i="97"/>
  <c r="D24" i="139"/>
  <c r="D27" i="139"/>
  <c r="I13" i="98"/>
  <c r="C20" i="55"/>
  <c r="F12" i="96"/>
  <c r="V12" i="48"/>
  <c r="Y12" i="48" s="1"/>
  <c r="P29" i="56"/>
  <c r="F12" i="97"/>
  <c r="V12" i="49"/>
  <c r="Y12" i="49" s="1"/>
  <c r="V26" i="49"/>
  <c r="Y26" i="49" s="1"/>
  <c r="F26" i="97"/>
  <c r="L16" i="95"/>
  <c r="Z26" i="4"/>
  <c r="Y21" i="103"/>
  <c r="Z21" i="103" s="1"/>
  <c r="G26" i="137"/>
  <c r="E15" i="137"/>
  <c r="T22" i="100"/>
  <c r="P22" i="100"/>
  <c r="Q22" i="100" s="1"/>
  <c r="G22" i="145"/>
  <c r="S17" i="92"/>
  <c r="Z21" i="68"/>
  <c r="S17" i="152"/>
  <c r="W15" i="4"/>
  <c r="Z16" i="100"/>
  <c r="J17" i="95"/>
  <c r="J15" i="96"/>
  <c r="F10" i="95"/>
  <c r="F30" i="47"/>
  <c r="V10" i="47"/>
  <c r="Y10" i="47" s="1"/>
  <c r="J25" i="96"/>
  <c r="C16" i="52"/>
  <c r="V11" i="34"/>
  <c r="F11" i="94"/>
  <c r="V20" i="47"/>
  <c r="Y20" i="47" s="1"/>
  <c r="F20" i="95"/>
  <c r="V18" i="49"/>
  <c r="Y18" i="49" s="1"/>
  <c r="F18" i="97"/>
  <c r="S22" i="103"/>
  <c r="D23" i="134"/>
  <c r="H21" i="108"/>
  <c r="H21" i="141"/>
  <c r="G19" i="152"/>
  <c r="G19" i="92"/>
  <c r="F23" i="108"/>
  <c r="F23" i="141"/>
  <c r="T23" i="10"/>
  <c r="G21" i="144"/>
  <c r="M12" i="152"/>
  <c r="Q16" i="68"/>
  <c r="M12" i="92"/>
  <c r="J22" i="144"/>
  <c r="E22" i="144"/>
  <c r="K18" i="36"/>
  <c r="J18" i="36"/>
  <c r="L23" i="95"/>
  <c r="C22" i="107"/>
  <c r="C18" i="3"/>
  <c r="AC29" i="134"/>
  <c r="M29" i="56"/>
  <c r="N29" i="56" s="1"/>
  <c r="E23" i="148"/>
  <c r="J23" i="148"/>
  <c r="S25" i="103"/>
  <c r="D26" i="134"/>
  <c r="W17" i="4"/>
  <c r="E24" i="134"/>
  <c r="V15" i="104"/>
  <c r="W15" i="104" s="1"/>
  <c r="E20" i="143"/>
  <c r="J20" i="143"/>
  <c r="G20" i="134"/>
  <c r="G17" i="137"/>
  <c r="H17" i="137" s="1"/>
  <c r="E18" i="137"/>
  <c r="F18" i="137" s="1"/>
  <c r="Y14" i="103"/>
  <c r="Z14" i="103" s="1"/>
  <c r="G19" i="144"/>
  <c r="AC18" i="144"/>
  <c r="F10" i="108"/>
  <c r="K29" i="10"/>
  <c r="F10" i="141"/>
  <c r="T10" i="10"/>
  <c r="P17" i="4"/>
  <c r="Q17" i="4" s="1"/>
  <c r="T17" i="4"/>
  <c r="S31" i="143"/>
  <c r="AC13" i="137"/>
  <c r="F24" i="108"/>
  <c r="F24" i="141"/>
  <c r="T24" i="10"/>
  <c r="G16" i="143"/>
  <c r="W15" i="125"/>
  <c r="N19" i="125" s="1"/>
  <c r="K18" i="152"/>
  <c r="K18" i="92"/>
  <c r="W18" i="101"/>
  <c r="F25" i="96"/>
  <c r="V25" i="48"/>
  <c r="Y25" i="48" s="1"/>
  <c r="AC15" i="148"/>
  <c r="G26" i="139"/>
  <c r="Q18" i="98"/>
  <c r="E29" i="45"/>
  <c r="Z31" i="139"/>
  <c r="Q30" i="45"/>
  <c r="F17" i="96"/>
  <c r="N17" i="96" s="1"/>
  <c r="V17" i="48"/>
  <c r="Y17" i="48" s="1"/>
  <c r="C14" i="50"/>
  <c r="C20" i="54"/>
  <c r="J25" i="95"/>
  <c r="C26" i="50"/>
  <c r="Z23" i="4"/>
  <c r="T14" i="10"/>
  <c r="F14" i="108"/>
  <c r="F14" i="141"/>
  <c r="Y23" i="103"/>
  <c r="Z23" i="103" s="1"/>
  <c r="Y12" i="103"/>
  <c r="Z12" i="103" s="1"/>
  <c r="D26" i="137"/>
  <c r="M18" i="152"/>
  <c r="M18" i="92"/>
  <c r="T15" i="10"/>
  <c r="F15" i="108"/>
  <c r="F15" i="141"/>
  <c r="Z25" i="4"/>
  <c r="L23" i="108"/>
  <c r="W14" i="100"/>
  <c r="J28" i="142"/>
  <c r="E28" i="142"/>
  <c r="D24" i="134"/>
  <c r="S23" i="103"/>
  <c r="AC26" i="143"/>
  <c r="C27" i="3"/>
  <c r="C31" i="107"/>
  <c r="T28" i="4"/>
  <c r="P28" i="4"/>
  <c r="Q28" i="4" s="1"/>
  <c r="S20" i="92"/>
  <c r="Z18" i="101"/>
  <c r="G17" i="98"/>
  <c r="J14" i="147"/>
  <c r="E14" i="147"/>
  <c r="AC15" i="143"/>
  <c r="E27" i="145"/>
  <c r="J27" i="145"/>
  <c r="AC24" i="137"/>
  <c r="L27" i="108"/>
  <c r="C16" i="3"/>
  <c r="C20" i="107"/>
  <c r="J20" i="142"/>
  <c r="E20" i="142"/>
  <c r="J24" i="143"/>
  <c r="D24" i="143" s="1"/>
  <c r="H24" i="143" s="1"/>
  <c r="E24" i="143"/>
  <c r="O18" i="92"/>
  <c r="O18" i="152"/>
  <c r="D20" i="136"/>
  <c r="E20" i="136" s="1"/>
  <c r="G28" i="134"/>
  <c r="H28" i="134" s="1"/>
  <c r="S21" i="104"/>
  <c r="D22" i="138"/>
  <c r="E22" i="138" s="1"/>
  <c r="G21" i="137"/>
  <c r="G24" i="142"/>
  <c r="J12" i="142"/>
  <c r="L31" i="142"/>
  <c r="E12" i="142"/>
  <c r="C20" i="106"/>
  <c r="V21" i="103"/>
  <c r="W21" i="103" s="1"/>
  <c r="AC12" i="68"/>
  <c r="E12" i="152"/>
  <c r="E16" i="68"/>
  <c r="E12" i="92"/>
  <c r="H15" i="141"/>
  <c r="H15" i="108"/>
  <c r="R14" i="10"/>
  <c r="J14" i="141"/>
  <c r="J14" i="108"/>
  <c r="E24" i="45"/>
  <c r="AC27" i="146"/>
  <c r="G23" i="147"/>
  <c r="D23" i="97"/>
  <c r="L15" i="97"/>
  <c r="H20" i="95"/>
  <c r="C23" i="56"/>
  <c r="C20" i="45"/>
  <c r="J22" i="94"/>
  <c r="V11" i="47"/>
  <c r="Y11" i="47" s="1"/>
  <c r="F11" i="95"/>
  <c r="C26" i="45"/>
  <c r="D29" i="136"/>
  <c r="E29" i="136" s="1"/>
  <c r="Z19" i="4"/>
  <c r="Z17" i="100"/>
  <c r="G17" i="142"/>
  <c r="G25" i="137"/>
  <c r="H25" i="137" s="1"/>
  <c r="AC23" i="145"/>
  <c r="E14" i="139"/>
  <c r="G18" i="148"/>
  <c r="AC18" i="142"/>
  <c r="G29" i="139"/>
  <c r="D12" i="155"/>
  <c r="D30" i="34"/>
  <c r="D10" i="94"/>
  <c r="S22" i="105"/>
  <c r="D23" i="140"/>
  <c r="W27" i="101"/>
  <c r="E13" i="144"/>
  <c r="J13" i="144"/>
  <c r="G16" i="142"/>
  <c r="E26" i="45"/>
  <c r="S25" i="105"/>
  <c r="D26" i="140"/>
  <c r="V13" i="34"/>
  <c r="Y13" i="34" s="1"/>
  <c r="F13" i="94"/>
  <c r="N30" i="49"/>
  <c r="K11" i="102"/>
  <c r="L11" i="102"/>
  <c r="E20" i="134"/>
  <c r="W20" i="4"/>
  <c r="D12" i="136"/>
  <c r="E12" i="136" s="1"/>
  <c r="G31" i="136"/>
  <c r="G28" i="145"/>
  <c r="Y19" i="103"/>
  <c r="Z19" i="103" s="1"/>
  <c r="G14" i="142"/>
  <c r="D14" i="138"/>
  <c r="E14" i="138" s="1"/>
  <c r="S13" i="104"/>
  <c r="AC22" i="134"/>
  <c r="I12" i="92"/>
  <c r="I12" i="152"/>
  <c r="K16" i="68"/>
  <c r="L16" i="68" s="1"/>
  <c r="E27" i="144"/>
  <c r="J27" i="144"/>
  <c r="H16" i="68"/>
  <c r="G12" i="152"/>
  <c r="G16" i="152" s="1"/>
  <c r="G12" i="92"/>
  <c r="D29" i="102"/>
  <c r="M15" i="92"/>
  <c r="T26" i="4"/>
  <c r="P26" i="4"/>
  <c r="Q26" i="4" s="1"/>
  <c r="AC23" i="144"/>
  <c r="W17" i="100"/>
  <c r="V10" i="34"/>
  <c r="F30" i="34"/>
  <c r="F10" i="94"/>
  <c r="H24" i="97"/>
  <c r="F16" i="96"/>
  <c r="V16" i="48"/>
  <c r="Y16" i="48" s="1"/>
  <c r="C24" i="55"/>
  <c r="L10" i="97"/>
  <c r="T30" i="49"/>
  <c r="L30" i="47"/>
  <c r="V16" i="103"/>
  <c r="W16" i="103" s="1"/>
  <c r="E28" i="134"/>
  <c r="F28" i="134" s="1"/>
  <c r="AC21" i="145"/>
  <c r="G25" i="144"/>
  <c r="V23" i="103"/>
  <c r="W23" i="103" s="1"/>
  <c r="Y30" i="100"/>
  <c r="Z30" i="100" s="1"/>
  <c r="Z11" i="100"/>
  <c r="L31" i="144"/>
  <c r="E12" i="144"/>
  <c r="J12" i="144"/>
  <c r="AC16" i="137"/>
  <c r="D14" i="97"/>
  <c r="L17" i="95"/>
  <c r="I30" i="45"/>
  <c r="E12" i="45"/>
  <c r="R30" i="34"/>
  <c r="J10" i="94"/>
  <c r="V18" i="103"/>
  <c r="W18" i="103" s="1"/>
  <c r="S30" i="4"/>
  <c r="T30" i="4" s="1"/>
  <c r="P11" i="4"/>
  <c r="Q11" i="4" s="1"/>
  <c r="T11" i="4"/>
  <c r="P27" i="4"/>
  <c r="Q27" i="4" s="1"/>
  <c r="T27" i="4"/>
  <c r="V30" i="4"/>
  <c r="W30" i="4" s="1"/>
  <c r="W11" i="4"/>
  <c r="E28" i="137"/>
  <c r="F28" i="137" s="1"/>
  <c r="D22" i="134"/>
  <c r="S21" i="103"/>
  <c r="S31" i="144"/>
  <c r="Y28" i="103"/>
  <c r="Z28" i="103" s="1"/>
  <c r="E28" i="145"/>
  <c r="J28" i="145"/>
  <c r="G25" i="143"/>
  <c r="AC20" i="145"/>
  <c r="K14" i="43"/>
  <c r="L14" i="43"/>
  <c r="D19" i="137"/>
  <c r="W22" i="4"/>
  <c r="H18" i="108"/>
  <c r="H18" i="141"/>
  <c r="J13" i="145"/>
  <c r="E13" i="145"/>
  <c r="V27" i="103"/>
  <c r="W27" i="103" s="1"/>
  <c r="W27" i="4"/>
  <c r="W27" i="100"/>
  <c r="G19" i="134"/>
  <c r="H22" i="141"/>
  <c r="H22" i="108"/>
  <c r="E25" i="139"/>
  <c r="D13" i="136"/>
  <c r="E13" i="136" s="1"/>
  <c r="D27" i="140"/>
  <c r="S26" i="105"/>
  <c r="D25" i="97"/>
  <c r="T26" i="10"/>
  <c r="F26" i="108"/>
  <c r="F26" i="141"/>
  <c r="G13" i="148"/>
  <c r="N23" i="140"/>
  <c r="Y22" i="105"/>
  <c r="Z22" i="105" s="1"/>
  <c r="C14" i="56"/>
  <c r="C18" i="53"/>
  <c r="L27" i="97"/>
  <c r="K29" i="53"/>
  <c r="C28" i="57"/>
  <c r="V25" i="103"/>
  <c r="W25" i="103" s="1"/>
  <c r="Q15" i="125"/>
  <c r="K19" i="125" s="1"/>
  <c r="D25" i="134"/>
  <c r="S24" i="103"/>
  <c r="Q13" i="152"/>
  <c r="Q13" i="92"/>
  <c r="L17" i="102"/>
  <c r="K17" i="102"/>
  <c r="F16" i="108"/>
  <c r="F16" i="141"/>
  <c r="T16" i="10"/>
  <c r="Z31" i="143"/>
  <c r="J22" i="108"/>
  <c r="J22" i="141"/>
  <c r="K11" i="43"/>
  <c r="J31" i="43"/>
  <c r="L11" i="43"/>
  <c r="V24" i="103"/>
  <c r="W24" i="103" s="1"/>
  <c r="E23" i="145"/>
  <c r="J23" i="145"/>
  <c r="V19" i="104"/>
  <c r="W19" i="104" s="1"/>
  <c r="Y17" i="104"/>
  <c r="Z17" i="104" s="1"/>
  <c r="N18" i="138"/>
  <c r="W19" i="101"/>
  <c r="AC22" i="139"/>
  <c r="D13" i="97"/>
  <c r="V27" i="105"/>
  <c r="W27" i="105" s="1"/>
  <c r="S31" i="147"/>
  <c r="AC13" i="148"/>
  <c r="D18" i="138"/>
  <c r="E18" i="138" s="1"/>
  <c r="S17" i="104"/>
  <c r="M14" i="92"/>
  <c r="M14" i="152"/>
  <c r="AC16" i="142"/>
  <c r="Y20" i="103"/>
  <c r="Z20" i="103" s="1"/>
  <c r="G23" i="144"/>
  <c r="J21" i="142"/>
  <c r="E21" i="142"/>
  <c r="H14" i="141"/>
  <c r="H14" i="108"/>
  <c r="C28" i="107"/>
  <c r="C24" i="3"/>
  <c r="F21" i="108"/>
  <c r="N21" i="108" s="1"/>
  <c r="G21" i="108" s="1"/>
  <c r="F21" i="141"/>
  <c r="T21" i="10"/>
  <c r="G25" i="134"/>
  <c r="H25" i="134" s="1"/>
  <c r="G21" i="142"/>
  <c r="M13" i="92"/>
  <c r="M13" i="152"/>
  <c r="M16" i="152" s="1"/>
  <c r="L12" i="108"/>
  <c r="G14" i="144"/>
  <c r="G17" i="152"/>
  <c r="G21" i="152" s="1"/>
  <c r="W17" i="152" s="1"/>
  <c r="G17" i="92"/>
  <c r="H21" i="68"/>
  <c r="H23" i="68" s="1"/>
  <c r="N15" i="136"/>
  <c r="E26" i="142"/>
  <c r="J26" i="142"/>
  <c r="O13" i="98"/>
  <c r="C17" i="55"/>
  <c r="J10" i="95"/>
  <c r="R30" i="47"/>
  <c r="F27" i="96"/>
  <c r="V27" i="48"/>
  <c r="Y27" i="48" s="1"/>
  <c r="C25" i="45"/>
  <c r="J20" i="96"/>
  <c r="N20" i="96" s="1"/>
  <c r="G15" i="142"/>
  <c r="D18" i="136"/>
  <c r="E18" i="136" s="1"/>
  <c r="H23" i="108"/>
  <c r="H23" i="141"/>
  <c r="G29" i="144"/>
  <c r="E18" i="147"/>
  <c r="J18" i="147"/>
  <c r="C23" i="84"/>
  <c r="G13" i="98"/>
  <c r="C30" i="84"/>
  <c r="D31" i="84"/>
  <c r="C13" i="84"/>
  <c r="I13" i="84" s="1"/>
  <c r="P19" i="58"/>
  <c r="AC20" i="137"/>
  <c r="W20" i="101"/>
  <c r="E22" i="137"/>
  <c r="C22" i="45"/>
  <c r="C17" i="52"/>
  <c r="J14" i="96"/>
  <c r="E25" i="134"/>
  <c r="F25" i="134" s="1"/>
  <c r="U31" i="145"/>
  <c r="J23" i="144"/>
  <c r="E23" i="144"/>
  <c r="Y30" i="4"/>
  <c r="Z30" i="4" s="1"/>
  <c r="Z11" i="4"/>
  <c r="J15" i="108"/>
  <c r="J15" i="141"/>
  <c r="N15" i="141" s="1"/>
  <c r="AC24" i="143"/>
  <c r="K22" i="43"/>
  <c r="L22" i="43"/>
  <c r="AC16" i="143"/>
  <c r="C26" i="3"/>
  <c r="C30" i="107"/>
  <c r="Z25" i="100"/>
  <c r="S12" i="103"/>
  <c r="D13" i="134"/>
  <c r="J17" i="144"/>
  <c r="E17" i="144"/>
  <c r="W26" i="100"/>
  <c r="V22" i="103"/>
  <c r="W22" i="103" s="1"/>
  <c r="L21" i="96"/>
  <c r="L30" i="49"/>
  <c r="L10" i="94"/>
  <c r="T30" i="34"/>
  <c r="H15" i="97"/>
  <c r="C11" i="55"/>
  <c r="F29" i="55"/>
  <c r="L19" i="97"/>
  <c r="W16" i="4"/>
  <c r="S18" i="103"/>
  <c r="D19" i="134"/>
  <c r="L18" i="43"/>
  <c r="K18" i="43"/>
  <c r="E17" i="137"/>
  <c r="W14" i="4"/>
  <c r="AC29" i="142"/>
  <c r="W12" i="4"/>
  <c r="L18" i="108"/>
  <c r="J19" i="142"/>
  <c r="E19" i="142"/>
  <c r="H24" i="94"/>
  <c r="E16" i="134"/>
  <c r="Z16" i="4"/>
  <c r="T24" i="4"/>
  <c r="P24" i="4"/>
  <c r="Q24" i="4" s="1"/>
  <c r="Z24" i="100"/>
  <c r="E20" i="137"/>
  <c r="Y13" i="103"/>
  <c r="Z13" i="103" s="1"/>
  <c r="AC12" i="134"/>
  <c r="AB31" i="134"/>
  <c r="S23" i="104"/>
  <c r="D24" i="138"/>
  <c r="E24" i="138" s="1"/>
  <c r="G25" i="145"/>
  <c r="L20" i="108"/>
  <c r="X20" i="10"/>
  <c r="G17" i="144"/>
  <c r="G28" i="144"/>
  <c r="Y25" i="103"/>
  <c r="Z25" i="103" s="1"/>
  <c r="G16" i="144"/>
  <c r="Y16" i="104"/>
  <c r="Z16" i="104" s="1"/>
  <c r="N17" i="138"/>
  <c r="W22" i="101"/>
  <c r="Z17" i="4"/>
  <c r="N14" i="138"/>
  <c r="Y13" i="104"/>
  <c r="Z13" i="104" s="1"/>
  <c r="J12" i="145"/>
  <c r="E12" i="145"/>
  <c r="L31" i="145"/>
  <c r="D24" i="96"/>
  <c r="AC29" i="137"/>
  <c r="D12" i="96"/>
  <c r="N21" i="136"/>
  <c r="J23" i="147"/>
  <c r="E23" i="147"/>
  <c r="G17" i="107"/>
  <c r="D29" i="140"/>
  <c r="S28" i="105"/>
  <c r="AC19" i="139"/>
  <c r="Q14" i="98"/>
  <c r="D17" i="138"/>
  <c r="E17" i="138" s="1"/>
  <c r="S16" i="104"/>
  <c r="Z20" i="101"/>
  <c r="S12" i="105"/>
  <c r="D13" i="140"/>
  <c r="J27" i="97"/>
  <c r="H30" i="34"/>
  <c r="V19" i="34"/>
  <c r="F19" i="94"/>
  <c r="C25" i="56"/>
  <c r="D29" i="3"/>
  <c r="E15" i="3" s="1"/>
  <c r="C10" i="3"/>
  <c r="C14" i="107"/>
  <c r="J31" i="136"/>
  <c r="K31" i="136" s="1"/>
  <c r="Z18" i="4"/>
  <c r="AC22" i="145"/>
  <c r="K17" i="152"/>
  <c r="K21" i="152" s="1"/>
  <c r="N21" i="68"/>
  <c r="K17" i="92"/>
  <c r="N20" i="138"/>
  <c r="Y19" i="104"/>
  <c r="Z19" i="104" s="1"/>
  <c r="N19" i="136"/>
  <c r="E15" i="125"/>
  <c r="E19" i="125" s="1"/>
  <c r="AC12" i="125"/>
  <c r="E18" i="92"/>
  <c r="E18" i="152"/>
  <c r="AC18" i="68"/>
  <c r="AA18" i="68" s="1"/>
  <c r="E19" i="144"/>
  <c r="J19" i="144"/>
  <c r="O19" i="152"/>
  <c r="O19" i="92"/>
  <c r="G19" i="145"/>
  <c r="C24" i="107"/>
  <c r="C20" i="3"/>
  <c r="AC21" i="134"/>
  <c r="D26" i="138"/>
  <c r="E26" i="138" s="1"/>
  <c r="S25" i="104"/>
  <c r="F12" i="108"/>
  <c r="N12" i="108" s="1"/>
  <c r="K12" i="108" s="1"/>
  <c r="T12" i="10"/>
  <c r="F12" i="141"/>
  <c r="K20" i="92"/>
  <c r="E13" i="134"/>
  <c r="F13" i="134" s="1"/>
  <c r="D21" i="136"/>
  <c r="E21" i="136" s="1"/>
  <c r="N23" i="136"/>
  <c r="W12" i="100"/>
  <c r="D20" i="137"/>
  <c r="AC26" i="148"/>
  <c r="J16" i="146"/>
  <c r="E16" i="146"/>
  <c r="U31" i="147"/>
  <c r="E19" i="137"/>
  <c r="Z15" i="125"/>
  <c r="O19" i="125" s="1"/>
  <c r="N24" i="138"/>
  <c r="Y23" i="104"/>
  <c r="Z23" i="104" s="1"/>
  <c r="P19" i="100"/>
  <c r="Q19" i="100" s="1"/>
  <c r="T19" i="100"/>
  <c r="V22" i="104"/>
  <c r="W22" i="104" s="1"/>
  <c r="H15" i="125"/>
  <c r="F19" i="125" s="1"/>
  <c r="J16" i="141"/>
  <c r="J16" i="108"/>
  <c r="R16" i="10"/>
  <c r="L21" i="43"/>
  <c r="K21" i="43"/>
  <c r="C25" i="106"/>
  <c r="Z27" i="4"/>
  <c r="D14" i="137"/>
  <c r="L12" i="43"/>
  <c r="K12" i="43"/>
  <c r="D25" i="136"/>
  <c r="E25" i="136" s="1"/>
  <c r="V21" i="104"/>
  <c r="W21" i="104" s="1"/>
  <c r="D16" i="137"/>
  <c r="G29" i="143"/>
  <c r="D21" i="94"/>
  <c r="D23" i="155"/>
  <c r="J23" i="155" s="1"/>
  <c r="G28" i="147"/>
  <c r="D20" i="97"/>
  <c r="L24" i="108"/>
  <c r="G27" i="148"/>
  <c r="F17" i="94"/>
  <c r="V17" i="34"/>
  <c r="C18" i="55"/>
  <c r="C25" i="52"/>
  <c r="C29" i="45"/>
  <c r="H11" i="97"/>
  <c r="K25" i="102"/>
  <c r="L25" i="102"/>
  <c r="D23" i="136"/>
  <c r="E23" i="136" s="1"/>
  <c r="AC20" i="134"/>
  <c r="E13" i="92"/>
  <c r="E13" i="152"/>
  <c r="AC13" i="68"/>
  <c r="N13" i="136"/>
  <c r="P17" i="101"/>
  <c r="Q17" i="101" s="1"/>
  <c r="T17" i="101"/>
  <c r="AC28" i="147"/>
  <c r="D14" i="94"/>
  <c r="D16" i="155"/>
  <c r="D18" i="96"/>
  <c r="AC26" i="139"/>
  <c r="T27" i="101"/>
  <c r="P27" i="101"/>
  <c r="Q27" i="101" s="1"/>
  <c r="Y27" i="105"/>
  <c r="Z27" i="105" s="1"/>
  <c r="N28" i="140"/>
  <c r="C28" i="55"/>
  <c r="K30" i="45"/>
  <c r="C12" i="45"/>
  <c r="N30" i="48"/>
  <c r="L18" i="95"/>
  <c r="L24" i="97"/>
  <c r="H17" i="95"/>
  <c r="F16" i="94"/>
  <c r="V16" i="34"/>
  <c r="H13" i="97"/>
  <c r="V26" i="47"/>
  <c r="Y26" i="47" s="1"/>
  <c r="F26" i="95"/>
  <c r="N26" i="95" s="1"/>
  <c r="G15" i="134"/>
  <c r="Z28" i="4"/>
  <c r="Y24" i="103"/>
  <c r="Z24" i="103" s="1"/>
  <c r="F19" i="108"/>
  <c r="T19" i="10"/>
  <c r="F19" i="141"/>
  <c r="C23" i="106"/>
  <c r="G12" i="142"/>
  <c r="N31" i="142"/>
  <c r="E25" i="137"/>
  <c r="F25" i="137" s="1"/>
  <c r="T13" i="4"/>
  <c r="P13" i="4"/>
  <c r="Q13" i="4" s="1"/>
  <c r="E15" i="92"/>
  <c r="AC15" i="68"/>
  <c r="L15" i="43"/>
  <c r="K15" i="43"/>
  <c r="AC14" i="144"/>
  <c r="T11" i="100"/>
  <c r="S30" i="100"/>
  <c r="T30" i="100" s="1"/>
  <c r="P11" i="100"/>
  <c r="Q11" i="100" s="1"/>
  <c r="AC16" i="134"/>
  <c r="C12" i="3"/>
  <c r="C16" i="107"/>
  <c r="W20" i="100"/>
  <c r="H24" i="141"/>
  <c r="H24" i="108"/>
  <c r="Z23" i="100"/>
  <c r="T27" i="10"/>
  <c r="F27" i="141"/>
  <c r="F27" i="108"/>
  <c r="G21" i="145"/>
  <c r="T20" i="4"/>
  <c r="P20" i="4"/>
  <c r="Q20" i="4" s="1"/>
  <c r="E13" i="143"/>
  <c r="J13" i="143"/>
  <c r="N27" i="136"/>
  <c r="AC29" i="143"/>
  <c r="F13" i="108"/>
  <c r="N13" i="108" s="1"/>
  <c r="M13" i="108" s="1"/>
  <c r="T13" i="10"/>
  <c r="F13" i="141"/>
  <c r="W24" i="100"/>
  <c r="N27" i="140"/>
  <c r="Y26" i="105"/>
  <c r="Z26" i="105" s="1"/>
  <c r="G15" i="147"/>
  <c r="E29" i="146"/>
  <c r="J29" i="146"/>
  <c r="J21" i="147"/>
  <c r="E21" i="147"/>
  <c r="E25" i="145"/>
  <c r="J25" i="145"/>
  <c r="J24" i="108"/>
  <c r="J24" i="141"/>
  <c r="L25" i="43"/>
  <c r="K25" i="43"/>
  <c r="E15" i="139"/>
  <c r="F15" i="139" s="1"/>
  <c r="I16" i="98"/>
  <c r="K19" i="79"/>
  <c r="V13" i="105"/>
  <c r="W13" i="105" s="1"/>
  <c r="E17" i="92"/>
  <c r="E21" i="68"/>
  <c r="E17" i="152"/>
  <c r="AC17" i="68"/>
  <c r="E19" i="45"/>
  <c r="S31" i="148"/>
  <c r="W15" i="79"/>
  <c r="Q12" i="98"/>
  <c r="G25" i="139"/>
  <c r="G23" i="148"/>
  <c r="V19" i="105"/>
  <c r="W19" i="105" s="1"/>
  <c r="AC17" i="147"/>
  <c r="R29" i="54"/>
  <c r="Y17" i="105"/>
  <c r="Z17" i="105" s="1"/>
  <c r="N18" i="140"/>
  <c r="U31" i="146"/>
  <c r="D23" i="139"/>
  <c r="E18" i="98"/>
  <c r="AC18" i="79"/>
  <c r="AC25" i="139"/>
  <c r="G27" i="137"/>
  <c r="D15" i="155"/>
  <c r="D13" i="94"/>
  <c r="AC22" i="143"/>
  <c r="N31" i="148"/>
  <c r="G12" i="148"/>
  <c r="S12" i="98"/>
  <c r="Z15" i="79"/>
  <c r="Z21" i="79" s="1"/>
  <c r="H19" i="79"/>
  <c r="G16" i="98"/>
  <c r="V30" i="101"/>
  <c r="W30" i="101" s="1"/>
  <c r="W11" i="101"/>
  <c r="D16" i="139"/>
  <c r="E13" i="137"/>
  <c r="F13" i="137" s="1"/>
  <c r="L26" i="108"/>
  <c r="X26" i="10"/>
  <c r="K13" i="98"/>
  <c r="AC17" i="143"/>
  <c r="J27" i="36"/>
  <c r="K27" i="36"/>
  <c r="S30" i="101"/>
  <c r="T30" i="101" s="1"/>
  <c r="P11" i="101"/>
  <c r="Q11" i="101" s="1"/>
  <c r="T11" i="101"/>
  <c r="E19" i="148"/>
  <c r="J19" i="148"/>
  <c r="J21" i="36"/>
  <c r="K21" i="36"/>
  <c r="D17" i="97"/>
  <c r="F31" i="84"/>
  <c r="E12" i="147"/>
  <c r="J12" i="147"/>
  <c r="L31" i="147"/>
  <c r="G26" i="145"/>
  <c r="K12" i="36"/>
  <c r="J12" i="36"/>
  <c r="AC23" i="148"/>
  <c r="G18" i="146"/>
  <c r="H26" i="141"/>
  <c r="H26" i="108"/>
  <c r="G18" i="142"/>
  <c r="AC19" i="137"/>
  <c r="G24" i="148"/>
  <c r="D16" i="95"/>
  <c r="G28" i="148"/>
  <c r="Q15" i="79"/>
  <c r="M12" i="98"/>
  <c r="S18" i="98"/>
  <c r="D22" i="97"/>
  <c r="V26" i="105"/>
  <c r="W26" i="105" s="1"/>
  <c r="I12" i="98"/>
  <c r="K15" i="79"/>
  <c r="V15" i="105"/>
  <c r="W15" i="105" s="1"/>
  <c r="E25" i="45"/>
  <c r="E12" i="148"/>
  <c r="J12" i="148"/>
  <c r="D12" i="148" s="1"/>
  <c r="L31" i="148"/>
  <c r="D15" i="96"/>
  <c r="AC14" i="148"/>
  <c r="Z28" i="101"/>
  <c r="K19" i="43"/>
  <c r="L19" i="43"/>
  <c r="E21" i="45"/>
  <c r="G29" i="146"/>
  <c r="AC28" i="139"/>
  <c r="W17" i="101"/>
  <c r="E25" i="148"/>
  <c r="J25" i="148"/>
  <c r="V14" i="104"/>
  <c r="W14" i="104" s="1"/>
  <c r="AC18" i="147"/>
  <c r="M29" i="55"/>
  <c r="N29" i="55" s="1"/>
  <c r="R29" i="53"/>
  <c r="S29" i="53" s="1"/>
  <c r="G24" i="137"/>
  <c r="Z12" i="101"/>
  <c r="J17" i="146"/>
  <c r="E17" i="146"/>
  <c r="D24" i="94"/>
  <c r="D26" i="155"/>
  <c r="P14" i="101"/>
  <c r="Q14" i="101" s="1"/>
  <c r="T14" i="101"/>
  <c r="G16" i="107"/>
  <c r="V16" i="105"/>
  <c r="W16" i="105" s="1"/>
  <c r="J16" i="144"/>
  <c r="E16" i="144"/>
  <c r="S18" i="105"/>
  <c r="D19" i="140"/>
  <c r="G23" i="139"/>
  <c r="S15" i="105"/>
  <c r="D16" i="140"/>
  <c r="M29" i="54"/>
  <c r="G18" i="145"/>
  <c r="D12" i="97"/>
  <c r="V16" i="104"/>
  <c r="W16" i="104" s="1"/>
  <c r="D18" i="139"/>
  <c r="C15" i="84"/>
  <c r="K17" i="98"/>
  <c r="AC17" i="148"/>
  <c r="Q19" i="79"/>
  <c r="M16" i="98"/>
  <c r="D14" i="95"/>
  <c r="D25" i="139"/>
  <c r="D14" i="96"/>
  <c r="D30" i="49"/>
  <c r="D10" i="97"/>
  <c r="G23" i="146"/>
  <c r="AC14" i="139"/>
  <c r="D29" i="139"/>
  <c r="G23" i="107"/>
  <c r="AC13" i="125"/>
  <c r="Z27" i="100"/>
  <c r="W29" i="10"/>
  <c r="L10" i="108"/>
  <c r="G18" i="147"/>
  <c r="G22" i="146"/>
  <c r="AC20" i="142"/>
  <c r="AC29" i="139"/>
  <c r="G22" i="107"/>
  <c r="T20" i="101"/>
  <c r="P20" i="101"/>
  <c r="Q20" i="101" s="1"/>
  <c r="AC28" i="142"/>
  <c r="G16" i="137"/>
  <c r="H16" i="137" s="1"/>
  <c r="AC13" i="144"/>
  <c r="Q16" i="98"/>
  <c r="W19" i="79"/>
  <c r="E29" i="139"/>
  <c r="AC28" i="146"/>
  <c r="J16" i="36"/>
  <c r="K16" i="36"/>
  <c r="E20" i="145"/>
  <c r="J20" i="145"/>
  <c r="V18" i="104"/>
  <c r="W18" i="104" s="1"/>
  <c r="J20" i="147"/>
  <c r="E20" i="147"/>
  <c r="D18" i="95"/>
  <c r="G19" i="137"/>
  <c r="Q13" i="98"/>
  <c r="Y26" i="104"/>
  <c r="Z26" i="104" s="1"/>
  <c r="N27" i="138"/>
  <c r="D16" i="94"/>
  <c r="D18" i="155"/>
  <c r="J18" i="155" s="1"/>
  <c r="G15" i="139"/>
  <c r="H15" i="139" s="1"/>
  <c r="M18" i="98"/>
  <c r="S31" i="146"/>
  <c r="D24" i="97"/>
  <c r="P26" i="101"/>
  <c r="Q26" i="101" s="1"/>
  <c r="T26" i="101"/>
  <c r="G17" i="148"/>
  <c r="Z16" i="101"/>
  <c r="S13" i="98"/>
  <c r="AB31" i="146"/>
  <c r="V23" i="105"/>
  <c r="W23" i="105" s="1"/>
  <c r="G28" i="146"/>
  <c r="D26" i="96"/>
  <c r="K15" i="125"/>
  <c r="H19" i="125" s="1"/>
  <c r="S28" i="104"/>
  <c r="D29" i="138"/>
  <c r="E29" i="138" s="1"/>
  <c r="G15" i="92"/>
  <c r="G16" i="92" s="1"/>
  <c r="K18" i="98"/>
  <c r="G16" i="139"/>
  <c r="H16" i="139" s="1"/>
  <c r="D19" i="96"/>
  <c r="D19" i="97"/>
  <c r="Z14" i="101"/>
  <c r="AC14" i="137"/>
  <c r="AC22" i="147"/>
  <c r="G16" i="148"/>
  <c r="D15" i="97"/>
  <c r="AC26" i="137"/>
  <c r="E21" i="146"/>
  <c r="J21" i="146"/>
  <c r="J26" i="36"/>
  <c r="K26" i="36"/>
  <c r="E17" i="139"/>
  <c r="S19" i="105"/>
  <c r="D20" i="140"/>
  <c r="AC20" i="139"/>
  <c r="J22" i="146"/>
  <c r="E22" i="146"/>
  <c r="AC25" i="145"/>
  <c r="E17" i="45"/>
  <c r="J14" i="146"/>
  <c r="E14" i="146"/>
  <c r="E20" i="144"/>
  <c r="J20" i="144"/>
  <c r="D20" i="144" s="1"/>
  <c r="G21" i="139"/>
  <c r="AC25" i="142"/>
  <c r="P16" i="100"/>
  <c r="Q16" i="100" s="1"/>
  <c r="T16" i="100"/>
  <c r="V23" i="104"/>
  <c r="W23" i="104" s="1"/>
  <c r="AB31" i="148"/>
  <c r="AC12" i="148"/>
  <c r="J18" i="146"/>
  <c r="E18" i="146"/>
  <c r="G15" i="148"/>
  <c r="Y12" i="105"/>
  <c r="Z12" i="105" s="1"/>
  <c r="N13" i="140"/>
  <c r="J23" i="146"/>
  <c r="E23" i="146"/>
  <c r="D26" i="95"/>
  <c r="L24" i="43"/>
  <c r="K24" i="43"/>
  <c r="E28" i="146"/>
  <c r="J28" i="146"/>
  <c r="Z21" i="100"/>
  <c r="J19" i="147"/>
  <c r="E19" i="147"/>
  <c r="S20" i="105"/>
  <c r="D21" i="140"/>
  <c r="G18" i="139"/>
  <c r="E15" i="148"/>
  <c r="J15" i="148"/>
  <c r="D19" i="95"/>
  <c r="G14" i="139"/>
  <c r="I17" i="98"/>
  <c r="G15" i="137"/>
  <c r="J28" i="148"/>
  <c r="E28" i="148"/>
  <c r="N22" i="140"/>
  <c r="Y21" i="105"/>
  <c r="Z21" i="105" s="1"/>
  <c r="E26" i="139"/>
  <c r="W24" i="101"/>
  <c r="J24" i="146"/>
  <c r="E24" i="146"/>
  <c r="G21" i="147"/>
  <c r="E20" i="45"/>
  <c r="AC17" i="146"/>
  <c r="Y14" i="104"/>
  <c r="Z14" i="104" s="1"/>
  <c r="N15" i="138"/>
  <c r="N12" i="140"/>
  <c r="M31" i="140"/>
  <c r="N31" i="140" s="1"/>
  <c r="Y11" i="105"/>
  <c r="W15" i="101"/>
  <c r="AC18" i="148"/>
  <c r="E24" i="137"/>
  <c r="E27" i="45"/>
  <c r="G16" i="146"/>
  <c r="J22" i="147"/>
  <c r="D22" i="147" s="1"/>
  <c r="E22" i="147"/>
  <c r="H29" i="53"/>
  <c r="W26" i="101"/>
  <c r="S17" i="105"/>
  <c r="T17" i="105" s="1"/>
  <c r="D18" i="140"/>
  <c r="D19" i="155"/>
  <c r="D17" i="94"/>
  <c r="K25" i="36"/>
  <c r="J25" i="36"/>
  <c r="E17" i="147"/>
  <c r="J17" i="147"/>
  <c r="Q17" i="98"/>
  <c r="AB31" i="147"/>
  <c r="C29" i="84"/>
  <c r="I29" i="84" s="1"/>
  <c r="H29" i="50"/>
  <c r="I29" i="50" s="1"/>
  <c r="L11" i="108"/>
  <c r="E23" i="45"/>
  <c r="Z26" i="100"/>
  <c r="E13" i="147"/>
  <c r="J13" i="147"/>
  <c r="D22" i="139"/>
  <c r="G18" i="107"/>
  <c r="R29" i="52"/>
  <c r="E29" i="137"/>
  <c r="AC23" i="137"/>
  <c r="C27" i="107"/>
  <c r="C23" i="3"/>
  <c r="D14" i="139"/>
  <c r="J16" i="143"/>
  <c r="E16" i="143"/>
  <c r="C17" i="84"/>
  <c r="AC19" i="143"/>
  <c r="G13" i="137"/>
  <c r="H13" i="137" s="1"/>
  <c r="AB31" i="142"/>
  <c r="W14" i="101"/>
  <c r="G17" i="146"/>
  <c r="G27" i="139"/>
  <c r="I14" i="98"/>
  <c r="D29" i="137"/>
  <c r="O17" i="98"/>
  <c r="J13" i="36"/>
  <c r="K13" i="36"/>
  <c r="V21" i="105"/>
  <c r="W21" i="105" s="1"/>
  <c r="J24" i="148"/>
  <c r="E24" i="148"/>
  <c r="Z24" i="101"/>
  <c r="E27" i="148"/>
  <c r="J27" i="148"/>
  <c r="D18" i="97"/>
  <c r="G31" i="107"/>
  <c r="R29" i="51"/>
  <c r="D13" i="96"/>
  <c r="T13" i="101"/>
  <c r="P13" i="101"/>
  <c r="Q13" i="101" s="1"/>
  <c r="G27" i="146"/>
  <c r="E28" i="45"/>
  <c r="G22" i="147"/>
  <c r="AC27" i="139"/>
  <c r="D14" i="155"/>
  <c r="F14" i="155" s="1"/>
  <c r="G14" i="155" s="1"/>
  <c r="D12" i="94"/>
  <c r="E25" i="146"/>
  <c r="J25" i="146"/>
  <c r="D21" i="155"/>
  <c r="D19" i="94"/>
  <c r="G24" i="145"/>
  <c r="K17" i="36"/>
  <c r="J17" i="36"/>
  <c r="G28" i="107"/>
  <c r="AC16" i="146"/>
  <c r="C16" i="84"/>
  <c r="V28" i="103"/>
  <c r="W28" i="103" s="1"/>
  <c r="U31" i="134"/>
  <c r="S13" i="105"/>
  <c r="D14" i="140"/>
  <c r="J19" i="108"/>
  <c r="J19" i="141"/>
  <c r="R19" i="10"/>
  <c r="V18" i="105"/>
  <c r="W18" i="105" s="1"/>
  <c r="E14" i="45"/>
  <c r="C19" i="84"/>
  <c r="T19" i="101"/>
  <c r="P19" i="101"/>
  <c r="Q19" i="101" s="1"/>
  <c r="G25" i="146"/>
  <c r="J17" i="148"/>
  <c r="E17" i="148"/>
  <c r="E29" i="148"/>
  <c r="J29" i="148"/>
  <c r="AC27" i="148"/>
  <c r="G20" i="144"/>
  <c r="G14" i="147"/>
  <c r="G20" i="142"/>
  <c r="D27" i="155"/>
  <c r="D25" i="94"/>
  <c r="G27" i="107"/>
  <c r="D20" i="94"/>
  <c r="D22" i="155"/>
  <c r="F22" i="155" s="1"/>
  <c r="G22" i="155" s="1"/>
  <c r="X31" i="137"/>
  <c r="D10" i="96"/>
  <c r="D30" i="48"/>
  <c r="C27" i="84"/>
  <c r="N25" i="138"/>
  <c r="Y24" i="104"/>
  <c r="Z24" i="104" s="1"/>
  <c r="Z14" i="4"/>
  <c r="J14" i="36"/>
  <c r="K14" i="36"/>
  <c r="N17" i="140"/>
  <c r="Y16" i="105"/>
  <c r="Z16" i="105" s="1"/>
  <c r="T25" i="101"/>
  <c r="P25" i="101"/>
  <c r="Q25" i="101" s="1"/>
  <c r="M14" i="98"/>
  <c r="G31" i="138"/>
  <c r="H31" i="138" s="1"/>
  <c r="S11" i="104"/>
  <c r="D12" i="138"/>
  <c r="E12" i="138" s="1"/>
  <c r="M13" i="98"/>
  <c r="D19" i="139"/>
  <c r="Z15" i="101"/>
  <c r="G16" i="147"/>
  <c r="E20" i="148"/>
  <c r="J20" i="148"/>
  <c r="C28" i="84"/>
  <c r="S27" i="104"/>
  <c r="D28" i="138"/>
  <c r="E28" i="138" s="1"/>
  <c r="D16" i="96"/>
  <c r="Z25" i="101"/>
  <c r="D18" i="94"/>
  <c r="D20" i="155"/>
  <c r="J20" i="155" s="1"/>
  <c r="E20" i="146"/>
  <c r="J20" i="146"/>
  <c r="E18" i="45"/>
  <c r="V25" i="105"/>
  <c r="W25" i="105" s="1"/>
  <c r="R29" i="57"/>
  <c r="D21" i="95"/>
  <c r="AC28" i="137"/>
  <c r="Z31" i="147"/>
  <c r="AC27" i="145"/>
  <c r="H29" i="56"/>
  <c r="D21" i="107"/>
  <c r="G14" i="98"/>
  <c r="J18" i="148"/>
  <c r="E18" i="148"/>
  <c r="D25" i="96"/>
  <c r="E16" i="139"/>
  <c r="F16" i="139" s="1"/>
  <c r="W21" i="101"/>
  <c r="X31" i="139"/>
  <c r="G19" i="147"/>
  <c r="J22" i="148"/>
  <c r="E22" i="148"/>
  <c r="M29" i="52"/>
  <c r="D25" i="140"/>
  <c r="S24" i="105"/>
  <c r="G29" i="107"/>
  <c r="H29" i="52"/>
  <c r="N13" i="138"/>
  <c r="Y12" i="104"/>
  <c r="Z12" i="104" s="1"/>
  <c r="D17" i="96"/>
  <c r="G19" i="148"/>
  <c r="N21" i="138"/>
  <c r="Y20" i="104"/>
  <c r="Z20" i="104" s="1"/>
  <c r="E13" i="45"/>
  <c r="G25" i="107"/>
  <c r="G19" i="107"/>
  <c r="K27" i="102"/>
  <c r="E21" i="134"/>
  <c r="I15" i="92"/>
  <c r="E27" i="139"/>
  <c r="G13" i="139"/>
  <c r="H13" i="139" s="1"/>
  <c r="W13" i="101"/>
  <c r="AC14" i="142"/>
  <c r="AC18" i="137"/>
  <c r="E24" i="139"/>
  <c r="P16" i="101"/>
  <c r="Q16" i="101" s="1"/>
  <c r="T16" i="101"/>
  <c r="V14" i="105"/>
  <c r="W14" i="105" s="1"/>
  <c r="P22" i="101"/>
  <c r="Q22" i="101" s="1"/>
  <c r="T22" i="101"/>
  <c r="J28" i="144"/>
  <c r="E28" i="144"/>
  <c r="D22" i="140"/>
  <c r="S21" i="105"/>
  <c r="G15" i="146"/>
  <c r="G25" i="148"/>
  <c r="J20" i="36"/>
  <c r="K20" i="36"/>
  <c r="D25" i="95"/>
  <c r="M30" i="45"/>
  <c r="G24" i="139"/>
  <c r="O18" i="98"/>
  <c r="J16" i="148"/>
  <c r="E16" i="148"/>
  <c r="J21" i="143"/>
  <c r="D21" i="143" s="1"/>
  <c r="K21" i="143" s="1"/>
  <c r="E21" i="143"/>
  <c r="P24" i="101"/>
  <c r="Q24" i="101" s="1"/>
  <c r="T24" i="101"/>
  <c r="Y18" i="105"/>
  <c r="Z18" i="105" s="1"/>
  <c r="N19" i="140"/>
  <c r="G27" i="144"/>
  <c r="G23" i="145"/>
  <c r="G19" i="139"/>
  <c r="L31" i="146"/>
  <c r="J12" i="146"/>
  <c r="E12" i="146"/>
  <c r="M29" i="50"/>
  <c r="G28" i="137"/>
  <c r="H28" i="137" s="1"/>
  <c r="D13" i="95"/>
  <c r="J15" i="146"/>
  <c r="E15" i="146"/>
  <c r="E15" i="143"/>
  <c r="J15" i="143"/>
  <c r="E20" i="139"/>
  <c r="F20" i="139" s="1"/>
  <c r="S14" i="104"/>
  <c r="D15" i="138"/>
  <c r="E15" i="138" s="1"/>
  <c r="V24" i="105"/>
  <c r="W24" i="105" s="1"/>
  <c r="E22" i="139"/>
  <c r="M31" i="138"/>
  <c r="N31" i="138" s="1"/>
  <c r="N12" i="138"/>
  <c r="Y11" i="104"/>
  <c r="Z11" i="104" s="1"/>
  <c r="D19" i="138"/>
  <c r="E19" i="138" s="1"/>
  <c r="S18" i="104"/>
  <c r="AC15" i="139"/>
  <c r="G20" i="148"/>
  <c r="G18" i="137"/>
  <c r="H18" i="137" s="1"/>
  <c r="C24" i="84"/>
  <c r="I24" i="84" s="1"/>
  <c r="D20" i="95"/>
  <c r="Z11" i="101"/>
  <c r="Y30" i="101"/>
  <c r="Z30" i="101" s="1"/>
  <c r="N19" i="79"/>
  <c r="K16" i="98"/>
  <c r="AC23" i="147"/>
  <c r="C18" i="84"/>
  <c r="D23" i="95"/>
  <c r="J24" i="145"/>
  <c r="E24" i="145"/>
  <c r="K22" i="36"/>
  <c r="J22" i="36"/>
  <c r="C22" i="84"/>
  <c r="E23" i="139"/>
  <c r="Q21" i="68"/>
  <c r="M17" i="152"/>
  <c r="M17" i="92"/>
  <c r="J26" i="141"/>
  <c r="J26" i="108"/>
  <c r="AC12" i="79"/>
  <c r="AA12" i="79" s="1"/>
  <c r="E15" i="79"/>
  <c r="E12" i="98"/>
  <c r="D22" i="96"/>
  <c r="E14" i="148"/>
  <c r="J14" i="148"/>
  <c r="J27" i="147"/>
  <c r="E27" i="147"/>
  <c r="N29" i="140"/>
  <c r="Y28" i="105"/>
  <c r="Z28" i="105" s="1"/>
  <c r="G20" i="147"/>
  <c r="O14" i="98"/>
  <c r="E25" i="147"/>
  <c r="J25" i="147"/>
  <c r="D15" i="137"/>
  <c r="D21" i="139"/>
  <c r="D24" i="140"/>
  <c r="S23" i="105"/>
  <c r="G30" i="107"/>
  <c r="N25" i="140"/>
  <c r="Y24" i="105"/>
  <c r="Z24" i="105" s="1"/>
  <c r="AC21" i="139"/>
  <c r="J23" i="36"/>
  <c r="K23" i="36"/>
  <c r="AC24" i="139"/>
  <c r="Z26" i="101"/>
  <c r="L25" i="108"/>
  <c r="AC20" i="147"/>
  <c r="W25" i="101"/>
  <c r="L17" i="108"/>
  <c r="G25" i="147"/>
  <c r="D24" i="95"/>
  <c r="AC18" i="139"/>
  <c r="G12" i="139"/>
  <c r="N31" i="139"/>
  <c r="G17" i="147"/>
  <c r="AC16" i="139"/>
  <c r="V28" i="105"/>
  <c r="W28" i="105" s="1"/>
  <c r="Z31" i="146"/>
  <c r="E21" i="145"/>
  <c r="J21" i="145"/>
  <c r="Z23" i="101"/>
  <c r="E18" i="139"/>
  <c r="F18" i="139" s="1"/>
  <c r="N24" i="140"/>
  <c r="Y23" i="105"/>
  <c r="Z23" i="105" s="1"/>
  <c r="D31" i="107"/>
  <c r="AC14" i="147"/>
  <c r="N14" i="140"/>
  <c r="Y13" i="105"/>
  <c r="Z13" i="105" s="1"/>
  <c r="G26" i="146"/>
  <c r="C21" i="84"/>
  <c r="AC28" i="148"/>
  <c r="E29" i="143"/>
  <c r="J29" i="143"/>
  <c r="G27" i="147"/>
  <c r="J13" i="146"/>
  <c r="E13" i="146"/>
  <c r="G21" i="107"/>
  <c r="J21" i="107" s="1"/>
  <c r="Q19" i="58"/>
  <c r="U31" i="139"/>
  <c r="H15" i="79"/>
  <c r="H21" i="79" s="1"/>
  <c r="G12" i="98"/>
  <c r="G22" i="148"/>
  <c r="E20" i="92"/>
  <c r="AC20" i="68"/>
  <c r="AC20" i="148"/>
  <c r="D12" i="95"/>
  <c r="G14" i="146"/>
  <c r="D26" i="139"/>
  <c r="D18" i="107"/>
  <c r="J18" i="107" s="1"/>
  <c r="G26" i="107"/>
  <c r="D23" i="107"/>
  <c r="J23" i="107" s="1"/>
  <c r="D30" i="107"/>
  <c r="H29" i="55"/>
  <c r="D24" i="107"/>
  <c r="D19" i="58"/>
  <c r="D14" i="107"/>
  <c r="E14" i="107" s="1"/>
  <c r="H31" i="106"/>
  <c r="D17" i="107"/>
  <c r="J17" i="107" s="1"/>
  <c r="G16" i="145"/>
  <c r="G13" i="147"/>
  <c r="K14" i="98"/>
  <c r="E26" i="148"/>
  <c r="J26" i="148"/>
  <c r="AB31" i="139"/>
  <c r="AC12" i="139"/>
  <c r="D15" i="95"/>
  <c r="J27" i="146"/>
  <c r="E27" i="146"/>
  <c r="AC14" i="79"/>
  <c r="E14" i="98"/>
  <c r="AC24" i="147"/>
  <c r="S27" i="105"/>
  <c r="D28" i="140"/>
  <c r="D27" i="107"/>
  <c r="E27" i="107" s="1"/>
  <c r="G15" i="107"/>
  <c r="G20" i="107"/>
  <c r="D15" i="107"/>
  <c r="J15" i="107" s="1"/>
  <c r="C20" i="84"/>
  <c r="D16" i="107"/>
  <c r="L19" i="58"/>
  <c r="H29" i="51"/>
  <c r="D28" i="107"/>
  <c r="S11" i="105"/>
  <c r="D12" i="140"/>
  <c r="G31" i="140"/>
  <c r="N31" i="146"/>
  <c r="G31" i="146" s="1"/>
  <c r="G12" i="146"/>
  <c r="V17" i="105"/>
  <c r="W17" i="105" s="1"/>
  <c r="AC25" i="148"/>
  <c r="M29" i="53"/>
  <c r="D19" i="107"/>
  <c r="K19" i="58"/>
  <c r="C19" i="58"/>
  <c r="J19" i="58"/>
  <c r="D20" i="107"/>
  <c r="E20" i="107" s="1"/>
  <c r="D22" i="107"/>
  <c r="C25" i="84"/>
  <c r="E19" i="58"/>
  <c r="F19" i="58"/>
  <c r="M29" i="57"/>
  <c r="R29" i="55"/>
  <c r="H29" i="57"/>
  <c r="I29" i="57" s="1"/>
  <c r="E23" i="137"/>
  <c r="F23" i="137" s="1"/>
  <c r="Q31" i="139"/>
  <c r="G20" i="146"/>
  <c r="O12" i="98"/>
  <c r="T15" i="79"/>
  <c r="D17" i="139"/>
  <c r="G26" i="147"/>
  <c r="D10" i="95"/>
  <c r="D30" i="47"/>
  <c r="V12" i="105"/>
  <c r="W12" i="105" s="1"/>
  <c r="Z21" i="101"/>
  <c r="M29" i="51"/>
  <c r="N29" i="51" s="1"/>
  <c r="D25" i="107"/>
  <c r="J25" i="107" s="1"/>
  <c r="D26" i="107"/>
  <c r="E26" i="107" s="1"/>
  <c r="R19" i="58"/>
  <c r="R29" i="56"/>
  <c r="D29" i="107"/>
  <c r="G24" i="107"/>
  <c r="O19" i="58"/>
  <c r="I19" i="58"/>
  <c r="D22" i="145"/>
  <c r="E31" i="144"/>
  <c r="H29" i="139"/>
  <c r="J14" i="155"/>
  <c r="P18" i="112"/>
  <c r="Q23" i="68"/>
  <c r="N14" i="108"/>
  <c r="M14" i="108" s="1"/>
  <c r="N29" i="50"/>
  <c r="D31" i="138"/>
  <c r="E31" i="138" s="1"/>
  <c r="C26" i="106"/>
  <c r="N17" i="108"/>
  <c r="I17" i="108" s="1"/>
  <c r="N23" i="94"/>
  <c r="Q23" i="94" s="1"/>
  <c r="J14" i="107"/>
  <c r="H14" i="107" s="1"/>
  <c r="N20" i="95"/>
  <c r="Q20" i="95" s="1"/>
  <c r="Q15" i="98"/>
  <c r="AB12" i="98" s="1"/>
  <c r="U13" i="10"/>
  <c r="C14" i="106"/>
  <c r="X11" i="10"/>
  <c r="D22" i="110"/>
  <c r="P16" i="111"/>
  <c r="U23" i="10"/>
  <c r="Y16" i="34"/>
  <c r="Y25" i="34"/>
  <c r="N19" i="97"/>
  <c r="G19" i="97" s="1"/>
  <c r="X18" i="10"/>
  <c r="F22" i="145"/>
  <c r="F12" i="139"/>
  <c r="P14" i="110"/>
  <c r="D13" i="110"/>
  <c r="D18" i="112"/>
  <c r="P13" i="110"/>
  <c r="U24" i="10"/>
  <c r="D26" i="110"/>
  <c r="P17" i="111"/>
  <c r="P18" i="111"/>
  <c r="D26" i="111"/>
  <c r="P21" i="110"/>
  <c r="P19" i="111"/>
  <c r="P26" i="110"/>
  <c r="D24" i="109"/>
  <c r="D13" i="109"/>
  <c r="D15" i="109"/>
  <c r="D21" i="109"/>
  <c r="D18" i="109"/>
  <c r="D22" i="109"/>
  <c r="D16" i="109"/>
  <c r="D10" i="109"/>
  <c r="D12" i="109"/>
  <c r="D14" i="109"/>
  <c r="N14" i="96"/>
  <c r="Q14" i="96" s="1"/>
  <c r="N15" i="95"/>
  <c r="F14" i="139"/>
  <c r="M19" i="98"/>
  <c r="Z17" i="98" s="1"/>
  <c r="G15" i="98"/>
  <c r="D19" i="143"/>
  <c r="T31" i="137"/>
  <c r="D17" i="147"/>
  <c r="AC25" i="146"/>
  <c r="D28" i="148"/>
  <c r="D27" i="148"/>
  <c r="T31" i="139"/>
  <c r="Q12" i="94"/>
  <c r="AC24" i="146"/>
  <c r="AC22" i="148"/>
  <c r="D18" i="147"/>
  <c r="K18" i="147" s="1"/>
  <c r="D23" i="147"/>
  <c r="AC21" i="146"/>
  <c r="AC24" i="148"/>
  <c r="J31" i="146"/>
  <c r="O31" i="146" s="1"/>
  <c r="D24" i="147"/>
  <c r="U11" i="10"/>
  <c r="T31" i="134"/>
  <c r="F18" i="134"/>
  <c r="N21" i="95"/>
  <c r="Q21" i="95" s="1"/>
  <c r="F22" i="139"/>
  <c r="H14" i="139"/>
  <c r="E15" i="107"/>
  <c r="M16" i="92"/>
  <c r="K23" i="68"/>
  <c r="AC31" i="134"/>
  <c r="K16" i="92"/>
  <c r="Y14" i="92" s="1"/>
  <c r="N19" i="96"/>
  <c r="S16" i="152"/>
  <c r="N15" i="94"/>
  <c r="N12" i="141"/>
  <c r="K12" i="141" s="1"/>
  <c r="S30" i="104"/>
  <c r="T30" i="104" s="1"/>
  <c r="G19" i="98"/>
  <c r="W18" i="98" s="1"/>
  <c r="I21" i="152"/>
  <c r="S16" i="92"/>
  <c r="AC14" i="92" s="1"/>
  <c r="E18" i="107"/>
  <c r="H18" i="147"/>
  <c r="G31" i="142"/>
  <c r="O31" i="137"/>
  <c r="J28" i="155"/>
  <c r="Y10" i="34"/>
  <c r="F18" i="155"/>
  <c r="G18" i="155" s="1"/>
  <c r="J24" i="155"/>
  <c r="F23" i="155"/>
  <c r="G23" i="155" s="1"/>
  <c r="R22" i="10"/>
  <c r="AA14" i="68"/>
  <c r="I16" i="92"/>
  <c r="K21" i="79"/>
  <c r="W21" i="79"/>
  <c r="M21" i="92"/>
  <c r="Z20" i="92" s="1"/>
  <c r="C13" i="106"/>
  <c r="S29" i="55"/>
  <c r="H20" i="144"/>
  <c r="K24" i="143"/>
  <c r="H22" i="139"/>
  <c r="P12" i="104"/>
  <c r="P16" i="105"/>
  <c r="Q16" i="105" s="1"/>
  <c r="D31" i="137"/>
  <c r="H27" i="134"/>
  <c r="D15" i="148"/>
  <c r="G31" i="143"/>
  <c r="D16" i="147"/>
  <c r="K16" i="147" s="1"/>
  <c r="D23" i="146"/>
  <c r="AC26" i="142"/>
  <c r="K18" i="107"/>
  <c r="D9" i="112"/>
  <c r="U10" i="10"/>
  <c r="U20" i="34"/>
  <c r="Y20" i="34"/>
  <c r="N19" i="141"/>
  <c r="K19" i="141" s="1"/>
  <c r="N19" i="94"/>
  <c r="K15" i="107"/>
  <c r="R10" i="10"/>
  <c r="X10" i="10"/>
  <c r="K20" i="144"/>
  <c r="F24" i="143"/>
  <c r="H24" i="139"/>
  <c r="D28" i="142"/>
  <c r="V31" i="137"/>
  <c r="D25" i="148"/>
  <c r="D23" i="145"/>
  <c r="K23" i="145" s="1"/>
  <c r="AC27" i="144"/>
  <c r="D27" i="144"/>
  <c r="F17" i="134"/>
  <c r="AC19" i="79"/>
  <c r="O19" i="79" s="1"/>
  <c r="Q15" i="95"/>
  <c r="N24" i="141"/>
  <c r="N24" i="96"/>
  <c r="H28" i="139"/>
  <c r="F14" i="137"/>
  <c r="D23" i="143"/>
  <c r="D17" i="144"/>
  <c r="K17" i="144" s="1"/>
  <c r="P17" i="105"/>
  <c r="Q17" i="105" s="1"/>
  <c r="P19" i="104"/>
  <c r="Q19" i="104" s="1"/>
  <c r="D17" i="146"/>
  <c r="D21" i="142"/>
  <c r="F28" i="139"/>
  <c r="E31" i="145"/>
  <c r="F19" i="137"/>
  <c r="H19" i="137"/>
  <c r="AC19" i="144"/>
  <c r="D18" i="145"/>
  <c r="H17" i="134"/>
  <c r="I15" i="98"/>
  <c r="E23" i="68"/>
  <c r="N27" i="95"/>
  <c r="Q27" i="95" s="1"/>
  <c r="Q21" i="152"/>
  <c r="AB17" i="152" s="1"/>
  <c r="N23" i="95"/>
  <c r="M23" i="95" s="1"/>
  <c r="N20" i="97"/>
  <c r="N15" i="96"/>
  <c r="Q15" i="96" s="1"/>
  <c r="J20" i="107"/>
  <c r="K20" i="107" s="1"/>
  <c r="N14" i="97"/>
  <c r="Q14" i="97" s="1"/>
  <c r="S29" i="51"/>
  <c r="E31" i="147"/>
  <c r="D31" i="139"/>
  <c r="H21" i="143"/>
  <c r="N13" i="94"/>
  <c r="Q13" i="94" s="1"/>
  <c r="I21" i="92"/>
  <c r="N24" i="108"/>
  <c r="I24" i="108" s="1"/>
  <c r="N14" i="141"/>
  <c r="K14" i="141" s="1"/>
  <c r="S21" i="92"/>
  <c r="AC20" i="92" s="1"/>
  <c r="J31" i="144"/>
  <c r="M31" i="144" s="1"/>
  <c r="N18" i="96"/>
  <c r="Q18" i="96" s="1"/>
  <c r="N13" i="97"/>
  <c r="K13" i="97" s="1"/>
  <c r="N11" i="94"/>
  <c r="Q11" i="94" s="1"/>
  <c r="N18" i="108"/>
  <c r="M18" i="108" s="1"/>
  <c r="S19" i="98"/>
  <c r="AC17" i="98" s="1"/>
  <c r="E16" i="92"/>
  <c r="N26" i="96"/>
  <c r="Q26" i="96" s="1"/>
  <c r="AC29" i="144"/>
  <c r="F17" i="139"/>
  <c r="H21" i="137"/>
  <c r="AC20" i="144"/>
  <c r="Q24" i="95"/>
  <c r="N18" i="95"/>
  <c r="Q18" i="95" s="1"/>
  <c r="N26" i="94"/>
  <c r="Q26" i="94" s="1"/>
  <c r="D13" i="144"/>
  <c r="F14" i="134"/>
  <c r="AA12" i="68"/>
  <c r="D19" i="109"/>
  <c r="P19" i="109"/>
  <c r="X12" i="92"/>
  <c r="X13" i="92"/>
  <c r="P21" i="111"/>
  <c r="D21" i="111"/>
  <c r="N14" i="94"/>
  <c r="C15" i="106"/>
  <c r="E23" i="107"/>
  <c r="P11" i="112"/>
  <c r="I21" i="84"/>
  <c r="F30" i="94"/>
  <c r="D16" i="110"/>
  <c r="D18" i="110"/>
  <c r="P18" i="110"/>
  <c r="Y14" i="34"/>
  <c r="Y17" i="34"/>
  <c r="U17" i="34"/>
  <c r="E28" i="107"/>
  <c r="J28" i="107"/>
  <c r="K28" i="107" s="1"/>
  <c r="D10" i="110"/>
  <c r="C27" i="110"/>
  <c r="D27" i="110" s="1"/>
  <c r="R21" i="10"/>
  <c r="X21" i="10"/>
  <c r="P26" i="109"/>
  <c r="D26" i="109"/>
  <c r="J30" i="141"/>
  <c r="N13" i="141"/>
  <c r="K13" i="141" s="1"/>
  <c r="D26" i="112"/>
  <c r="P26" i="112"/>
  <c r="Y21" i="34"/>
  <c r="U21" i="34"/>
  <c r="K23" i="107"/>
  <c r="J26" i="155"/>
  <c r="F26" i="155"/>
  <c r="G26" i="155" s="1"/>
  <c r="C24" i="106"/>
  <c r="F20" i="155"/>
  <c r="G20" i="155" s="1"/>
  <c r="N23" i="96"/>
  <c r="Q23" i="96" s="1"/>
  <c r="D16" i="112"/>
  <c r="Q24" i="96"/>
  <c r="L30" i="94"/>
  <c r="D19" i="110"/>
  <c r="H30" i="97"/>
  <c r="I30" i="84"/>
  <c r="J26" i="107"/>
  <c r="AC15" i="79"/>
  <c r="AC15" i="125"/>
  <c r="U15" i="125" s="1"/>
  <c r="S21" i="152"/>
  <c r="AC18" i="152" s="1"/>
  <c r="P25" i="109"/>
  <c r="Y24" i="34"/>
  <c r="I27" i="84"/>
  <c r="I18" i="84"/>
  <c r="E29" i="107"/>
  <c r="E22" i="107"/>
  <c r="C18" i="106"/>
  <c r="R15" i="10"/>
  <c r="U15" i="10"/>
  <c r="X15" i="10"/>
  <c r="N17" i="95"/>
  <c r="H13" i="144"/>
  <c r="F13" i="144"/>
  <c r="Q19" i="96"/>
  <c r="N11" i="141"/>
  <c r="I11" i="141" s="1"/>
  <c r="E16" i="152"/>
  <c r="V12" i="152" s="1"/>
  <c r="E31" i="107"/>
  <c r="N17" i="97"/>
  <c r="I17" i="97" s="1"/>
  <c r="N21" i="141"/>
  <c r="G21" i="141" s="1"/>
  <c r="E21" i="152"/>
  <c r="N29" i="52"/>
  <c r="AA31" i="139"/>
  <c r="D13" i="145"/>
  <c r="K13" i="145" s="1"/>
  <c r="D19" i="147"/>
  <c r="K19" i="147" s="1"/>
  <c r="D14" i="144"/>
  <c r="F14" i="144" s="1"/>
  <c r="D12" i="146"/>
  <c r="D24" i="146"/>
  <c r="D28" i="143"/>
  <c r="H28" i="143" s="1"/>
  <c r="E31" i="148"/>
  <c r="D20" i="146"/>
  <c r="F20" i="146" s="1"/>
  <c r="D18" i="146"/>
  <c r="K18" i="146" s="1"/>
  <c r="H19" i="139"/>
  <c r="T23" i="104"/>
  <c r="P23" i="104"/>
  <c r="Q23" i="104" s="1"/>
  <c r="T20" i="104"/>
  <c r="P20" i="104"/>
  <c r="Q20" i="104" s="1"/>
  <c r="H23" i="145"/>
  <c r="E22" i="140"/>
  <c r="P14" i="104"/>
  <c r="Q14" i="104" s="1"/>
  <c r="T14" i="104"/>
  <c r="D31" i="140"/>
  <c r="E31" i="140" s="1"/>
  <c r="H31" i="140"/>
  <c r="AC26" i="145"/>
  <c r="D26" i="142"/>
  <c r="F26" i="142" s="1"/>
  <c r="Z11" i="105"/>
  <c r="Y30" i="105"/>
  <c r="Z30" i="105" s="1"/>
  <c r="AC12" i="142"/>
  <c r="X31" i="142"/>
  <c r="X31" i="143"/>
  <c r="E31" i="139"/>
  <c r="F31" i="139" s="1"/>
  <c r="M31" i="139"/>
  <c r="E17" i="140"/>
  <c r="E20" i="140"/>
  <c r="E23" i="140"/>
  <c r="D28" i="144"/>
  <c r="H28" i="144" s="1"/>
  <c r="F27" i="139"/>
  <c r="F29" i="134"/>
  <c r="E15" i="140"/>
  <c r="D19" i="142"/>
  <c r="D13" i="146"/>
  <c r="K13" i="146" s="1"/>
  <c r="AC13" i="146"/>
  <c r="H13" i="134"/>
  <c r="P23" i="103"/>
  <c r="Q23" i="103" s="1"/>
  <c r="T23" i="103"/>
  <c r="X31" i="144"/>
  <c r="D23" i="148"/>
  <c r="P18" i="105"/>
  <c r="Q18" i="105" s="1"/>
  <c r="T18" i="105"/>
  <c r="F23" i="139"/>
  <c r="D19" i="144"/>
  <c r="D28" i="146"/>
  <c r="P27" i="104"/>
  <c r="Q27" i="104" s="1"/>
  <c r="T27" i="104"/>
  <c r="V31" i="139"/>
  <c r="F20" i="134"/>
  <c r="E24" i="140"/>
  <c r="D15" i="146"/>
  <c r="P15" i="104"/>
  <c r="Q15" i="104" s="1"/>
  <c r="T15" i="104"/>
  <c r="AC29" i="146"/>
  <c r="D19" i="146"/>
  <c r="K19" i="146" s="1"/>
  <c r="D21" i="147"/>
  <c r="T25" i="103"/>
  <c r="P25" i="103"/>
  <c r="Q25" i="103" s="1"/>
  <c r="D29" i="146"/>
  <c r="K29" i="146" s="1"/>
  <c r="Q31" i="142"/>
  <c r="T31" i="142" s="1"/>
  <c r="S30" i="103"/>
  <c r="T30" i="103" s="1"/>
  <c r="T11" i="103"/>
  <c r="P11" i="103"/>
  <c r="D29" i="142"/>
  <c r="D18" i="144"/>
  <c r="AC15" i="144"/>
  <c r="E31" i="142"/>
  <c r="E28" i="140"/>
  <c r="G31" i="134"/>
  <c r="O31" i="134"/>
  <c r="T12" i="105"/>
  <c r="P12" i="105"/>
  <c r="Q12" i="105" s="1"/>
  <c r="D27" i="143"/>
  <c r="T26" i="103"/>
  <c r="P26" i="103"/>
  <c r="Q26" i="103" s="1"/>
  <c r="H26" i="139"/>
  <c r="D21" i="144"/>
  <c r="D26" i="148"/>
  <c r="K26" i="148" s="1"/>
  <c r="D17" i="142"/>
  <c r="H17" i="142" s="1"/>
  <c r="D21" i="148"/>
  <c r="H21" i="148" s="1"/>
  <c r="AC15" i="142"/>
  <c r="AC18" i="146"/>
  <c r="D22" i="144"/>
  <c r="D15" i="143"/>
  <c r="K15" i="143" s="1"/>
  <c r="P26" i="105"/>
  <c r="Q26" i="105" s="1"/>
  <c r="T26" i="105"/>
  <c r="T15" i="105"/>
  <c r="P15" i="105"/>
  <c r="Q15" i="105" s="1"/>
  <c r="D25" i="146"/>
  <c r="H25" i="146" s="1"/>
  <c r="D16" i="142"/>
  <c r="T25" i="105"/>
  <c r="P25" i="105"/>
  <c r="Q25" i="105" s="1"/>
  <c r="E12" i="140"/>
  <c r="H29" i="146"/>
  <c r="D22" i="146"/>
  <c r="D18" i="142"/>
  <c r="K18" i="142" s="1"/>
  <c r="D22" i="143"/>
  <c r="D26" i="147"/>
  <c r="D20" i="148"/>
  <c r="D13" i="148"/>
  <c r="K13" i="148" s="1"/>
  <c r="T12" i="103"/>
  <c r="P12" i="103"/>
  <c r="Q12" i="103" s="1"/>
  <c r="D25" i="144"/>
  <c r="D22" i="148"/>
  <c r="AC21" i="148"/>
  <c r="P22" i="105"/>
  <c r="Q22" i="105" s="1"/>
  <c r="T22" i="105"/>
  <c r="T14" i="105"/>
  <c r="P14" i="105"/>
  <c r="Q14" i="105" s="1"/>
  <c r="D14" i="142"/>
  <c r="D24" i="144"/>
  <c r="D15" i="144"/>
  <c r="F25" i="139"/>
  <c r="D23" i="142"/>
  <c r="D21" i="145"/>
  <c r="AC26" i="147"/>
  <c r="AC25" i="143"/>
  <c r="F16" i="134"/>
  <c r="D27" i="146"/>
  <c r="F27" i="146" s="1"/>
  <c r="G31" i="144"/>
  <c r="AC19" i="145"/>
  <c r="D14" i="147"/>
  <c r="D15" i="142"/>
  <c r="H29" i="134"/>
  <c r="Q31" i="143"/>
  <c r="T22" i="104"/>
  <c r="P22" i="104"/>
  <c r="Q22" i="104" s="1"/>
  <c r="P23" i="105"/>
  <c r="Q23" i="105" s="1"/>
  <c r="T23" i="105"/>
  <c r="D18" i="148"/>
  <c r="T21" i="104"/>
  <c r="P21" i="104"/>
  <c r="Q21" i="104" s="1"/>
  <c r="E18" i="140"/>
  <c r="D23" i="144"/>
  <c r="E21" i="140"/>
  <c r="D16" i="148"/>
  <c r="F26" i="134"/>
  <c r="AC19" i="142"/>
  <c r="P18" i="104"/>
  <c r="Q18" i="104" s="1"/>
  <c r="T18" i="104"/>
  <c r="H12" i="139"/>
  <c r="J31" i="142"/>
  <c r="D12" i="142"/>
  <c r="F21" i="134"/>
  <c r="H12" i="134"/>
  <c r="D17" i="145"/>
  <c r="H27" i="139"/>
  <c r="E14" i="140"/>
  <c r="D14" i="148"/>
  <c r="H25" i="139"/>
  <c r="Q15" i="94"/>
  <c r="N11" i="108"/>
  <c r="M11" i="108" s="1"/>
  <c r="N23" i="97"/>
  <c r="M23" i="97" s="1"/>
  <c r="Q16" i="92"/>
  <c r="O16" i="152"/>
  <c r="N15" i="97"/>
  <c r="I15" i="97" s="1"/>
  <c r="J22" i="107"/>
  <c r="K22" i="107" s="1"/>
  <c r="D14" i="143"/>
  <c r="H14" i="143" s="1"/>
  <c r="D25" i="145"/>
  <c r="K25" i="145" s="1"/>
  <c r="F15" i="148"/>
  <c r="M31" i="146"/>
  <c r="AC14" i="143"/>
  <c r="J31" i="145"/>
  <c r="H23" i="139"/>
  <c r="X31" i="147"/>
  <c r="AC31" i="147" s="1"/>
  <c r="K15" i="148"/>
  <c r="Q31" i="146"/>
  <c r="J31" i="148"/>
  <c r="P28" i="105"/>
  <c r="Q28" i="105" s="1"/>
  <c r="T28" i="105"/>
  <c r="Q31" i="147"/>
  <c r="F19" i="139"/>
  <c r="F17" i="137"/>
  <c r="D29" i="144"/>
  <c r="E27" i="140"/>
  <c r="F23" i="145"/>
  <c r="P21" i="105"/>
  <c r="Q21" i="105" s="1"/>
  <c r="T21" i="105"/>
  <c r="P18" i="103"/>
  <c r="Q18" i="103" s="1"/>
  <c r="T18" i="103"/>
  <c r="T13" i="103"/>
  <c r="P13" i="103"/>
  <c r="Q13" i="103" s="1"/>
  <c r="E16" i="140"/>
  <c r="D26" i="145"/>
  <c r="T19" i="103"/>
  <c r="P19" i="103"/>
  <c r="Q19" i="103" s="1"/>
  <c r="D12" i="147"/>
  <c r="J31" i="147"/>
  <c r="M31" i="147" s="1"/>
  <c r="T28" i="103"/>
  <c r="P28" i="103"/>
  <c r="Q28" i="103" s="1"/>
  <c r="X31" i="146"/>
  <c r="AC31" i="146" s="1"/>
  <c r="AC12" i="145"/>
  <c r="P20" i="103"/>
  <c r="Q20" i="103" s="1"/>
  <c r="T20" i="103"/>
  <c r="F23" i="146"/>
  <c r="T15" i="103"/>
  <c r="P15" i="103"/>
  <c r="Q15" i="103" s="1"/>
  <c r="AC12" i="147"/>
  <c r="E26" i="140"/>
  <c r="T16" i="104"/>
  <c r="P16" i="104"/>
  <c r="Q16" i="104" s="1"/>
  <c r="D25" i="147"/>
  <c r="K25" i="147" s="1"/>
  <c r="AC27" i="143"/>
  <c r="D25" i="142"/>
  <c r="D19" i="148"/>
  <c r="G31" i="137"/>
  <c r="H31" i="137" s="1"/>
  <c r="F26" i="137"/>
  <c r="H24" i="137"/>
  <c r="P11" i="104"/>
  <c r="Q11" i="104" s="1"/>
  <c r="T11" i="104"/>
  <c r="H14" i="134"/>
  <c r="H23" i="146"/>
  <c r="F24" i="137"/>
  <c r="P19" i="105"/>
  <c r="Q19" i="105" s="1"/>
  <c r="T19" i="105"/>
  <c r="D29" i="148"/>
  <c r="H29" i="148" s="1"/>
  <c r="D16" i="144"/>
  <c r="E31" i="146"/>
  <c r="W11" i="105"/>
  <c r="V30" i="105"/>
  <c r="W30" i="105" s="1"/>
  <c r="H16" i="134"/>
  <c r="AC17" i="145"/>
  <c r="D26" i="144"/>
  <c r="J31" i="143"/>
  <c r="O31" i="143" s="1"/>
  <c r="D12" i="143"/>
  <c r="D20" i="143"/>
  <c r="P24" i="105"/>
  <c r="Q24" i="105" s="1"/>
  <c r="T24" i="105"/>
  <c r="P21" i="103"/>
  <c r="Q21" i="103" s="1"/>
  <c r="T21" i="103"/>
  <c r="AC26" i="146"/>
  <c r="F22" i="137"/>
  <c r="D24" i="145"/>
  <c r="AC12" i="143"/>
  <c r="D27" i="145"/>
  <c r="G31" i="147"/>
  <c r="P27" i="103"/>
  <c r="Q27" i="103" s="1"/>
  <c r="T27" i="103"/>
  <c r="F24" i="139"/>
  <c r="AC20" i="146"/>
  <c r="F29" i="146"/>
  <c r="H18" i="139"/>
  <c r="T20" i="105"/>
  <c r="P20" i="105"/>
  <c r="Q20" i="105" s="1"/>
  <c r="D31" i="134"/>
  <c r="F29" i="139"/>
  <c r="P13" i="104"/>
  <c r="Q13" i="104" s="1"/>
  <c r="T13" i="104"/>
  <c r="G31" i="139"/>
  <c r="H31" i="139" s="1"/>
  <c r="O31" i="139"/>
  <c r="D15" i="147"/>
  <c r="P27" i="105"/>
  <c r="Q27" i="105" s="1"/>
  <c r="T27" i="105"/>
  <c r="D31" i="136"/>
  <c r="E31" i="136" s="1"/>
  <c r="H31" i="136"/>
  <c r="D29" i="143"/>
  <c r="Q31" i="144"/>
  <c r="D22" i="142"/>
  <c r="P13" i="105"/>
  <c r="Q13" i="105" s="1"/>
  <c r="T13" i="105"/>
  <c r="N10" i="97"/>
  <c r="Q10" i="97" s="1"/>
  <c r="L30" i="108"/>
  <c r="N27" i="141"/>
  <c r="K19" i="98"/>
  <c r="Y17" i="98" s="1"/>
  <c r="U21" i="10"/>
  <c r="N18" i="94"/>
  <c r="G18" i="94" s="1"/>
  <c r="I16" i="152"/>
  <c r="X14" i="152" s="1"/>
  <c r="H15" i="148"/>
  <c r="K17" i="147"/>
  <c r="Y30" i="104"/>
  <c r="Z30" i="104" s="1"/>
  <c r="AT30" i="104" s="1"/>
  <c r="K28" i="142"/>
  <c r="V30" i="103"/>
  <c r="W30" i="103" s="1"/>
  <c r="AN28" i="103" s="1"/>
  <c r="Y30" i="103"/>
  <c r="Z30" i="103" s="1"/>
  <c r="AT22" i="103" s="1"/>
  <c r="AC21" i="142"/>
  <c r="X31" i="148"/>
  <c r="T24" i="103"/>
  <c r="P24" i="103"/>
  <c r="Q24" i="103" s="1"/>
  <c r="E29" i="140"/>
  <c r="V30" i="104"/>
  <c r="W30" i="104" s="1"/>
  <c r="W11" i="104"/>
  <c r="F21" i="143"/>
  <c r="T28" i="104"/>
  <c r="P28" i="104"/>
  <c r="Q28" i="104" s="1"/>
  <c r="D14" i="146"/>
  <c r="E31" i="137"/>
  <c r="F31" i="137" s="1"/>
  <c r="M31" i="137"/>
  <c r="H15" i="134"/>
  <c r="D16" i="143"/>
  <c r="T26" i="104"/>
  <c r="P26" i="104"/>
  <c r="Q26" i="104" s="1"/>
  <c r="T22" i="103"/>
  <c r="P22" i="103"/>
  <c r="Q22" i="103" s="1"/>
  <c r="H23" i="134"/>
  <c r="AC28" i="143"/>
  <c r="F26" i="145"/>
  <c r="H23" i="148"/>
  <c r="AC29" i="148"/>
  <c r="T24" i="104"/>
  <c r="P24" i="104"/>
  <c r="Q24" i="104" s="1"/>
  <c r="D27" i="147"/>
  <c r="F27" i="147" s="1"/>
  <c r="M31" i="134"/>
  <c r="E31" i="134"/>
  <c r="T11" i="105"/>
  <c r="S30" i="105"/>
  <c r="T30" i="105" s="1"/>
  <c r="P11" i="105"/>
  <c r="AC31" i="139"/>
  <c r="AC25" i="147"/>
  <c r="F25" i="142"/>
  <c r="AC16" i="145"/>
  <c r="F19" i="134"/>
  <c r="D27" i="142"/>
  <c r="H12" i="137"/>
  <c r="D25" i="143"/>
  <c r="D16" i="146"/>
  <c r="D20" i="147"/>
  <c r="AC12" i="146"/>
  <c r="D28" i="147"/>
  <c r="H20" i="134"/>
  <c r="H24" i="147"/>
  <c r="D13" i="143"/>
  <c r="AC29" i="147"/>
  <c r="V31" i="134"/>
  <c r="D17" i="143"/>
  <c r="H17" i="143" s="1"/>
  <c r="D20" i="142"/>
  <c r="H20" i="142" s="1"/>
  <c r="D24" i="148"/>
  <c r="D12" i="144"/>
  <c r="G31" i="145"/>
  <c r="F26" i="139"/>
  <c r="H27" i="137"/>
  <c r="E31" i="143"/>
  <c r="H20" i="139"/>
  <c r="H16" i="146"/>
  <c r="D17" i="148"/>
  <c r="E25" i="140"/>
  <c r="P17" i="103"/>
  <c r="Q17" i="103" s="1"/>
  <c r="T17" i="103"/>
  <c r="H25" i="147"/>
  <c r="F23" i="148"/>
  <c r="E19" i="140"/>
  <c r="Q31" i="148"/>
  <c r="D26" i="143"/>
  <c r="D19" i="145"/>
  <c r="AC21" i="147"/>
  <c r="D18" i="143"/>
  <c r="G31" i="148"/>
  <c r="AC21" i="144"/>
  <c r="D13" i="147"/>
  <c r="Q31" i="145"/>
  <c r="T31" i="145" s="1"/>
  <c r="F29" i="137"/>
  <c r="AC28" i="144"/>
  <c r="F23" i="134"/>
  <c r="E13" i="140"/>
  <c r="H23" i="137"/>
  <c r="AC27" i="142"/>
  <c r="D16" i="145"/>
  <c r="C27" i="109"/>
  <c r="D27" i="109" s="1"/>
  <c r="W19" i="152"/>
  <c r="K18" i="95"/>
  <c r="H23" i="143"/>
  <c r="F23" i="143"/>
  <c r="K23" i="143"/>
  <c r="F17" i="144"/>
  <c r="H17" i="144"/>
  <c r="K12" i="148"/>
  <c r="H12" i="148"/>
  <c r="K13" i="144"/>
  <c r="AT23" i="104"/>
  <c r="AT18" i="104"/>
  <c r="F17" i="147"/>
  <c r="H28" i="148"/>
  <c r="K28" i="148"/>
  <c r="F28" i="148"/>
  <c r="G23" i="152"/>
  <c r="AN27" i="103"/>
  <c r="H19" i="147"/>
  <c r="M31" i="145"/>
  <c r="O31" i="145"/>
  <c r="F12" i="148"/>
  <c r="H12" i="146"/>
  <c r="K25" i="148"/>
  <c r="F25" i="148"/>
  <c r="H25" i="148"/>
  <c r="H17" i="146"/>
  <c r="F17" i="146"/>
  <c r="K17" i="146"/>
  <c r="Q12" i="104"/>
  <c r="K23" i="147"/>
  <c r="H23" i="147"/>
  <c r="F23" i="147"/>
  <c r="K22" i="147"/>
  <c r="H22" i="147"/>
  <c r="F22" i="147"/>
  <c r="R15" i="79"/>
  <c r="F16" i="147"/>
  <c r="R31" i="139"/>
  <c r="K31" i="139"/>
  <c r="Y31" i="139"/>
  <c r="K31" i="137"/>
  <c r="Y31" i="137"/>
  <c r="R31" i="137"/>
  <c r="H27" i="148"/>
  <c r="K27" i="148"/>
  <c r="F27" i="148"/>
  <c r="P25" i="111"/>
  <c r="D16" i="111"/>
  <c r="D25" i="111"/>
  <c r="P10" i="111"/>
  <c r="P18" i="109"/>
  <c r="D20" i="109"/>
  <c r="P24" i="109"/>
  <c r="D9" i="109"/>
  <c r="P17" i="110"/>
  <c r="U14" i="34"/>
  <c r="K24" i="96"/>
  <c r="AB14" i="98"/>
  <c r="U16" i="10"/>
  <c r="AB13" i="98"/>
  <c r="I29" i="54"/>
  <c r="I13" i="141"/>
  <c r="X15" i="79"/>
  <c r="U22" i="10"/>
  <c r="I19" i="98"/>
  <c r="X18" i="98" s="1"/>
  <c r="H30" i="95"/>
  <c r="N21" i="97"/>
  <c r="Q21" i="97" s="1"/>
  <c r="K21" i="107"/>
  <c r="N16" i="102"/>
  <c r="I14" i="141"/>
  <c r="N12" i="96"/>
  <c r="Q12" i="96" s="1"/>
  <c r="N22" i="102"/>
  <c r="N25" i="102"/>
  <c r="N14" i="102"/>
  <c r="V17" i="152"/>
  <c r="V18" i="152"/>
  <c r="V19" i="152"/>
  <c r="P22" i="111"/>
  <c r="C29" i="53"/>
  <c r="D29" i="53" s="1"/>
  <c r="Q20" i="97"/>
  <c r="N13" i="95"/>
  <c r="Q13" i="95" s="1"/>
  <c r="M20" i="95"/>
  <c r="Y22" i="34"/>
  <c r="I18" i="106"/>
  <c r="R27" i="10"/>
  <c r="H29" i="10"/>
  <c r="I29" i="10" s="1"/>
  <c r="U19" i="34"/>
  <c r="G21" i="98"/>
  <c r="Q23" i="95"/>
  <c r="AA15" i="79"/>
  <c r="S23" i="152"/>
  <c r="U25" i="34"/>
  <c r="J30" i="108"/>
  <c r="H30" i="141"/>
  <c r="N10" i="95"/>
  <c r="Q10" i="95" s="1"/>
  <c r="S15" i="98"/>
  <c r="AC14" i="98" s="1"/>
  <c r="Q15" i="97"/>
  <c r="N19" i="108"/>
  <c r="G19" i="108" s="1"/>
  <c r="M15" i="95"/>
  <c r="I13" i="97"/>
  <c r="N29" i="102"/>
  <c r="X25" i="10"/>
  <c r="N19" i="95"/>
  <c r="Q19" i="95" s="1"/>
  <c r="S29" i="52"/>
  <c r="U27" i="34"/>
  <c r="P15" i="112"/>
  <c r="O21" i="152"/>
  <c r="O23" i="152" s="1"/>
  <c r="N10" i="108"/>
  <c r="U25" i="10"/>
  <c r="N10" i="94"/>
  <c r="K10" i="94" s="1"/>
  <c r="N26" i="108"/>
  <c r="I26" i="108" s="1"/>
  <c r="P13" i="111"/>
  <c r="K21" i="108"/>
  <c r="I21" i="108"/>
  <c r="N16" i="96"/>
  <c r="Q16" i="96" s="1"/>
  <c r="L15" i="79"/>
  <c r="Q21" i="92"/>
  <c r="AB20" i="92" s="1"/>
  <c r="I29" i="51"/>
  <c r="Q19" i="98"/>
  <c r="AB18" i="98" s="1"/>
  <c r="L30" i="96"/>
  <c r="N21" i="96"/>
  <c r="Q21" i="96" s="1"/>
  <c r="I22" i="84"/>
  <c r="F29" i="141"/>
  <c r="M21" i="108"/>
  <c r="U20" i="10"/>
  <c r="N27" i="97"/>
  <c r="G27" i="97" s="1"/>
  <c r="P24" i="110"/>
  <c r="U18" i="10"/>
  <c r="K26" i="107"/>
  <c r="H26" i="107"/>
  <c r="Q17" i="96"/>
  <c r="M17" i="96"/>
  <c r="M15" i="97"/>
  <c r="Q17" i="97"/>
  <c r="K17" i="97"/>
  <c r="E29" i="3"/>
  <c r="E18" i="3"/>
  <c r="E26" i="3"/>
  <c r="AA20" i="68"/>
  <c r="D25" i="110"/>
  <c r="P25" i="110"/>
  <c r="C27" i="106"/>
  <c r="D24" i="112"/>
  <c r="C27" i="112"/>
  <c r="I20" i="84"/>
  <c r="N16" i="97"/>
  <c r="Q16" i="97" s="1"/>
  <c r="L30" i="97"/>
  <c r="N14" i="95"/>
  <c r="M14" i="95" s="1"/>
  <c r="N26" i="97"/>
  <c r="K26" i="97" s="1"/>
  <c r="D17" i="109"/>
  <c r="Q10" i="94"/>
  <c r="X18" i="92"/>
  <c r="X20" i="92"/>
  <c r="I11" i="108"/>
  <c r="K11" i="108"/>
  <c r="AC16" i="68"/>
  <c r="I20" i="106"/>
  <c r="D11" i="111"/>
  <c r="D23" i="111"/>
  <c r="D9" i="110"/>
  <c r="E24" i="107"/>
  <c r="J24" i="107"/>
  <c r="K24" i="107" s="1"/>
  <c r="AA18" i="79"/>
  <c r="C29" i="106"/>
  <c r="U26" i="10"/>
  <c r="R26" i="10"/>
  <c r="I13" i="106"/>
  <c r="R23" i="10"/>
  <c r="N22" i="95"/>
  <c r="M22" i="95" s="1"/>
  <c r="M14" i="97"/>
  <c r="Z16" i="98"/>
  <c r="Z18" i="98"/>
  <c r="K16" i="152"/>
  <c r="Y14" i="152" s="1"/>
  <c r="X12" i="10"/>
  <c r="N12" i="102"/>
  <c r="D15" i="111"/>
  <c r="P15" i="111"/>
  <c r="N25" i="95"/>
  <c r="Q25" i="95" s="1"/>
  <c r="U14" i="10"/>
  <c r="Q14" i="94"/>
  <c r="Q20" i="96"/>
  <c r="D11" i="109"/>
  <c r="Q13" i="97"/>
  <c r="N29" i="53"/>
  <c r="N23" i="108"/>
  <c r="K23" i="108" s="1"/>
  <c r="K17" i="107"/>
  <c r="D30" i="95"/>
  <c r="D30" i="97"/>
  <c r="I17" i="96"/>
  <c r="G17" i="96"/>
  <c r="U17" i="10"/>
  <c r="F15" i="125"/>
  <c r="G17" i="97"/>
  <c r="O21" i="92"/>
  <c r="AA19" i="92" s="1"/>
  <c r="L29" i="108"/>
  <c r="H30" i="94"/>
  <c r="N25" i="96"/>
  <c r="Q25" i="96" s="1"/>
  <c r="S29" i="56"/>
  <c r="F30" i="108"/>
  <c r="AA14" i="79"/>
  <c r="W21" i="34"/>
  <c r="AD17" i="79"/>
  <c r="G12" i="108"/>
  <c r="X17" i="92"/>
  <c r="U19" i="10"/>
  <c r="U27" i="10"/>
  <c r="N25" i="97"/>
  <c r="M25" i="97" s="1"/>
  <c r="Q21" i="79"/>
  <c r="H30" i="96"/>
  <c r="P9" i="110"/>
  <c r="N24" i="94"/>
  <c r="I24" i="94" s="1"/>
  <c r="N12" i="95"/>
  <c r="K12" i="95" s="1"/>
  <c r="E17" i="107"/>
  <c r="F30" i="95"/>
  <c r="D30" i="96"/>
  <c r="N23" i="141"/>
  <c r="I23" i="141" s="1"/>
  <c r="N27" i="94"/>
  <c r="Q27" i="94" s="1"/>
  <c r="N17" i="141"/>
  <c r="I17" i="141" s="1"/>
  <c r="N18" i="97"/>
  <c r="Q18" i="97" s="1"/>
  <c r="N20" i="94"/>
  <c r="Q20" i="94" s="1"/>
  <c r="J30" i="96"/>
  <c r="N20" i="102"/>
  <c r="N27" i="96"/>
  <c r="Q27" i="96" s="1"/>
  <c r="J31" i="107"/>
  <c r="K31" i="107" s="1"/>
  <c r="N22" i="96"/>
  <c r="Q22" i="96" s="1"/>
  <c r="J29" i="108"/>
  <c r="U12" i="10"/>
  <c r="W13" i="152"/>
  <c r="H29" i="141"/>
  <c r="N13" i="96"/>
  <c r="G13" i="96" s="1"/>
  <c r="N22" i="141"/>
  <c r="I22" i="141" s="1"/>
  <c r="F30" i="97"/>
  <c r="F30" i="96"/>
  <c r="M27" i="95"/>
  <c r="C29" i="54"/>
  <c r="D29" i="54" s="1"/>
  <c r="E30" i="45"/>
  <c r="G32" i="107"/>
  <c r="D30" i="94"/>
  <c r="K27" i="95"/>
  <c r="N20" i="108"/>
  <c r="K20" i="108" s="1"/>
  <c r="Q16" i="152"/>
  <c r="AB14" i="152" s="1"/>
  <c r="S29" i="54"/>
  <c r="J30" i="94"/>
  <c r="L30" i="95"/>
  <c r="J30" i="95"/>
  <c r="R17" i="10"/>
  <c r="N11" i="96"/>
  <c r="G11" i="96" s="1"/>
  <c r="Z12" i="152"/>
  <c r="K15" i="141"/>
  <c r="I15" i="141"/>
  <c r="G15" i="141"/>
  <c r="Y17" i="152"/>
  <c r="Y18" i="152"/>
  <c r="Y19" i="152"/>
  <c r="K24" i="141"/>
  <c r="I24" i="141"/>
  <c r="K25" i="141"/>
  <c r="I25" i="141"/>
  <c r="K20" i="94"/>
  <c r="I27" i="96"/>
  <c r="K25" i="95"/>
  <c r="AA13" i="152"/>
  <c r="I23" i="108"/>
  <c r="U22" i="34"/>
  <c r="P17" i="109"/>
  <c r="P15" i="109"/>
  <c r="M23" i="92"/>
  <c r="C29" i="55"/>
  <c r="D14" i="55" s="1"/>
  <c r="H30" i="108"/>
  <c r="N10" i="96"/>
  <c r="I10" i="96" s="1"/>
  <c r="F29" i="108"/>
  <c r="I19" i="84"/>
  <c r="K13" i="94"/>
  <c r="W18" i="152"/>
  <c r="M21" i="95"/>
  <c r="C27" i="111"/>
  <c r="I23" i="97"/>
  <c r="T29" i="10"/>
  <c r="D32" i="107"/>
  <c r="N19" i="102"/>
  <c r="N11" i="102"/>
  <c r="N16" i="108"/>
  <c r="P14" i="111"/>
  <c r="E16" i="3"/>
  <c r="Q22" i="95"/>
  <c r="N15" i="102"/>
  <c r="D20" i="111"/>
  <c r="E10" i="3"/>
  <c r="J29" i="141"/>
  <c r="E22" i="3"/>
  <c r="N12" i="97"/>
  <c r="C29" i="52"/>
  <c r="D17" i="52" s="1"/>
  <c r="E24" i="3"/>
  <c r="E27" i="3"/>
  <c r="E12" i="3"/>
  <c r="X27" i="10"/>
  <c r="P22" i="109"/>
  <c r="P24" i="111"/>
  <c r="U24" i="34"/>
  <c r="U13" i="34"/>
  <c r="N25" i="108"/>
  <c r="M25" i="108" s="1"/>
  <c r="G21" i="92"/>
  <c r="P20" i="112"/>
  <c r="R13" i="10"/>
  <c r="R12" i="10"/>
  <c r="AD16" i="79"/>
  <c r="X23" i="10"/>
  <c r="D31" i="155"/>
  <c r="J31" i="155" s="1"/>
  <c r="P9" i="111"/>
  <c r="H29" i="108"/>
  <c r="V30" i="34"/>
  <c r="U30" i="34" s="1"/>
  <c r="M15" i="96"/>
  <c r="Y13" i="92"/>
  <c r="O16" i="68"/>
  <c r="I16" i="97"/>
  <c r="K12" i="96"/>
  <c r="K25" i="107"/>
  <c r="K21" i="95"/>
  <c r="I24" i="96"/>
  <c r="G14" i="141"/>
  <c r="C31" i="84"/>
  <c r="I19" i="96"/>
  <c r="AB18" i="152"/>
  <c r="C29" i="56"/>
  <c r="D19" i="56" s="1"/>
  <c r="M19" i="94"/>
  <c r="N13" i="102"/>
  <c r="F30" i="141"/>
  <c r="C29" i="50"/>
  <c r="D28" i="50" s="1"/>
  <c r="V30" i="48"/>
  <c r="S30" i="48" s="1"/>
  <c r="I27" i="106"/>
  <c r="D9" i="111"/>
  <c r="J22" i="155"/>
  <c r="G17" i="95"/>
  <c r="C30" i="45"/>
  <c r="D18" i="45" s="1"/>
  <c r="AC21" i="68"/>
  <c r="AC23" i="68" s="1"/>
  <c r="P20" i="111"/>
  <c r="N17" i="102"/>
  <c r="E11" i="3"/>
  <c r="J30" i="97"/>
  <c r="C29" i="51"/>
  <c r="F13" i="155"/>
  <c r="G13" i="155" s="1"/>
  <c r="X15" i="92"/>
  <c r="N11" i="95"/>
  <c r="K11" i="95" s="1"/>
  <c r="E14" i="3"/>
  <c r="E20" i="3"/>
  <c r="E21" i="3"/>
  <c r="G15" i="95"/>
  <c r="I14" i="84"/>
  <c r="C32" i="107"/>
  <c r="N27" i="108"/>
  <c r="I29" i="53"/>
  <c r="X13" i="10"/>
  <c r="N22" i="108"/>
  <c r="P10" i="110"/>
  <c r="P23" i="112"/>
  <c r="P12" i="110"/>
  <c r="R18" i="10"/>
  <c r="C16" i="106"/>
  <c r="U10" i="34"/>
  <c r="P21" i="109"/>
  <c r="P24" i="112"/>
  <c r="N29" i="54"/>
  <c r="P9" i="109"/>
  <c r="V30" i="47"/>
  <c r="Y30" i="47" s="1"/>
  <c r="G13" i="108"/>
  <c r="AC17" i="92"/>
  <c r="G26" i="95"/>
  <c r="Z12" i="92"/>
  <c r="G15" i="94"/>
  <c r="V30" i="49"/>
  <c r="G30" i="49" s="1"/>
  <c r="X14" i="92"/>
  <c r="I15" i="106"/>
  <c r="V18" i="98"/>
  <c r="I15" i="96"/>
  <c r="N15" i="108"/>
  <c r="Q18" i="94"/>
  <c r="M26" i="108"/>
  <c r="C29" i="57"/>
  <c r="D25" i="57" s="1"/>
  <c r="W13" i="92"/>
  <c r="W12" i="92"/>
  <c r="N23" i="102"/>
  <c r="I23" i="84"/>
  <c r="K23" i="97"/>
  <c r="P20" i="109"/>
  <c r="D14" i="111"/>
  <c r="AA17" i="68"/>
  <c r="E13" i="3"/>
  <c r="E25" i="3"/>
  <c r="AD12" i="79"/>
  <c r="K29" i="102"/>
  <c r="I16" i="84"/>
  <c r="E23" i="3"/>
  <c r="E17" i="3"/>
  <c r="C30" i="106"/>
  <c r="X17" i="10"/>
  <c r="N25" i="94"/>
  <c r="M25" i="94" s="1"/>
  <c r="AA12" i="125"/>
  <c r="N16" i="141"/>
  <c r="P11" i="111"/>
  <c r="P23" i="110"/>
  <c r="P9" i="112"/>
  <c r="I28" i="84"/>
  <c r="R24" i="10"/>
  <c r="AA15" i="68"/>
  <c r="P16" i="112"/>
  <c r="I29" i="56"/>
  <c r="N21" i="94"/>
  <c r="AD13" i="79"/>
  <c r="P11" i="110"/>
  <c r="X24" i="10"/>
  <c r="I29" i="55"/>
  <c r="I16" i="68"/>
  <c r="G24" i="108"/>
  <c r="G15" i="96"/>
  <c r="W12" i="152"/>
  <c r="V12" i="92"/>
  <c r="G13" i="141"/>
  <c r="O13" i="141" s="1"/>
  <c r="G12" i="96"/>
  <c r="G17" i="141"/>
  <c r="D20" i="54"/>
  <c r="AD18" i="79"/>
  <c r="AA17" i="92"/>
  <c r="D11" i="53"/>
  <c r="X17" i="152"/>
  <c r="G12" i="94"/>
  <c r="AB16" i="98"/>
  <c r="G26" i="94"/>
  <c r="G20" i="96"/>
  <c r="G14" i="97"/>
  <c r="AA12" i="152"/>
  <c r="G19" i="94"/>
  <c r="G23" i="96"/>
  <c r="W12" i="98"/>
  <c r="AC16" i="98"/>
  <c r="I18" i="108"/>
  <c r="X12" i="98"/>
  <c r="G10" i="95"/>
  <c r="D28" i="54"/>
  <c r="G18" i="108"/>
  <c r="S23" i="92"/>
  <c r="G20" i="97"/>
  <c r="G16" i="96"/>
  <c r="G24" i="94"/>
  <c r="X16" i="68"/>
  <c r="G17" i="108"/>
  <c r="G23" i="108"/>
  <c r="G18" i="96"/>
  <c r="G10" i="96"/>
  <c r="G12" i="141"/>
  <c r="Z17" i="92"/>
  <c r="AB12" i="92"/>
  <c r="D11" i="54"/>
  <c r="G24" i="141"/>
  <c r="G24" i="96"/>
  <c r="G26" i="97"/>
  <c r="W14" i="92"/>
  <c r="AB12" i="152"/>
  <c r="G20" i="94"/>
  <c r="G27" i="95"/>
  <c r="G25" i="95"/>
  <c r="G14" i="96"/>
  <c r="G14" i="108"/>
  <c r="AC12" i="92"/>
  <c r="K23" i="94"/>
  <c r="W14" i="98"/>
  <c r="G23" i="94"/>
  <c r="AC18" i="98"/>
  <c r="I23" i="96"/>
  <c r="AB17" i="98"/>
  <c r="M13" i="95"/>
  <c r="G14" i="94"/>
  <c r="K24" i="94"/>
  <c r="F19" i="79"/>
  <c r="V17" i="98"/>
  <c r="G23" i="95"/>
  <c r="I19" i="108"/>
  <c r="U30" i="47"/>
  <c r="AC14" i="152"/>
  <c r="AC12" i="152"/>
  <c r="G20" i="95"/>
  <c r="D19" i="53"/>
  <c r="G11" i="94"/>
  <c r="K18" i="96"/>
  <c r="N30" i="96"/>
  <c r="G30" i="96" s="1"/>
  <c r="V14" i="152"/>
  <c r="E23" i="152"/>
  <c r="G24" i="95"/>
  <c r="D22" i="56"/>
  <c r="G19" i="96"/>
  <c r="D27" i="53"/>
  <c r="D13" i="53"/>
  <c r="AC17" i="152"/>
  <c r="G10" i="108"/>
  <c r="AA20" i="92"/>
  <c r="D25" i="55"/>
  <c r="G10" i="97"/>
  <c r="R15" i="125"/>
  <c r="U30" i="48"/>
  <c r="D22" i="53"/>
  <c r="M10" i="108"/>
  <c r="H23" i="107"/>
  <c r="D19" i="54"/>
  <c r="H27" i="109"/>
  <c r="G16" i="97"/>
  <c r="K30" i="48"/>
  <c r="G26" i="96"/>
  <c r="D25" i="54"/>
  <c r="K14" i="107"/>
  <c r="R16" i="68"/>
  <c r="F27" i="112"/>
  <c r="I10" i="97"/>
  <c r="G13" i="94"/>
  <c r="D17" i="55"/>
  <c r="M14" i="96"/>
  <c r="I11" i="94"/>
  <c r="AB18" i="92"/>
  <c r="L27" i="112"/>
  <c r="G18" i="95"/>
  <c r="O30" i="48"/>
  <c r="G25" i="141"/>
  <c r="L19" i="79"/>
  <c r="W16" i="98"/>
  <c r="I19" i="79"/>
  <c r="AB17" i="92"/>
  <c r="R29" i="10"/>
  <c r="Z13" i="92"/>
  <c r="G15" i="97"/>
  <c r="I25" i="96"/>
  <c r="M13" i="94"/>
  <c r="K17" i="96"/>
  <c r="I14" i="97"/>
  <c r="K11" i="141"/>
  <c r="G21" i="95"/>
  <c r="M26" i="97"/>
  <c r="K24" i="108"/>
  <c r="M13" i="97"/>
  <c r="G13" i="97"/>
  <c r="G12" i="97"/>
  <c r="D11" i="51"/>
  <c r="AA15" i="125"/>
  <c r="K19" i="94"/>
  <c r="G11" i="108"/>
  <c r="K21" i="97"/>
  <c r="M12" i="108"/>
  <c r="K17" i="141"/>
  <c r="D16" i="54"/>
  <c r="M23" i="96"/>
  <c r="Z19" i="92"/>
  <c r="I15" i="95"/>
  <c r="I20" i="94"/>
  <c r="M18" i="96"/>
  <c r="AC21" i="79"/>
  <c r="R21" i="79" s="1"/>
  <c r="I15" i="94"/>
  <c r="I29" i="106"/>
  <c r="I30" i="34"/>
  <c r="I13" i="108"/>
  <c r="H20" i="107"/>
  <c r="O29" i="10"/>
  <c r="D15" i="55"/>
  <c r="D19" i="55"/>
  <c r="AA19" i="79"/>
  <c r="K13" i="95"/>
  <c r="K20" i="96"/>
  <c r="K20" i="97"/>
  <c r="U19" i="79"/>
  <c r="X19" i="79"/>
  <c r="D12" i="55"/>
  <c r="I24" i="95"/>
  <c r="AC18" i="92"/>
  <c r="Z18" i="92"/>
  <c r="R19" i="79"/>
  <c r="M11" i="94"/>
  <c r="D18" i="53"/>
  <c r="H25" i="107"/>
  <c r="K21" i="96"/>
  <c r="I14" i="94"/>
  <c r="W14" i="152"/>
  <c r="Q29" i="56"/>
  <c r="K18" i="108"/>
  <c r="D18" i="56"/>
  <c r="M19" i="96"/>
  <c r="I12" i="108"/>
  <c r="I26" i="96"/>
  <c r="D15" i="54"/>
  <c r="I10" i="95"/>
  <c r="M18" i="95"/>
  <c r="D21" i="53"/>
  <c r="K23" i="141"/>
  <c r="I14" i="96"/>
  <c r="N27" i="112"/>
  <c r="V15" i="92"/>
  <c r="I26" i="95"/>
  <c r="V13" i="152"/>
  <c r="W13" i="98"/>
  <c r="G25" i="97"/>
  <c r="Q25" i="97"/>
  <c r="X18" i="152"/>
  <c r="K25" i="96"/>
  <c r="K10" i="95"/>
  <c r="P27" i="112"/>
  <c r="K10" i="97"/>
  <c r="I24" i="106"/>
  <c r="X19" i="92"/>
  <c r="AB13" i="92"/>
  <c r="N24" i="102"/>
  <c r="D17" i="53"/>
  <c r="V13" i="92"/>
  <c r="I18" i="95"/>
  <c r="D20" i="53"/>
  <c r="D14" i="53"/>
  <c r="I21" i="95"/>
  <c r="I20" i="95"/>
  <c r="N10" i="102"/>
  <c r="M17" i="108"/>
  <c r="I23" i="106"/>
  <c r="D22" i="55"/>
  <c r="I23" i="94"/>
  <c r="K26" i="94"/>
  <c r="D23" i="53"/>
  <c r="I25" i="97"/>
  <c r="L27" i="109"/>
  <c r="I23" i="92"/>
  <c r="K24" i="95"/>
  <c r="Z15" i="92"/>
  <c r="M23" i="94"/>
  <c r="D16" i="55"/>
  <c r="AC19" i="92"/>
  <c r="D24" i="53"/>
  <c r="K15" i="94"/>
  <c r="L29" i="10"/>
  <c r="K23" i="95"/>
  <c r="M18" i="94"/>
  <c r="Z14" i="152"/>
  <c r="H28" i="107"/>
  <c r="K14" i="97"/>
  <c r="N30" i="141"/>
  <c r="G30" i="141" s="1"/>
  <c r="M20" i="97"/>
  <c r="I18" i="96"/>
  <c r="AA18" i="92"/>
  <c r="M10" i="94"/>
  <c r="M26" i="94"/>
  <c r="Y12" i="92"/>
  <c r="G29" i="56"/>
  <c r="D13" i="56"/>
  <c r="M20" i="96"/>
  <c r="G30" i="47"/>
  <c r="I10" i="94"/>
  <c r="U29" i="10"/>
  <c r="I20" i="96"/>
  <c r="D28" i="53"/>
  <c r="D29" i="57"/>
  <c r="H17" i="107"/>
  <c r="I21" i="96"/>
  <c r="G29" i="53"/>
  <c r="I12" i="96"/>
  <c r="D15" i="50"/>
  <c r="I21" i="97"/>
  <c r="F16" i="68"/>
  <c r="I16" i="96"/>
  <c r="G16" i="108"/>
  <c r="X19" i="152"/>
  <c r="AA14" i="152"/>
  <c r="D12" i="56"/>
  <c r="I14" i="106"/>
  <c r="K13" i="108"/>
  <c r="M14" i="94"/>
  <c r="K15" i="96"/>
  <c r="D21" i="54"/>
  <c r="I25" i="106"/>
  <c r="K27" i="96"/>
  <c r="G22" i="96"/>
  <c r="K17" i="108"/>
  <c r="D13" i="54"/>
  <c r="D14" i="54"/>
  <c r="X13" i="98"/>
  <c r="S30" i="49"/>
  <c r="D23" i="54"/>
  <c r="D15" i="53"/>
  <c r="AB13" i="152"/>
  <c r="AC15" i="92"/>
  <c r="D24" i="56"/>
  <c r="O15" i="125"/>
  <c r="M24" i="96"/>
  <c r="O24" i="96" s="1"/>
  <c r="G20" i="108"/>
  <c r="X16" i="98"/>
  <c r="N18" i="102"/>
  <c r="K26" i="96"/>
  <c r="K19" i="96"/>
  <c r="Z13" i="152"/>
  <c r="K18" i="94"/>
  <c r="I27" i="95"/>
  <c r="K10" i="96"/>
  <c r="N27" i="102"/>
  <c r="K15" i="95"/>
  <c r="D18" i="51"/>
  <c r="D21" i="52"/>
  <c r="M12" i="96"/>
  <c r="K13" i="96"/>
  <c r="I15" i="125"/>
  <c r="K23" i="96"/>
  <c r="H21" i="107"/>
  <c r="K14" i="94"/>
  <c r="I12" i="94"/>
  <c r="H15" i="107"/>
  <c r="L15" i="125"/>
  <c r="I20" i="97"/>
  <c r="AC13" i="152"/>
  <c r="M15" i="94"/>
  <c r="X29" i="10"/>
  <c r="I13" i="95"/>
  <c r="M12" i="94"/>
  <c r="O30" i="47"/>
  <c r="M24" i="108"/>
  <c r="L29" i="53"/>
  <c r="G10" i="94"/>
  <c r="M10" i="95"/>
  <c r="S21" i="98"/>
  <c r="I14" i="108"/>
  <c r="M26" i="95"/>
  <c r="O30" i="34"/>
  <c r="U16" i="68"/>
  <c r="I12" i="141"/>
  <c r="H24" i="107"/>
  <c r="D16" i="53"/>
  <c r="N27" i="110"/>
  <c r="AC13" i="92"/>
  <c r="K14" i="108"/>
  <c r="U30" i="49"/>
  <c r="D25" i="53"/>
  <c r="K12" i="94"/>
  <c r="X15" i="125"/>
  <c r="Y15" i="92"/>
  <c r="Z14" i="92"/>
  <c r="I21" i="79"/>
  <c r="V16" i="98"/>
  <c r="K20" i="95"/>
  <c r="O25" i="141"/>
  <c r="H18" i="107"/>
  <c r="D12" i="53"/>
  <c r="L29" i="54"/>
  <c r="D17" i="54"/>
  <c r="X14" i="98"/>
  <c r="D26" i="53"/>
  <c r="D27" i="45"/>
  <c r="W17" i="98"/>
  <c r="G23" i="97"/>
  <c r="Q23" i="97"/>
  <c r="Q21" i="98"/>
  <c r="K14" i="96"/>
  <c r="K26" i="95"/>
  <c r="I23" i="95"/>
  <c r="H22" i="107"/>
  <c r="W15" i="92"/>
  <c r="K11" i="94"/>
  <c r="O30" i="49"/>
  <c r="H27" i="112"/>
  <c r="D13" i="55"/>
  <c r="M24" i="95"/>
  <c r="K16" i="96"/>
  <c r="O27" i="95"/>
  <c r="I13" i="94"/>
  <c r="D21" i="56"/>
  <c r="M24" i="94"/>
  <c r="D23" i="55"/>
  <c r="N26" i="102"/>
  <c r="M17" i="95"/>
  <c r="V14" i="92"/>
  <c r="M26" i="96"/>
  <c r="Q11" i="95"/>
  <c r="D17" i="56"/>
  <c r="M17" i="97"/>
  <c r="I28" i="106"/>
  <c r="M27" i="96"/>
  <c r="N21" i="102"/>
  <c r="L27" i="110"/>
  <c r="D12" i="54"/>
  <c r="M12" i="97"/>
  <c r="Q29" i="54"/>
  <c r="Z23" i="68" l="1"/>
  <c r="P30" i="4"/>
  <c r="Q30" i="4" s="1"/>
  <c r="P30" i="100"/>
  <c r="Q30" i="100" s="1"/>
  <c r="P30" i="101"/>
  <c r="Q30" i="101" s="1"/>
  <c r="Q19" i="97"/>
  <c r="O17" i="97"/>
  <c r="K19" i="97"/>
  <c r="I19" i="97"/>
  <c r="M19" i="97"/>
  <c r="K30" i="49"/>
  <c r="M30" i="47"/>
  <c r="M21" i="96"/>
  <c r="AT14" i="104"/>
  <c r="I25" i="84"/>
  <c r="AC13" i="147"/>
  <c r="I17" i="84"/>
  <c r="H21" i="139"/>
  <c r="AC16" i="148"/>
  <c r="I15" i="84"/>
  <c r="AC16" i="147"/>
  <c r="AC13" i="143"/>
  <c r="Q26" i="95"/>
  <c r="J16" i="155"/>
  <c r="F16" i="155"/>
  <c r="G16" i="155" s="1"/>
  <c r="AC22" i="144"/>
  <c r="AC24" i="142"/>
  <c r="L31" i="43"/>
  <c r="K31" i="43"/>
  <c r="H19" i="134"/>
  <c r="F24" i="134"/>
  <c r="Y11" i="34"/>
  <c r="H26" i="137"/>
  <c r="H14" i="137"/>
  <c r="N16" i="95"/>
  <c r="F21" i="139"/>
  <c r="X14" i="10"/>
  <c r="T21" i="79"/>
  <c r="N18" i="141"/>
  <c r="D14" i="112"/>
  <c r="X16" i="10"/>
  <c r="E19" i="3"/>
  <c r="D25" i="112"/>
  <c r="D12" i="112"/>
  <c r="D14" i="145"/>
  <c r="D24" i="142"/>
  <c r="H24" i="142" s="1"/>
  <c r="D26" i="146"/>
  <c r="X19" i="10"/>
  <c r="N10" i="141"/>
  <c r="Y23" i="34"/>
  <c r="S29" i="57"/>
  <c r="D13" i="112"/>
  <c r="AA31" i="134"/>
  <c r="K31" i="36"/>
  <c r="J31" i="36"/>
  <c r="AC28" i="145"/>
  <c r="F13" i="139"/>
  <c r="AA31" i="137"/>
  <c r="Q30" i="47"/>
  <c r="M30" i="49"/>
  <c r="I30" i="47"/>
  <c r="AD14" i="79"/>
  <c r="K15" i="97"/>
  <c r="K14" i="144"/>
  <c r="AT13" i="104"/>
  <c r="J30" i="107"/>
  <c r="AC22" i="146"/>
  <c r="J21" i="155"/>
  <c r="F21" i="155"/>
  <c r="G21" i="155" s="1"/>
  <c r="H15" i="137"/>
  <c r="F20" i="144"/>
  <c r="D20" i="145"/>
  <c r="J15" i="155"/>
  <c r="F15" i="155"/>
  <c r="G15" i="155" s="1"/>
  <c r="P25" i="104"/>
  <c r="Q25" i="104" s="1"/>
  <c r="T25" i="104"/>
  <c r="K21" i="92"/>
  <c r="E30" i="107"/>
  <c r="F12" i="155"/>
  <c r="G12" i="155" s="1"/>
  <c r="J12" i="155"/>
  <c r="F15" i="137"/>
  <c r="AC31" i="137"/>
  <c r="E21" i="92"/>
  <c r="F25" i="155"/>
  <c r="G25" i="155" s="1"/>
  <c r="J25" i="155"/>
  <c r="AA13" i="125"/>
  <c r="N23" i="68"/>
  <c r="C17" i="106"/>
  <c r="E21" i="107"/>
  <c r="N24" i="97"/>
  <c r="C22" i="106"/>
  <c r="N17" i="94"/>
  <c r="J17" i="155"/>
  <c r="F17" i="155"/>
  <c r="G17" i="155" s="1"/>
  <c r="D29" i="147"/>
  <c r="K15" i="98"/>
  <c r="AC23" i="142"/>
  <c r="D20" i="110"/>
  <c r="D13" i="142"/>
  <c r="H13" i="142" s="1"/>
  <c r="K13" i="142"/>
  <c r="U26" i="34"/>
  <c r="AC19" i="147"/>
  <c r="D23" i="112"/>
  <c r="U18" i="34"/>
  <c r="C21" i="106"/>
  <c r="R25" i="10"/>
  <c r="U15" i="34"/>
  <c r="Y15" i="34"/>
  <c r="D21" i="112"/>
  <c r="F16" i="137"/>
  <c r="P13" i="109"/>
  <c r="F22" i="134"/>
  <c r="AC20" i="143"/>
  <c r="H21" i="134"/>
  <c r="Y27" i="34"/>
  <c r="W15" i="34"/>
  <c r="W17" i="34"/>
  <c r="E19" i="107"/>
  <c r="J19" i="107"/>
  <c r="O15" i="98"/>
  <c r="E21" i="79"/>
  <c r="E21" i="98" s="1"/>
  <c r="E15" i="98"/>
  <c r="J29" i="107"/>
  <c r="F19" i="155"/>
  <c r="G19" i="155" s="1"/>
  <c r="J19" i="155"/>
  <c r="M15" i="98"/>
  <c r="W19" i="34"/>
  <c r="Y19" i="34"/>
  <c r="F20" i="137"/>
  <c r="T17" i="104"/>
  <c r="P17" i="104"/>
  <c r="Q17" i="104" s="1"/>
  <c r="D28" i="145"/>
  <c r="AC23" i="146"/>
  <c r="M21" i="152"/>
  <c r="C19" i="106"/>
  <c r="H20" i="137"/>
  <c r="T14" i="103"/>
  <c r="P14" i="103"/>
  <c r="Q14" i="103" s="1"/>
  <c r="F15" i="134"/>
  <c r="H18" i="134"/>
  <c r="T23" i="68"/>
  <c r="D12" i="111"/>
  <c r="H26" i="134"/>
  <c r="D15" i="112"/>
  <c r="D15" i="145"/>
  <c r="E25" i="107"/>
  <c r="H22" i="134"/>
  <c r="AD14" i="68"/>
  <c r="N22" i="94"/>
  <c r="N21" i="79"/>
  <c r="X31" i="145"/>
  <c r="D15" i="110"/>
  <c r="F13" i="142"/>
  <c r="N20" i="141"/>
  <c r="O16" i="92"/>
  <c r="U12" i="34"/>
  <c r="Y12" i="34"/>
  <c r="D22" i="112"/>
  <c r="AC15" i="145"/>
  <c r="U11" i="34"/>
  <c r="D18" i="111"/>
  <c r="E29" i="10"/>
  <c r="N16" i="94"/>
  <c r="D11" i="110"/>
  <c r="AC17" i="144"/>
  <c r="H29" i="137"/>
  <c r="P23" i="109"/>
  <c r="D23" i="109"/>
  <c r="W23" i="68"/>
  <c r="X23" i="68" s="1"/>
  <c r="D19" i="112"/>
  <c r="E16" i="107"/>
  <c r="J16" i="107"/>
  <c r="J27" i="107"/>
  <c r="F27" i="155"/>
  <c r="G27" i="155" s="1"/>
  <c r="J27" i="155"/>
  <c r="O19" i="98"/>
  <c r="D21" i="146"/>
  <c r="D12" i="145"/>
  <c r="N26" i="141"/>
  <c r="I26" i="141" s="1"/>
  <c r="AC19" i="146"/>
  <c r="AA13" i="68"/>
  <c r="P14" i="109"/>
  <c r="P14" i="112"/>
  <c r="AC18" i="145"/>
  <c r="N22" i="97"/>
  <c r="P25" i="112"/>
  <c r="P12" i="112"/>
  <c r="F24" i="142"/>
  <c r="D12" i="110"/>
  <c r="D23" i="110"/>
  <c r="P17" i="112"/>
  <c r="P13" i="112"/>
  <c r="P16" i="109"/>
  <c r="AC22" i="142"/>
  <c r="H22" i="137"/>
  <c r="H24" i="134"/>
  <c r="D17" i="110"/>
  <c r="F21" i="137"/>
  <c r="W23" i="34"/>
  <c r="U16" i="34"/>
  <c r="W16" i="34" s="1"/>
  <c r="H17" i="139"/>
  <c r="I29" i="52"/>
  <c r="W12" i="34"/>
  <c r="P16" i="103"/>
  <c r="Q16" i="103" s="1"/>
  <c r="T16" i="103"/>
  <c r="D29" i="145"/>
  <c r="D11" i="112"/>
  <c r="P10" i="109"/>
  <c r="W20" i="34"/>
  <c r="N29" i="57"/>
  <c r="D10" i="112"/>
  <c r="N11" i="97"/>
  <c r="O15" i="97"/>
  <c r="G27" i="96"/>
  <c r="K16" i="97"/>
  <c r="M21" i="97"/>
  <c r="H14" i="144"/>
  <c r="AT20" i="104"/>
  <c r="AT16" i="104"/>
  <c r="AT25" i="104"/>
  <c r="H20" i="146"/>
  <c r="D24" i="54"/>
  <c r="I13" i="96"/>
  <c r="AT24" i="104"/>
  <c r="AT19" i="104"/>
  <c r="AT27" i="104"/>
  <c r="K22" i="145"/>
  <c r="H22" i="145"/>
  <c r="I26" i="106"/>
  <c r="X17" i="98"/>
  <c r="O15" i="95"/>
  <c r="D16" i="56"/>
  <c r="D11" i="56"/>
  <c r="D23" i="56"/>
  <c r="D14" i="56"/>
  <c r="N30" i="94"/>
  <c r="G21" i="96"/>
  <c r="K14" i="143"/>
  <c r="AT12" i="104"/>
  <c r="AT26" i="104"/>
  <c r="AT22" i="104"/>
  <c r="AT17" i="104"/>
  <c r="K30" i="47"/>
  <c r="S30" i="47"/>
  <c r="K22" i="95"/>
  <c r="AB19" i="92"/>
  <c r="M25" i="95"/>
  <c r="I21" i="98"/>
  <c r="AA31" i="147"/>
  <c r="AT11" i="104"/>
  <c r="AT15" i="104"/>
  <c r="AT28" i="104"/>
  <c r="AT21" i="104"/>
  <c r="F28" i="143"/>
  <c r="M16" i="97"/>
  <c r="M23" i="108"/>
  <c r="I25" i="95"/>
  <c r="O25" i="95" s="1"/>
  <c r="Q27" i="97"/>
  <c r="Q29" i="53"/>
  <c r="K11" i="96"/>
  <c r="G21" i="97"/>
  <c r="O21" i="97" s="1"/>
  <c r="H12" i="142"/>
  <c r="P27" i="110"/>
  <c r="H27" i="110"/>
  <c r="F27" i="109"/>
  <c r="J27" i="109"/>
  <c r="N27" i="109"/>
  <c r="P27" i="109"/>
  <c r="F31" i="155"/>
  <c r="G31" i="155" s="1"/>
  <c r="K19" i="143"/>
  <c r="H19" i="143"/>
  <c r="F19" i="143"/>
  <c r="D31" i="36"/>
  <c r="D18" i="54"/>
  <c r="H17" i="147"/>
  <c r="K24" i="147"/>
  <c r="F24" i="147"/>
  <c r="F18" i="147"/>
  <c r="H26" i="142"/>
  <c r="W25" i="34"/>
  <c r="Q23" i="92"/>
  <c r="N30" i="108"/>
  <c r="O17" i="141"/>
  <c r="E29" i="102"/>
  <c r="O15" i="141"/>
  <c r="N30" i="97"/>
  <c r="O17" i="96"/>
  <c r="AN16" i="104"/>
  <c r="W13" i="34"/>
  <c r="AD13" i="68"/>
  <c r="O24" i="141"/>
  <c r="O14" i="141"/>
  <c r="AH23" i="105"/>
  <c r="AH30" i="103"/>
  <c r="AH17" i="103"/>
  <c r="D27" i="50"/>
  <c r="M30" i="34"/>
  <c r="O12" i="141"/>
  <c r="H31" i="107"/>
  <c r="D19" i="57"/>
  <c r="D22" i="50"/>
  <c r="G30" i="34"/>
  <c r="AC13" i="98"/>
  <c r="O11" i="108"/>
  <c r="M12" i="95"/>
  <c r="D23" i="45"/>
  <c r="G14" i="95"/>
  <c r="W24" i="34"/>
  <c r="M19" i="95"/>
  <c r="Y18" i="98"/>
  <c r="AB15" i="92"/>
  <c r="K27" i="97"/>
  <c r="AA18" i="152"/>
  <c r="Y16" i="98"/>
  <c r="F27" i="110"/>
  <c r="K21" i="141"/>
  <c r="F12" i="146"/>
  <c r="F19" i="147"/>
  <c r="K16" i="145"/>
  <c r="F19" i="146"/>
  <c r="O31" i="144"/>
  <c r="D14" i="52"/>
  <c r="D17" i="57"/>
  <c r="D16" i="45"/>
  <c r="O17" i="108"/>
  <c r="O15" i="96"/>
  <c r="O21" i="96"/>
  <c r="I12" i="95"/>
  <c r="D26" i="50"/>
  <c r="S30" i="34"/>
  <c r="K19" i="108"/>
  <c r="O23" i="108"/>
  <c r="O14" i="97"/>
  <c r="G26" i="108"/>
  <c r="K26" i="108"/>
  <c r="AB14" i="92"/>
  <c r="M27" i="97"/>
  <c r="AA19" i="152"/>
  <c r="G11" i="141"/>
  <c r="O11" i="141" s="1"/>
  <c r="H16" i="147"/>
  <c r="K12" i="146"/>
  <c r="H22" i="146"/>
  <c r="F13" i="146"/>
  <c r="F29" i="148"/>
  <c r="AN30" i="105"/>
  <c r="K29" i="148"/>
  <c r="H19" i="146"/>
  <c r="AB19" i="152"/>
  <c r="G29" i="52"/>
  <c r="N29" i="108"/>
  <c r="O29" i="108" s="1"/>
  <c r="D17" i="50"/>
  <c r="O12" i="108"/>
  <c r="G23" i="141"/>
  <c r="O16" i="97"/>
  <c r="M19" i="108"/>
  <c r="O18" i="108"/>
  <c r="D28" i="52"/>
  <c r="M10" i="97"/>
  <c r="J27" i="110"/>
  <c r="E31" i="43"/>
  <c r="O21" i="108"/>
  <c r="I21" i="141"/>
  <c r="O21" i="141" s="1"/>
  <c r="W14" i="34"/>
  <c r="F17" i="145"/>
  <c r="F25" i="147"/>
  <c r="K25" i="142"/>
  <c r="F17" i="142"/>
  <c r="H13" i="146"/>
  <c r="H18" i="146"/>
  <c r="G19" i="141"/>
  <c r="Q30" i="97"/>
  <c r="M30" i="97"/>
  <c r="Q30" i="94"/>
  <c r="K30" i="94"/>
  <c r="M30" i="94"/>
  <c r="I30" i="94"/>
  <c r="L29" i="57"/>
  <c r="M30" i="96"/>
  <c r="AN11" i="103"/>
  <c r="AN28" i="105"/>
  <c r="V31" i="142"/>
  <c r="H18" i="145"/>
  <c r="F18" i="145"/>
  <c r="K18" i="145"/>
  <c r="D26" i="55"/>
  <c r="D20" i="45"/>
  <c r="O23" i="97"/>
  <c r="D24" i="55"/>
  <c r="D21" i="55"/>
  <c r="N29" i="141"/>
  <c r="O29" i="141" s="1"/>
  <c r="O24" i="108"/>
  <c r="M25" i="96"/>
  <c r="F21" i="79"/>
  <c r="D22" i="57"/>
  <c r="D21" i="45"/>
  <c r="D28" i="55"/>
  <c r="D13" i="50"/>
  <c r="L21" i="79"/>
  <c r="M16" i="96"/>
  <c r="I30" i="106"/>
  <c r="D18" i="55"/>
  <c r="D23" i="50"/>
  <c r="D12" i="50"/>
  <c r="G22" i="141"/>
  <c r="G19" i="95"/>
  <c r="K22" i="96"/>
  <c r="D21" i="50"/>
  <c r="L29" i="50"/>
  <c r="D11" i="50"/>
  <c r="D20" i="55"/>
  <c r="G13" i="95"/>
  <c r="AC12" i="98"/>
  <c r="AD20" i="68"/>
  <c r="I19" i="95"/>
  <c r="I27" i="97"/>
  <c r="AA17" i="152"/>
  <c r="I18" i="94"/>
  <c r="F14" i="143"/>
  <c r="F25" i="145"/>
  <c r="I26" i="94"/>
  <c r="O26" i="94" s="1"/>
  <c r="F21" i="142"/>
  <c r="K21" i="142"/>
  <c r="H21" i="142"/>
  <c r="H27" i="144"/>
  <c r="K27" i="144"/>
  <c r="F27" i="144"/>
  <c r="H28" i="142"/>
  <c r="Q19" i="94"/>
  <c r="I19" i="94"/>
  <c r="O19" i="94" s="1"/>
  <c r="K23" i="146"/>
  <c r="I30" i="49"/>
  <c r="Q29" i="50"/>
  <c r="I30" i="48"/>
  <c r="O23" i="96"/>
  <c r="O21" i="79"/>
  <c r="D19" i="50"/>
  <c r="D14" i="50"/>
  <c r="D19" i="45"/>
  <c r="D25" i="50"/>
  <c r="U21" i="79"/>
  <c r="G29" i="55"/>
  <c r="D27" i="55"/>
  <c r="I27" i="94"/>
  <c r="D29" i="45"/>
  <c r="Q29" i="55"/>
  <c r="I21" i="68"/>
  <c r="F21" i="68"/>
  <c r="D14" i="45"/>
  <c r="L29" i="55"/>
  <c r="G22" i="95"/>
  <c r="G25" i="96"/>
  <c r="G27" i="94"/>
  <c r="W18" i="34"/>
  <c r="K27" i="94"/>
  <c r="K25" i="97"/>
  <c r="K23" i="152"/>
  <c r="H25" i="145"/>
  <c r="K16" i="146"/>
  <c r="K20" i="148"/>
  <c r="I19" i="141"/>
  <c r="AT22" i="105"/>
  <c r="F28" i="142"/>
  <c r="O20" i="97"/>
  <c r="AT30" i="105"/>
  <c r="I20" i="108"/>
  <c r="AH30" i="105"/>
  <c r="F31" i="134"/>
  <c r="H26" i="145"/>
  <c r="F25" i="144"/>
  <c r="F22" i="146"/>
  <c r="F21" i="148"/>
  <c r="K17" i="142"/>
  <c r="M22" i="96"/>
  <c r="K18" i="97"/>
  <c r="AN18" i="103"/>
  <c r="AN16" i="103"/>
  <c r="P30" i="104"/>
  <c r="Q30" i="104" s="1"/>
  <c r="AB17"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AH19" i="105"/>
  <c r="K19" i="148"/>
  <c r="F19" i="148"/>
  <c r="H19" i="148"/>
  <c r="AH15" i="103"/>
  <c r="AH28" i="103"/>
  <c r="AH28" i="105"/>
  <c r="T31" i="146"/>
  <c r="V31" i="146"/>
  <c r="AN26" i="103"/>
  <c r="D31" i="146"/>
  <c r="AT23" i="103"/>
  <c r="K17" i="145"/>
  <c r="M31" i="142"/>
  <c r="D31" i="142"/>
  <c r="O31" i="142"/>
  <c r="K23" i="144"/>
  <c r="H23" i="144"/>
  <c r="F23" i="144"/>
  <c r="K14" i="147"/>
  <c r="H14" i="147"/>
  <c r="F14" i="147"/>
  <c r="K27" i="146"/>
  <c r="F23" i="142"/>
  <c r="K23" i="142"/>
  <c r="H23" i="142"/>
  <c r="H14" i="142"/>
  <c r="K14" i="142"/>
  <c r="F14" i="142"/>
  <c r="AH22" i="105"/>
  <c r="AH12" i="103"/>
  <c r="F22" i="143"/>
  <c r="K22" i="143"/>
  <c r="AH25" i="105"/>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AH21" i="105"/>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H17" i="105"/>
  <c r="AH11" i="105"/>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AH15" i="105"/>
  <c r="F15" i="143"/>
  <c r="H15" i="143"/>
  <c r="F21" i="144"/>
  <c r="H21" i="144"/>
  <c r="K21" i="144"/>
  <c r="H25" i="144"/>
  <c r="Q11" i="103"/>
  <c r="P30" i="103"/>
  <c r="Q30" i="103" s="1"/>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AH13" i="105"/>
  <c r="T31" i="144"/>
  <c r="V31" i="144"/>
  <c r="AH27" i="105"/>
  <c r="AH24" i="105"/>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AH14" i="105"/>
  <c r="H22" i="148"/>
  <c r="K22" i="148"/>
  <c r="F22" i="148"/>
  <c r="K25" i="144"/>
  <c r="F20" i="148"/>
  <c r="H20" i="148"/>
  <c r="F18" i="142"/>
  <c r="H18" i="142"/>
  <c r="F25" i="146"/>
  <c r="K25" i="146"/>
  <c r="AH26" i="105"/>
  <c r="F26" i="148"/>
  <c r="H26" i="148"/>
  <c r="H27" i="143"/>
  <c r="F27" i="143"/>
  <c r="K27" i="143"/>
  <c r="H31" i="134"/>
  <c r="F18" i="144"/>
  <c r="H18" i="144"/>
  <c r="K18" i="144"/>
  <c r="AH11" i="103"/>
  <c r="K15" i="146"/>
  <c r="H15" i="146"/>
  <c r="F15" i="146"/>
  <c r="AH18" i="105"/>
  <c r="AC31" i="144"/>
  <c r="AA31" i="144"/>
  <c r="K28" i="144"/>
  <c r="F28" i="144"/>
  <c r="K26" i="142"/>
  <c r="AN22" i="103"/>
  <c r="AT28" i="103"/>
  <c r="I17" i="95"/>
  <c r="O17" i="95" s="1"/>
  <c r="AN23" i="103"/>
  <c r="V31" i="145"/>
  <c r="H24" i="146"/>
  <c r="K27" i="141"/>
  <c r="F28" i="147"/>
  <c r="D31" i="144"/>
  <c r="AH16" i="103"/>
  <c r="K26" i="147"/>
  <c r="AC19" i="152"/>
  <c r="AB14" i="104"/>
  <c r="AB23" i="104"/>
  <c r="AB18" i="104"/>
  <c r="AB12" i="104"/>
  <c r="AB16" i="104"/>
  <c r="AB15" i="104"/>
  <c r="AB26" i="104"/>
  <c r="AB28" i="104"/>
  <c r="AB22" i="104"/>
  <c r="AB13" i="104"/>
  <c r="AB11" i="104"/>
  <c r="AB21" i="104"/>
  <c r="AB24" i="104"/>
  <c r="AB20" i="104"/>
  <c r="AB27" i="104"/>
  <c r="AB19" i="104"/>
  <c r="AP23" i="103"/>
  <c r="AP27" i="103"/>
  <c r="AP22" i="103"/>
  <c r="AP28" i="103"/>
  <c r="AP11" i="103"/>
  <c r="AV28" i="104"/>
  <c r="AV24" i="104"/>
  <c r="AV18" i="104"/>
  <c r="AV15" i="104"/>
  <c r="AV13" i="104"/>
  <c r="AV19" i="104"/>
  <c r="AV29" i="104"/>
  <c r="AV26" i="104"/>
  <c r="AV25" i="104"/>
  <c r="AV12" i="104"/>
  <c r="AV20" i="104"/>
  <c r="AV14" i="104"/>
  <c r="AV17" i="104"/>
  <c r="AV11" i="104"/>
  <c r="AV22" i="104"/>
  <c r="AV23" i="104"/>
  <c r="AV16" i="104"/>
  <c r="AV27" i="104"/>
  <c r="AV21" i="104"/>
  <c r="Y12" i="152"/>
  <c r="M27" i="94"/>
  <c r="O27" i="94" s="1"/>
  <c r="K19" i="95"/>
  <c r="O19" i="95" s="1"/>
  <c r="I18" i="97"/>
  <c r="M18" i="97"/>
  <c r="Q24" i="94"/>
  <c r="I22" i="96"/>
  <c r="O22" i="96" s="1"/>
  <c r="O15" i="94"/>
  <c r="M20" i="108"/>
  <c r="O20" i="108" s="1"/>
  <c r="G18" i="97"/>
  <c r="O24" i="94"/>
  <c r="AA21" i="79"/>
  <c r="K10" i="108"/>
  <c r="I10" i="108"/>
  <c r="D22" i="52"/>
  <c r="Q23" i="152"/>
  <c r="D26" i="54"/>
  <c r="M13" i="96"/>
  <c r="O13" i="96" s="1"/>
  <c r="M20" i="94"/>
  <c r="O20" i="94" s="1"/>
  <c r="Q12" i="95"/>
  <c r="Y13" i="152"/>
  <c r="D27" i="112"/>
  <c r="J27" i="112"/>
  <c r="Q26" i="97"/>
  <c r="I26" i="97"/>
  <c r="O26" i="97" s="1"/>
  <c r="D27" i="54"/>
  <c r="D22" i="54"/>
  <c r="Q13" i="96"/>
  <c r="G29" i="54"/>
  <c r="G12" i="95"/>
  <c r="O12" i="95" s="1"/>
  <c r="I22" i="95"/>
  <c r="O22" i="95" s="1"/>
  <c r="Q14" i="95"/>
  <c r="K14" i="95"/>
  <c r="I14" i="95"/>
  <c r="W10" i="34"/>
  <c r="O27" i="97"/>
  <c r="AD19" i="68"/>
  <c r="AD18" i="68"/>
  <c r="AD13" i="125"/>
  <c r="AD12" i="68"/>
  <c r="I11" i="96"/>
  <c r="M11" i="96"/>
  <c r="Q11" i="96"/>
  <c r="AD12" i="125"/>
  <c r="AD17" i="68"/>
  <c r="O18" i="94"/>
  <c r="C31" i="106"/>
  <c r="E31" i="106" s="1"/>
  <c r="W11" i="34"/>
  <c r="N30" i="95"/>
  <c r="K22" i="141"/>
  <c r="O22" i="141" s="1"/>
  <c r="I31" i="106"/>
  <c r="O23" i="68"/>
  <c r="F23" i="68"/>
  <c r="L23" i="68"/>
  <c r="I23" i="68"/>
  <c r="AA23" i="68"/>
  <c r="R23" i="68"/>
  <c r="U23" i="68"/>
  <c r="O26" i="95"/>
  <c r="I30" i="96"/>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AD15" i="125"/>
  <c r="O27" i="96"/>
  <c r="O14" i="94"/>
  <c r="O20" i="96"/>
  <c r="O25" i="97"/>
  <c r="G29" i="108"/>
  <c r="K29" i="141"/>
  <c r="O12" i="96"/>
  <c r="O10" i="95"/>
  <c r="K30" i="141"/>
  <c r="O19" i="108"/>
  <c r="O12" i="94"/>
  <c r="I29" i="108"/>
  <c r="K29" i="108"/>
  <c r="M29" i="108"/>
  <c r="X21" i="79"/>
  <c r="O18" i="96"/>
  <c r="I30" i="108"/>
  <c r="Q30" i="108"/>
  <c r="AD16" i="68"/>
  <c r="M30" i="108"/>
  <c r="O12" i="97"/>
  <c r="O18" i="95"/>
  <c r="O10" i="108"/>
  <c r="O19" i="96"/>
  <c r="O11" i="94"/>
  <c r="O20" i="95"/>
  <c r="AD19" i="79"/>
  <c r="O14" i="96"/>
  <c r="G30" i="108"/>
  <c r="K30" i="97"/>
  <c r="I29" i="141"/>
  <c r="I30" i="97"/>
  <c r="G30" i="97"/>
  <c r="O13" i="97"/>
  <c r="O21" i="95"/>
  <c r="O13" i="94"/>
  <c r="K30" i="96"/>
  <c r="O30" i="96" s="1"/>
  <c r="Q30" i="96"/>
  <c r="W30" i="47"/>
  <c r="O19" i="97"/>
  <c r="O26" i="96"/>
  <c r="O10" i="97"/>
  <c r="O24" i="95"/>
  <c r="O23" i="95"/>
  <c r="O23" i="94"/>
  <c r="O10" i="94"/>
  <c r="K30" i="108"/>
  <c r="O16" i="96"/>
  <c r="I30" i="141"/>
  <c r="M30" i="141"/>
  <c r="Q30" i="141"/>
  <c r="W30" i="34"/>
  <c r="P19" i="102"/>
  <c r="P17" i="102"/>
  <c r="P21" i="102"/>
  <c r="P25" i="102"/>
  <c r="P10" i="102"/>
  <c r="P13" i="102"/>
  <c r="P23" i="102"/>
  <c r="P26" i="102"/>
  <c r="P22" i="102"/>
  <c r="P27" i="102"/>
  <c r="P28" i="102"/>
  <c r="P24" i="102"/>
  <c r="P14" i="102"/>
  <c r="P20" i="102"/>
  <c r="P15" i="102"/>
  <c r="P12" i="102"/>
  <c r="P16" i="102"/>
  <c r="P11" i="102"/>
  <c r="P18" i="102"/>
  <c r="W30" i="49"/>
  <c r="O13" i="95"/>
  <c r="O13" i="108"/>
  <c r="AD21" i="68"/>
  <c r="O23" i="141"/>
  <c r="G30" i="94"/>
  <c r="O30" i="94" s="1"/>
  <c r="G29" i="141"/>
  <c r="O14" i="108"/>
  <c r="G22" i="97" l="1"/>
  <c r="Q22" i="97"/>
  <c r="M22" i="97"/>
  <c r="I22" i="97"/>
  <c r="K22" i="97"/>
  <c r="K27" i="107"/>
  <c r="H27" i="107"/>
  <c r="M16" i="94"/>
  <c r="I16" i="94"/>
  <c r="Q16" i="94"/>
  <c r="K16" i="94"/>
  <c r="G16" i="94"/>
  <c r="O16" i="94" s="1"/>
  <c r="K15" i="145"/>
  <c r="F15" i="145"/>
  <c r="H15" i="145"/>
  <c r="Z14" i="98"/>
  <c r="Z12" i="98"/>
  <c r="Z13" i="98"/>
  <c r="M21" i="98"/>
  <c r="O21" i="98"/>
  <c r="AA14" i="98"/>
  <c r="AA12" i="98"/>
  <c r="AA13" i="98"/>
  <c r="I21" i="106"/>
  <c r="Y14" i="98"/>
  <c r="K21" i="98"/>
  <c r="Y12" i="98"/>
  <c r="Y13" i="98"/>
  <c r="Q17" i="94"/>
  <c r="K17" i="94"/>
  <c r="M17" i="94"/>
  <c r="G17" i="94"/>
  <c r="I17" i="94"/>
  <c r="Q24" i="97"/>
  <c r="K24" i="97"/>
  <c r="G24" i="97"/>
  <c r="I24" i="97"/>
  <c r="M24" i="97"/>
  <c r="M16" i="95"/>
  <c r="Q16" i="95"/>
  <c r="G16" i="95"/>
  <c r="O16" i="95" s="1"/>
  <c r="I16" i="95"/>
  <c r="K16" i="95"/>
  <c r="N28" i="43"/>
  <c r="N16" i="43"/>
  <c r="N25" i="43"/>
  <c r="N17" i="43"/>
  <c r="N19" i="43"/>
  <c r="N14" i="43"/>
  <c r="N18" i="43"/>
  <c r="N23" i="43"/>
  <c r="N20" i="43"/>
  <c r="N13" i="43"/>
  <c r="N21" i="43"/>
  <c r="N26" i="43"/>
  <c r="N15" i="43"/>
  <c r="N27" i="43"/>
  <c r="N12" i="43"/>
  <c r="N22" i="43"/>
  <c r="N24" i="43"/>
  <c r="N11" i="43"/>
  <c r="N31" i="43"/>
  <c r="AA18" i="98"/>
  <c r="AA16" i="98"/>
  <c r="AA17" i="98"/>
  <c r="J32" i="107"/>
  <c r="K16" i="107"/>
  <c r="H16" i="107"/>
  <c r="I19" i="106"/>
  <c r="K29" i="107"/>
  <c r="H29" i="107"/>
  <c r="W27" i="34"/>
  <c r="K26" i="146"/>
  <c r="H26" i="146"/>
  <c r="F26" i="146"/>
  <c r="K24" i="142"/>
  <c r="M11" i="97"/>
  <c r="I11" i="97"/>
  <c r="K11" i="97"/>
  <c r="Q11" i="97"/>
  <c r="G11" i="97"/>
  <c r="F29" i="145"/>
  <c r="H29" i="145"/>
  <c r="K29" i="145"/>
  <c r="G26" i="141"/>
  <c r="K26" i="141"/>
  <c r="F12" i="145"/>
  <c r="K12" i="145"/>
  <c r="H12" i="145"/>
  <c r="AA15" i="92"/>
  <c r="O23" i="92"/>
  <c r="AA13" i="92"/>
  <c r="AA12" i="92"/>
  <c r="AA14" i="92"/>
  <c r="W26" i="34"/>
  <c r="K22" i="94"/>
  <c r="I22" i="94"/>
  <c r="Q22" i="94"/>
  <c r="G22" i="94"/>
  <c r="M22" i="94"/>
  <c r="V14" i="98"/>
  <c r="V13" i="98"/>
  <c r="V12" i="98"/>
  <c r="K19" i="107"/>
  <c r="H19" i="107"/>
  <c r="F20" i="145"/>
  <c r="H20" i="145"/>
  <c r="K20" i="145"/>
  <c r="K30" i="107"/>
  <c r="H30" i="107"/>
  <c r="M26" i="36"/>
  <c r="M28" i="36"/>
  <c r="M19" i="36"/>
  <c r="M22" i="36"/>
  <c r="M25" i="36"/>
  <c r="M31" i="36"/>
  <c r="M23" i="36"/>
  <c r="M27" i="36"/>
  <c r="M17" i="36"/>
  <c r="M15" i="36"/>
  <c r="M20" i="36"/>
  <c r="M12" i="36"/>
  <c r="M14" i="36"/>
  <c r="M21" i="36"/>
  <c r="M11" i="36"/>
  <c r="M24" i="36"/>
  <c r="M18" i="36"/>
  <c r="M16" i="36"/>
  <c r="M13" i="36"/>
  <c r="K10" i="141"/>
  <c r="G10" i="141"/>
  <c r="O10" i="141" s="1"/>
  <c r="I10" i="141"/>
  <c r="AP17" i="103"/>
  <c r="F21" i="146"/>
  <c r="K21" i="146"/>
  <c r="H21" i="146"/>
  <c r="G20" i="141"/>
  <c r="I20" i="141"/>
  <c r="K20" i="141"/>
  <c r="AA31" i="145"/>
  <c r="AC31" i="145"/>
  <c r="Z18" i="152"/>
  <c r="Z17" i="152"/>
  <c r="M23" i="152"/>
  <c r="Z19" i="152"/>
  <c r="K28" i="145"/>
  <c r="H28" i="145"/>
  <c r="F28" i="145"/>
  <c r="K29" i="147"/>
  <c r="H29" i="147"/>
  <c r="F29" i="147"/>
  <c r="I22" i="106"/>
  <c r="I17" i="106"/>
  <c r="V19" i="92"/>
  <c r="E23" i="92"/>
  <c r="V17" i="92"/>
  <c r="V18" i="92"/>
  <c r="V20" i="92"/>
  <c r="Y20" i="92"/>
  <c r="K23" i="92"/>
  <c r="Y17" i="92"/>
  <c r="Y19" i="92"/>
  <c r="Y18" i="92"/>
  <c r="F14" i="145"/>
  <c r="K14" i="145"/>
  <c r="H14" i="145"/>
  <c r="K18" i="141"/>
  <c r="G18" i="141"/>
  <c r="I18" i="141"/>
  <c r="AP15" i="103"/>
  <c r="AP24" i="103"/>
  <c r="O19" i="141"/>
  <c r="O25" i="96"/>
  <c r="AP13" i="103"/>
  <c r="AP16" i="103"/>
  <c r="AP12" i="103"/>
  <c r="AP26" i="103"/>
  <c r="AP29" i="103"/>
  <c r="AP14" i="103"/>
  <c r="AP20" i="103"/>
  <c r="AD21" i="79"/>
  <c r="O26" i="108"/>
  <c r="AB30" i="105"/>
  <c r="AB30" i="104"/>
  <c r="AB25" i="104"/>
  <c r="AP21" i="103"/>
  <c r="AP25" i="103"/>
  <c r="AP18" i="103"/>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D15" i="79"/>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9" i="105"/>
  <c r="AJ16" i="105"/>
  <c r="AJ17" i="105"/>
  <c r="AJ22" i="105"/>
  <c r="AJ13" i="105"/>
  <c r="AJ25" i="105"/>
  <c r="AJ23" i="105"/>
  <c r="AJ24" i="105"/>
  <c r="AJ18" i="105"/>
  <c r="AJ29" i="105"/>
  <c r="AJ14" i="105"/>
  <c r="AJ28" i="105"/>
  <c r="AJ26" i="105"/>
  <c r="AJ20" i="105"/>
  <c r="AJ15" i="105"/>
  <c r="AJ21" i="105"/>
  <c r="AJ11" i="105"/>
  <c r="AJ27" i="105"/>
  <c r="AJ12" i="105"/>
  <c r="AW16" i="104"/>
  <c r="AX16" i="104"/>
  <c r="AX17" i="104"/>
  <c r="AW17" i="104"/>
  <c r="AX25" i="104"/>
  <c r="AW25" i="104"/>
  <c r="AX13" i="104"/>
  <c r="AW13" i="104"/>
  <c r="AW28" i="104"/>
  <c r="AX28" i="104"/>
  <c r="AR28" i="103"/>
  <c r="AQ28" i="103"/>
  <c r="AQ14" i="103"/>
  <c r="AR14" i="103"/>
  <c r="AQ17" i="103"/>
  <c r="AR17" i="103"/>
  <c r="AR21" i="103"/>
  <c r="AQ21" i="103"/>
  <c r="AX23" i="104"/>
  <c r="AW23" i="104"/>
  <c r="AW14" i="104"/>
  <c r="AX14" i="104"/>
  <c r="AX26" i="104"/>
  <c r="AW26" i="104"/>
  <c r="AX15" i="104"/>
  <c r="AW15" i="104"/>
  <c r="AQ13" i="103"/>
  <c r="AR13" i="103"/>
  <c r="AQ16" i="103"/>
  <c r="AR16" i="103"/>
  <c r="AR20" i="103"/>
  <c r="AQ20" i="103"/>
  <c r="AR24" i="103"/>
  <c r="AQ24" i="103"/>
  <c r="AQ27" i="103"/>
  <c r="AR27" i="103"/>
  <c r="AD12" i="104"/>
  <c r="AD15" i="104"/>
  <c r="AD28" i="104"/>
  <c r="AD18" i="104"/>
  <c r="AD17" i="104"/>
  <c r="AD20" i="104"/>
  <c r="AD11" i="104"/>
  <c r="AD13" i="104"/>
  <c r="AD22" i="104"/>
  <c r="AD27" i="104"/>
  <c r="AD21" i="104"/>
  <c r="AD29" i="104"/>
  <c r="AD25" i="104"/>
  <c r="AD19" i="104"/>
  <c r="AD24" i="104"/>
  <c r="AD14" i="104"/>
  <c r="AD26" i="104"/>
  <c r="AD16" i="104"/>
  <c r="AD23" i="104"/>
  <c r="AX21" i="104"/>
  <c r="AW21" i="104"/>
  <c r="AW22" i="104"/>
  <c r="AX22" i="104"/>
  <c r="AX20" i="104"/>
  <c r="AW20" i="104"/>
  <c r="AW29" i="104"/>
  <c r="AX29" i="104"/>
  <c r="AW18" i="104"/>
  <c r="AX18" i="104"/>
  <c r="AQ26" i="103"/>
  <c r="AR26" i="103"/>
  <c r="AR29" i="103"/>
  <c r="AQ29" i="103"/>
  <c r="AR22" i="103"/>
  <c r="AQ22" i="103"/>
  <c r="AR25" i="103"/>
  <c r="AQ25" i="103"/>
  <c r="AQ18" i="103"/>
  <c r="AR18" i="103"/>
  <c r="AW27" i="104"/>
  <c r="AX27" i="104"/>
  <c r="AW11" i="104"/>
  <c r="AX11" i="104"/>
  <c r="AW12" i="104"/>
  <c r="AX12" i="104"/>
  <c r="AX19" i="104"/>
  <c r="AW19" i="104"/>
  <c r="AX24" i="104"/>
  <c r="AW24" i="104"/>
  <c r="AR11" i="103"/>
  <c r="AQ11" i="103"/>
  <c r="AR15" i="103"/>
  <c r="AQ15" i="103"/>
  <c r="AR12" i="103"/>
  <c r="AQ12" i="103"/>
  <c r="AR19" i="103"/>
  <c r="AQ19" i="103"/>
  <c r="AR23" i="103"/>
  <c r="AQ23" i="103"/>
  <c r="O14" i="95"/>
  <c r="O18" i="97"/>
  <c r="O11" i="96"/>
  <c r="W30" i="48"/>
  <c r="O11" i="95"/>
  <c r="G30" i="95"/>
  <c r="M30" i="95"/>
  <c r="Q30" i="95"/>
  <c r="K30" i="95"/>
  <c r="I30" i="95"/>
  <c r="O16" i="108"/>
  <c r="O25" i="108"/>
  <c r="O15" i="108"/>
  <c r="O22" i="108"/>
  <c r="O21" i="94"/>
  <c r="AD23" i="68"/>
  <c r="O25" i="94"/>
  <c r="O27" i="108"/>
  <c r="O16" i="141"/>
  <c r="O30" i="141"/>
  <c r="R16" i="102"/>
  <c r="Q16" i="102"/>
  <c r="R14" i="102"/>
  <c r="Q14" i="102"/>
  <c r="Q22" i="102"/>
  <c r="R22" i="102"/>
  <c r="R10" i="102"/>
  <c r="Q10" i="102"/>
  <c r="R19" i="102"/>
  <c r="Q19" i="102"/>
  <c r="O30" i="108"/>
  <c r="R12" i="102"/>
  <c r="Q12" i="102"/>
  <c r="Q24" i="102"/>
  <c r="R24" i="102"/>
  <c r="Q26" i="102"/>
  <c r="R26" i="102"/>
  <c r="Q25" i="102"/>
  <c r="R25" i="102"/>
  <c r="Q15" i="102"/>
  <c r="R15" i="102"/>
  <c r="R21" i="102"/>
  <c r="Q21" i="102"/>
  <c r="Q18" i="102"/>
  <c r="R18" i="102"/>
  <c r="Q28" i="102"/>
  <c r="R28" i="102"/>
  <c r="R23" i="102"/>
  <c r="Q23" i="102"/>
  <c r="R11" i="102"/>
  <c r="Q11" i="102"/>
  <c r="R20" i="102"/>
  <c r="Q20" i="102"/>
  <c r="Q27" i="102"/>
  <c r="R27" i="102"/>
  <c r="Q13" i="102"/>
  <c r="R13" i="102"/>
  <c r="Q17" i="102"/>
  <c r="R17" i="102"/>
  <c r="O30" i="97"/>
  <c r="O24" i="97" l="1"/>
  <c r="O17" i="94"/>
  <c r="O22" i="94"/>
  <c r="O26" i="141"/>
  <c r="O18" i="141"/>
  <c r="F31" i="106"/>
  <c r="G31" i="106" s="1"/>
  <c r="O25" i="36"/>
  <c r="O22" i="36"/>
  <c r="O26" i="36"/>
  <c r="O28" i="36"/>
  <c r="O17" i="36"/>
  <c r="O24" i="36"/>
  <c r="O16" i="36"/>
  <c r="O19" i="36"/>
  <c r="O21" i="36"/>
  <c r="O11" i="36"/>
  <c r="O13" i="36"/>
  <c r="O14" i="36"/>
  <c r="O12" i="36"/>
  <c r="O20" i="36"/>
  <c r="O15" i="36"/>
  <c r="O18" i="36"/>
  <c r="O27" i="36"/>
  <c r="O23" i="36"/>
  <c r="O29" i="36"/>
  <c r="O20" i="141"/>
  <c r="O11" i="97"/>
  <c r="K32" i="107"/>
  <c r="H32" i="107"/>
  <c r="P27" i="43"/>
  <c r="P13" i="43"/>
  <c r="P26" i="43"/>
  <c r="P16" i="43"/>
  <c r="P12" i="43"/>
  <c r="P28" i="43"/>
  <c r="P21" i="43"/>
  <c r="P29" i="43"/>
  <c r="P23" i="43"/>
  <c r="P20" i="43"/>
  <c r="P15" i="43"/>
  <c r="P19" i="43"/>
  <c r="P18" i="43"/>
  <c r="P17" i="43"/>
  <c r="P11" i="43"/>
  <c r="P25" i="43"/>
  <c r="P22" i="43"/>
  <c r="P14" i="43"/>
  <c r="P24" i="43"/>
  <c r="O22" i="97"/>
  <c r="O25" i="70"/>
  <c r="P25" i="70"/>
  <c r="AL12" i="105"/>
  <c r="AK12" i="105"/>
  <c r="AL15" i="105"/>
  <c r="AK15" i="105"/>
  <c r="AL14" i="105"/>
  <c r="AK14" i="105"/>
  <c r="AK23"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L13" i="105"/>
  <c r="AK13"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1" i="105"/>
  <c r="AK21" i="105"/>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E28" i="104"/>
  <c r="AF28" i="104"/>
  <c r="AF16" i="104"/>
  <c r="AE16" i="104"/>
  <c r="AE19" i="104"/>
  <c r="AF19" i="104"/>
  <c r="AE27" i="104"/>
  <c r="AF27" i="104"/>
  <c r="AE20" i="104"/>
  <c r="AF20" i="104"/>
  <c r="AE15" i="104"/>
  <c r="AF15" i="104"/>
  <c r="AE26" i="104"/>
  <c r="AF26" i="104"/>
  <c r="AE25" i="104"/>
  <c r="AF25" i="104"/>
  <c r="AF22" i="104"/>
  <c r="AE22" i="104"/>
  <c r="AF17" i="104"/>
  <c r="AE17" i="104"/>
  <c r="AF12" i="104"/>
  <c r="AE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Q22" i="43" l="1"/>
  <c r="R22" i="43"/>
  <c r="Q18" i="43"/>
  <c r="R18" i="43"/>
  <c r="Q23" i="43"/>
  <c r="R23" i="43"/>
  <c r="Q12" i="43"/>
  <c r="R12" i="43"/>
  <c r="Q27" i="43"/>
  <c r="R27" i="43"/>
  <c r="Q18" i="36"/>
  <c r="P18" i="36"/>
  <c r="Q14" i="36"/>
  <c r="P14" i="36"/>
  <c r="Q19" i="36"/>
  <c r="P19" i="36"/>
  <c r="P28" i="36"/>
  <c r="Q28" i="36"/>
  <c r="R25" i="43"/>
  <c r="Q25" i="43"/>
  <c r="Q19" i="43"/>
  <c r="R19" i="43"/>
  <c r="Q29" i="43"/>
  <c r="R29" i="43"/>
  <c r="Q16" i="43"/>
  <c r="R16" i="43"/>
  <c r="Q29" i="36"/>
  <c r="P29" i="36"/>
  <c r="P15" i="36"/>
  <c r="Q15" i="36"/>
  <c r="Q13" i="36"/>
  <c r="P13" i="36"/>
  <c r="P16" i="36"/>
  <c r="Q16" i="36"/>
  <c r="P26" i="36"/>
  <c r="Q26" i="36"/>
  <c r="Q24" i="43"/>
  <c r="R24" i="43"/>
  <c r="R11" i="43"/>
  <c r="Q11" i="43"/>
  <c r="Q15" i="43"/>
  <c r="R15" i="43"/>
  <c r="Q21" i="43"/>
  <c r="R21" i="43"/>
  <c r="R26" i="43"/>
  <c r="Q26" i="43"/>
  <c r="P23" i="36"/>
  <c r="Q23" i="36"/>
  <c r="Q20" i="36"/>
  <c r="P20" i="36"/>
  <c r="P11" i="36"/>
  <c r="Q11" i="36"/>
  <c r="P24" i="36"/>
  <c r="Q24" i="36"/>
  <c r="P22" i="36"/>
  <c r="Q22" i="36"/>
  <c r="Q14" i="43"/>
  <c r="R14" i="43"/>
  <c r="R17" i="43"/>
  <c r="Q17" i="43"/>
  <c r="R20" i="43"/>
  <c r="Q20" i="43"/>
  <c r="Q28" i="43"/>
  <c r="R28" i="43"/>
  <c r="Q13" i="43"/>
  <c r="R13" i="43"/>
  <c r="Q27" i="36"/>
  <c r="P27" i="36"/>
  <c r="P12" i="36"/>
  <c r="Q12" i="36"/>
  <c r="P21" i="36"/>
  <c r="Q21" i="36"/>
  <c r="Q17" i="36"/>
  <c r="P17" i="36"/>
  <c r="P25" i="36"/>
  <c r="Q25" i="36"/>
  <c r="AF11" i="105"/>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R42" i="158" l="1"/>
  <c r="S25" i="160" l="1"/>
  <c r="R25" i="163" l="1"/>
  <c r="R25" i="159"/>
  <c r="R25" i="162"/>
  <c r="R25" i="160"/>
  <c r="S25" i="164"/>
  <c r="R25" i="161"/>
  <c r="R41" i="158" l="1"/>
  <c r="R40" i="158"/>
  <c r="R35" i="158"/>
  <c r="R36" i="158"/>
  <c r="R37" i="158"/>
  <c r="R38" i="158"/>
  <c r="R30" i="158"/>
  <c r="R31" i="158"/>
  <c r="R28" i="158"/>
  <c r="R33" i="158"/>
  <c r="R39" i="158"/>
  <c r="R34" i="158"/>
  <c r="R32" i="158"/>
  <c r="R29" i="158"/>
  <c r="S28" i="158"/>
  <c r="S33" i="158"/>
  <c r="S39" i="158"/>
  <c r="S31" i="158"/>
  <c r="S32" i="158"/>
  <c r="S29" i="158"/>
  <c r="S41" i="158"/>
  <c r="S34" i="158"/>
  <c r="S35" i="158"/>
  <c r="S36" i="158"/>
  <c r="S37" i="158"/>
  <c r="S40" i="158"/>
  <c r="S38" i="158"/>
  <c r="S30" i="158"/>
  <c r="S27" i="158" l="1"/>
  <c r="R27" i="158"/>
  <c r="S42" i="158" l="1"/>
  <c r="S20" i="161" l="1"/>
  <c r="R14" i="160"/>
  <c r="S11" i="160"/>
  <c r="R8" i="162"/>
  <c r="R10" i="163"/>
  <c r="S19" i="163"/>
  <c r="S11" i="159"/>
  <c r="R16" i="158"/>
  <c r="R22" i="159"/>
  <c r="S26" i="159"/>
  <c r="R19" i="163"/>
  <c r="S17" i="164"/>
  <c r="S15" i="160"/>
  <c r="S9" i="163"/>
  <c r="S9" i="160"/>
  <c r="R15" i="162"/>
  <c r="S18" i="159"/>
  <c r="R26" i="160"/>
  <c r="R8" i="163"/>
  <c r="S8" i="164"/>
  <c r="S13" i="161"/>
  <c r="R20" i="160"/>
  <c r="S15" i="164"/>
  <c r="S9" i="162"/>
  <c r="S16" i="160"/>
  <c r="R15" i="160"/>
  <c r="R22" i="163"/>
  <c r="S23" i="160"/>
  <c r="R13" i="159"/>
  <c r="T11" i="164"/>
  <c r="S11" i="164"/>
  <c r="S21" i="159"/>
  <c r="S22" i="163"/>
  <c r="S8" i="160"/>
  <c r="S10" i="164"/>
  <c r="S9" i="161"/>
  <c r="S14" i="159"/>
  <c r="R21" i="161"/>
  <c r="S19" i="159"/>
  <c r="R13" i="163"/>
  <c r="S10" i="161"/>
  <c r="S26" i="163"/>
  <c r="S18" i="163"/>
  <c r="S14" i="164"/>
  <c r="R12" i="159"/>
  <c r="R24" i="163"/>
  <c r="R15" i="163"/>
  <c r="S12" i="162"/>
  <c r="R9" i="158"/>
  <c r="S8" i="161"/>
  <c r="S10" i="159"/>
  <c r="R8" i="159"/>
  <c r="T10" i="164"/>
  <c r="S25" i="163"/>
  <c r="S22" i="160"/>
  <c r="S13" i="158"/>
  <c r="S8" i="158"/>
  <c r="R22" i="158"/>
  <c r="S17" i="163"/>
  <c r="R21" i="163"/>
  <c r="S24" i="161"/>
  <c r="S22" i="159"/>
  <c r="T19" i="164"/>
  <c r="S17" i="162"/>
  <c r="S14" i="163"/>
  <c r="S17" i="158"/>
  <c r="R19" i="162"/>
  <c r="S10" i="160"/>
  <c r="R26" i="159"/>
  <c r="T23" i="164"/>
  <c r="S11" i="161"/>
  <c r="S20" i="164"/>
  <c r="S23" i="162"/>
  <c r="R9" i="160"/>
  <c r="S18" i="164"/>
  <c r="S18" i="162"/>
  <c r="S19" i="158"/>
  <c r="S14" i="161"/>
  <c r="S24" i="162"/>
  <c r="R13" i="160"/>
  <c r="R15" i="159"/>
  <c r="S21" i="161"/>
  <c r="S23" i="161"/>
  <c r="S19" i="160"/>
  <c r="S16" i="162"/>
  <c r="S23" i="164"/>
  <c r="T16" i="164"/>
  <c r="S14" i="160"/>
  <c r="S22" i="162"/>
  <c r="R18" i="159"/>
  <c r="S13" i="160"/>
  <c r="R19" i="160"/>
  <c r="R10" i="160"/>
  <c r="S8" i="159"/>
  <c r="S16" i="159"/>
  <c r="S9" i="164"/>
  <c r="R24" i="161"/>
  <c r="R22" i="160"/>
  <c r="S15" i="159"/>
  <c r="R10" i="161"/>
  <c r="S23" i="163"/>
  <c r="R11" i="159"/>
  <c r="R10" i="158"/>
  <c r="R10" i="162"/>
  <c r="R18" i="160"/>
  <c r="R22" i="162"/>
  <c r="S12" i="160"/>
  <c r="R12" i="163"/>
  <c r="S11" i="158"/>
  <c r="S20" i="158"/>
  <c r="T15" i="164"/>
  <c r="S15" i="161"/>
  <c r="R13" i="158"/>
  <c r="S15" i="158"/>
  <c r="R8" i="158"/>
  <c r="R21" i="158"/>
  <c r="R17" i="163"/>
  <c r="S18" i="161"/>
  <c r="R23" i="159"/>
  <c r="S10" i="162"/>
  <c r="S12" i="158"/>
  <c r="S12" i="159"/>
  <c r="R17" i="161"/>
  <c r="S16" i="164"/>
  <c r="S15" i="163"/>
  <c r="T14" i="164"/>
  <c r="T25" i="164"/>
  <c r="S18" i="160"/>
  <c r="R20" i="158"/>
  <c r="S20" i="160"/>
  <c r="S11" i="163"/>
  <c r="R26" i="163"/>
  <c r="R18" i="163"/>
  <c r="S20" i="163"/>
  <c r="R26" i="162"/>
  <c r="S21" i="160"/>
  <c r="S8" i="163"/>
  <c r="T22" i="164"/>
  <c r="R24" i="159"/>
  <c r="S12" i="163"/>
  <c r="S21" i="163"/>
  <c r="T13" i="164"/>
  <c r="T8" i="164"/>
  <c r="R8" i="160"/>
  <c r="R16" i="161"/>
  <c r="R23" i="160"/>
  <c r="S17" i="161"/>
  <c r="R17" i="159"/>
  <c r="R21" i="159"/>
  <c r="R17" i="160"/>
  <c r="R15" i="161"/>
  <c r="S13" i="162"/>
  <c r="R18" i="158"/>
  <c r="R23" i="161"/>
  <c r="S12" i="164"/>
  <c r="T9" i="164"/>
  <c r="R18" i="161"/>
  <c r="S23" i="159"/>
  <c r="R20" i="161"/>
  <c r="R19" i="161"/>
  <c r="S19" i="162"/>
  <c r="R9" i="161"/>
  <c r="S19" i="161"/>
  <c r="R15" i="158"/>
  <c r="S8" i="162"/>
  <c r="S15" i="162"/>
  <c r="R13" i="162"/>
  <c r="R21" i="160"/>
  <c r="R20" i="159"/>
  <c r="R14" i="158"/>
  <c r="S9" i="158"/>
  <c r="S10" i="158"/>
  <c r="S22" i="158"/>
  <c r="S16" i="163"/>
  <c r="R11" i="158"/>
  <c r="R14" i="159"/>
  <c r="R17" i="158"/>
  <c r="T20" i="164"/>
  <c r="R24" i="162"/>
  <c r="R23" i="162"/>
  <c r="S17" i="159"/>
  <c r="R19" i="159"/>
  <c r="S24" i="164"/>
  <c r="S25" i="159"/>
  <c r="T21" i="164"/>
  <c r="R18" i="162"/>
  <c r="S13" i="163"/>
  <c r="S18" i="158"/>
  <c r="S14" i="158"/>
  <c r="S21" i="158"/>
  <c r="R14" i="162"/>
  <c r="R8" i="161"/>
  <c r="S20" i="162"/>
  <c r="S19" i="164"/>
  <c r="S16" i="158"/>
  <c r="R20" i="162"/>
  <c r="R9" i="163"/>
  <c r="R11" i="162"/>
  <c r="R17" i="162"/>
  <c r="T17" i="164"/>
  <c r="S21" i="162"/>
  <c r="S9" i="159"/>
  <c r="R21" i="162"/>
  <c r="R20" i="163"/>
  <c r="R9" i="159"/>
  <c r="S17" i="160"/>
  <c r="T18" i="164"/>
  <c r="S24" i="163"/>
  <c r="S24" i="160"/>
  <c r="S25" i="161"/>
  <c r="R9" i="162"/>
  <c r="R22" i="161"/>
  <c r="R11" i="160"/>
  <c r="S20" i="159"/>
  <c r="R12" i="161"/>
  <c r="S21" i="164"/>
  <c r="R26" i="161"/>
  <c r="R12" i="160"/>
  <c r="S16" i="161"/>
  <c r="R16" i="160"/>
  <c r="R16" i="162"/>
  <c r="R24" i="160"/>
  <c r="S14" i="162"/>
  <c r="R11" i="163"/>
  <c r="R16" i="159"/>
  <c r="R11" i="161"/>
  <c r="R14" i="161"/>
  <c r="S12" i="161"/>
  <c r="R23" i="163"/>
  <c r="R14" i="163"/>
  <c r="S25" i="162"/>
  <c r="R12" i="162"/>
  <c r="R16" i="163"/>
  <c r="S22" i="161"/>
  <c r="S24" i="159"/>
  <c r="S13" i="164"/>
  <c r="R13" i="161"/>
  <c r="T12" i="164"/>
  <c r="S10" i="163"/>
  <c r="S22" i="164"/>
  <c r="R10" i="159"/>
  <c r="R19" i="158"/>
  <c r="R12" i="158"/>
  <c r="S13" i="159"/>
  <c r="T24" i="164"/>
  <c r="S11" i="162"/>
  <c r="S26" i="162" l="1"/>
  <c r="S26" i="161"/>
  <c r="S26" i="160"/>
</calcChain>
</file>

<file path=xl/sharedStrings.xml><?xml version="1.0" encoding="utf-8"?>
<sst xmlns="http://schemas.openxmlformats.org/spreadsheetml/2006/main" count="4731" uniqueCount="491">
  <si>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</si>
  <si>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</si>
  <si>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</si>
  <si>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</si>
  <si>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</si>
  <si>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</si>
  <si>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</si>
  <si>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</si>
  <si>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</si>
  <si>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</si>
  <si>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</si>
  <si>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</si>
  <si>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</si>
  <si>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</si>
  <si>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</si>
  <si>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</si>
  <si>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</si>
  <si>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</si>
  <si>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</si>
  <si>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</si>
  <si>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</si>
  <si>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</si>
  <si>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</si>
  <si>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</si>
  <si>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</si>
  <si>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</si>
  <si>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</si>
  <si>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</si>
  <si>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</si>
  <si>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</si>
  <si>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</si>
  <si>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</si>
  <si>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</si>
  <si>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</si>
  <si>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</si>
  <si>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</si>
  <si>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</si>
  <si>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</si>
  <si>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</si>
  <si>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</si>
  <si>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</si>
  <si>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</si>
  <si>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</si>
  <si>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</si>
  <si>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</si>
  <si>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</si>
  <si>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</si>
  <si>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</si>
  <si>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</si>
  <si>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</si>
  <si>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</si>
  <si>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</si>
  <si>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</si>
  <si>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</si>
  <si>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</si>
  <si>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</si>
  <si>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</si>
  <si>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</si>
  <si>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</si>
  <si>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</si>
  <si>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</si>
  <si>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</si>
  <si>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</si>
  <si>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</si>
  <si>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</si>
  <si>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</si>
  <si>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</si>
  <si>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</si>
  <si>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</si>
  <si>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</si>
  <si>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</si>
  <si>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</si>
  <si>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</si>
  <si>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</si>
  <si>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</si>
  <si>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</si>
  <si>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</si>
  <si>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</si>
  <si>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</si>
  <si>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</si>
  <si>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</si>
  <si>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</si>
  <si>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</si>
  <si>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</si>
  <si>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</si>
  <si>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</si>
  <si>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</si>
  <si>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</si>
  <si>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</si>
  <si>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</si>
  <si>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</si>
  <si>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</si>
  <si>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</si>
  <si>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</si>
  <si>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</si>
  <si>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</si>
  <si>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</si>
  <si>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</si>
  <si>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</si>
  <si>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</si>
  <si>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</si>
  <si>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</si>
  <si>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</si>
  <si>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</si>
  <si>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</si>
  <si>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</si>
  <si>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</si>
  <si>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</si>
  <si>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</si>
  <si>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</si>
  <si>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</si>
  <si>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</si>
  <si>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</si>
  <si>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</si>
  <si>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</si>
  <si>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</si>
  <si>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</si>
  <si>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</si>
  <si>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</si>
  <si>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</si>
  <si>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</si>
  <si>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</si>
  <si>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</si>
  <si>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</si>
  <si>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</si>
  <si>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</si>
  <si>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</si>
  <si>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</si>
  <si>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</si>
  <si>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</si>
  <si>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</si>
  <si>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</si>
  <si>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</si>
  <si>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</si>
  <si>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</si>
  <si>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</si>
  <si>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</si>
  <si>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</si>
  <si>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</si>
  <si>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</si>
  <si>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</si>
  <si>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</si>
  <si>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</si>
  <si>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</si>
  <si>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</si>
  <si>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</si>
  <si>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</si>
  <si>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</si>
  <si>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</si>
  <si>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</si>
  <si>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</si>
  <si>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</si>
  <si>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</si>
  <si>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</si>
  <si>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</si>
  <si>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</si>
  <si>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</si>
  <si>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</si>
  <si>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</si>
  <si>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</si>
  <si>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</si>
  <si>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</si>
  <si>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</si>
  <si>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</si>
  <si>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</si>
  <si>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</si>
  <si>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</si>
  <si>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</si>
  <si>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</si>
  <si>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</si>
  <si>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</si>
  <si>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</si>
  <si>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</si>
  <si>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</si>
  <si>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</si>
  <si>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</si>
  <si>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</si>
  <si>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</si>
  <si>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</si>
  <si>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</si>
  <si>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</si>
  <si>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</si>
  <si>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</si>
  <si>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</si>
  <si>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</si>
  <si>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</si>
  <si>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</si>
  <si>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</si>
  <si>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</si>
  <si>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</si>
  <si>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</si>
  <si>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</si>
  <si>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</si>
  <si>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</si>
  <si>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</si>
  <si>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</si>
  <si>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</si>
  <si>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</si>
  <si>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</si>
  <si>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</si>
  <si>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</si>
  <si>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</si>
  <si>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</si>
  <si>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</si>
  <si>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</si>
  <si>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</si>
  <si>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</si>
  <si>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</si>
  <si>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</si>
  <si>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</si>
  <si>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</si>
  <si>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</si>
  <si>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</si>
  <si>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</si>
  <si>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</si>
  <si>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</si>
  <si>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</si>
  <si>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</si>
  <si>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</si>
  <si>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</si>
  <si>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</si>
  <si>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</si>
  <si>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</si>
  <si>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</si>
  <si>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</si>
  <si>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</si>
  <si>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</si>
  <si>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</si>
  <si>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</si>
  <si>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</si>
  <si>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</si>
  <si>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</si>
  <si>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</si>
  <si>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</si>
  <si>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</si>
  <si>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</si>
  <si>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</si>
  <si>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</si>
  <si>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</si>
  <si>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</si>
  <si>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</si>
  <si>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</si>
  <si>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</si>
  <si>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</si>
  <si>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</si>
  <si>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</si>
  <si>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</si>
  <si>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</si>
  <si>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</si>
  <si>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</si>
  <si>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</si>
  <si>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</si>
  <si>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</si>
  <si>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</si>
  <si>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</si>
  <si>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</si>
  <si>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</si>
  <si>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</si>
  <si>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</si>
  <si>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</si>
  <si>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</si>
  <si>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</si>
  <si>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</si>
  <si>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</si>
  <si>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</si>
  <si>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</si>
  <si>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</si>
  <si>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</si>
  <si>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</si>
  <si>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</si>
  <si>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</si>
  <si>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</si>
  <si>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</si>
  <si>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</si>
  <si>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</si>
  <si>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</si>
  <si>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</si>
  <si>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</si>
  <si>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</si>
  <si>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</si>
  <si>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</si>
  <si>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</si>
  <si>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</si>
  <si>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</si>
  <si>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</si>
  <si>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</si>
  <si>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</si>
  <si>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</si>
  <si>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</si>
  <si>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</si>
  <si>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</si>
  <si>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</si>
  <si>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</si>
  <si>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</si>
  <si>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</si>
  <si>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</si>
  <si>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</si>
  <si>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</si>
  <si>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</si>
  <si>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</si>
  <si>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</si>
  <si>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</si>
  <si>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</si>
  <si>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</si>
  <si>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</si>
  <si>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</si>
  <si>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</si>
  <si>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</si>
  <si>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</si>
  <si>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</si>
  <si>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</si>
  <si>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</si>
  <si>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</si>
  <si>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</si>
  <si>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</si>
  <si>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</si>
  <si>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</si>
  <si>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</si>
  <si>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</si>
  <si>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</si>
  <si>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</si>
  <si>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</si>
  <si>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</si>
  <si>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</si>
  <si>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</si>
  <si>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</si>
  <si>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</si>
  <si>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</si>
  <si>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</si>
  <si>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</si>
  <si>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</si>
  <si>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</si>
  <si>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</si>
  <si>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</si>
  <si>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</si>
  <si>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</si>
  <si>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</si>
  <si>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</si>
  <si>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</si>
  <si>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</si>
  <si>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</si>
  <si>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</si>
  <si>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</si>
  <si>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</si>
  <si>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</si>
  <si>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</si>
  <si>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</si>
  <si>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</si>
  <si>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</si>
  <si>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</si>
  <si>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</si>
  <si>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</si>
  <si>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</si>
  <si>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</si>
  <si>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</si>
  <si>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</si>
  <si>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</si>
  <si>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</si>
  <si>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</si>
  <si>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</si>
  <si>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</si>
  <si>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</si>
  <si>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</si>
  <si>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</si>
  <si>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</si>
  <si>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</si>
  <si>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</si>
  <si>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</si>
  <si>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</si>
  <si>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</si>
  <si>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</si>
  <si>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</si>
  <si>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</si>
  <si>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</si>
  <si>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</si>
  <si>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</si>
  <si>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</si>
  <si>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</si>
  <si>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</si>
  <si>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</si>
  <si>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</si>
  <si>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</si>
  <si>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</si>
  <si>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</si>
  <si>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</si>
  <si>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</si>
  <si>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</si>
  <si>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</si>
  <si>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</si>
  <si>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</si>
  <si>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</si>
  <si>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</si>
  <si>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</si>
  <si>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</si>
  <si>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</si>
  <si>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</si>
  <si>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</si>
  <si>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</si>
  <si>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</si>
  <si>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</si>
  <si>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</si>
  <si>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</si>
  <si>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</si>
  <si>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</si>
  <si>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</si>
  <si>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</si>
  <si>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</si>
  <si>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</si>
  <si>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</si>
  <si>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</si>
  <si>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</si>
  <si>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</si>
  <si>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</si>
  <si>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</si>
  <si>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</si>
  <si>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</si>
  <si>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</si>
  <si>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</si>
  <si>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</si>
  <si>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</si>
  <si>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</si>
  <si>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</si>
  <si>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</si>
  <si>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</si>
  <si>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</si>
  <si>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</si>
  <si>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</si>
  <si>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</si>
  <si>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</si>
  <si>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</si>
  <si>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</si>
  <si>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</si>
  <si>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</si>
  <si>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</si>
  <si>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</si>
  <si>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</si>
  <si>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</si>
  <si>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</si>
  <si>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</si>
  <si>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</si>
  <si>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</si>
  <si>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</si>
  <si>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</si>
  <si>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</si>
  <si>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</si>
  <si>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</si>
  <si>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</si>
  <si>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</si>
  <si>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</si>
  <si>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</si>
  <si>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</si>
  <si>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</si>
  <si>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</si>
  <si>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</si>
  <si>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</si>
  <si>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</si>
  <si>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</si>
  <si>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</si>
  <si>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</si>
  <si>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</si>
  <si>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</si>
  <si>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</si>
  <si>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</si>
  <si>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</si>
  <si>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</si>
  <si>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</si>
  <si>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</si>
  <si>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</si>
  <si>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</si>
  <si>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</si>
  <si>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</si>
  <si>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</si>
  <si>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</si>
  <si>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</si>
  <si>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</si>
  <si>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</si>
  <si>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</si>
  <si>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</si>
  <si>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</si>
  <si>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</si>
  <si>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</si>
  <si>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</si>
  <si>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</si>
  <si>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</si>
  <si>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</si>
  <si>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</si>
  <si>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</si>
  <si>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</si>
  <si>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</si>
  <si>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30 de septiembre de 2023</t>
  </si>
  <si>
    <t>Tiempo de resolución calculado sobre las Resoluciones realizadas entre el 1 de octubre de 2022 y el 30 de septiembre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</si>
</sst>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69"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0" fontId="214" fillId="0" borderId="0"/>
  </cellStyleXfs>
  <cellXfs count="1224">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14" fontId="89" fillId="0" borderId="0" xfId="2" applyNumberFormat="1" applyFont="1" applyAlignment="1">
      <alignment horizontal="left" vertical="center" wrapText="1"/>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0" fontId="186" fillId="0" borderId="0" xfId="18" applyFont="1" applyAlignment="1">
      <alignment horizontal="left" vertical="center" wrapText="1"/>
    </xf>
    <xf numFmtId="0" fontId="17" fillId="0" borderId="0" xfId="0" applyFont="1" applyAlignment="1">
      <alignment horizontal="center" vertical="center"/>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49" fontId="22" fillId="0" borderId="0" xfId="0" applyNumberFormat="1" applyFont="1" applyAlignment="1">
      <alignment horizontal="left"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43" fillId="0" borderId="0" xfId="2" applyFont="1" applyAlignment="1">
      <alignment horizontal="center"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184" fillId="0" borderId="0" xfId="2" applyFont="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65" fillId="0" borderId="0" xfId="2" applyFont="1" applyAlignment="1">
      <alignment horizontal="center" vertical="center" wrapText="1"/>
    </xf>
    <xf numFmtId="0" fontId="131"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51" fillId="0" borderId="0" xfId="0" applyFont="1" applyBorder="1" applyAlignment="1">
      <alignment horizontal="center" vertical="center" wrapText="1"/>
    </xf>
    <xf numFmtId="0" fontId="142"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36" fillId="0" borderId="0" xfId="16" applyFont="1" applyBorder="1" applyAlignment="1">
      <alignment horizont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1299919</c:v>
                </c:pt>
                <c:pt idx="1">
                  <c:v>777975</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21.94436235142949</c:v>
                </c:pt>
                <c:pt idx="1">
                  <c:v>24.694855238491982</c:v>
                </c:pt>
                <c:pt idx="2">
                  <c:v>19.523258058289905</c:v>
                </c:pt>
                <c:pt idx="3">
                  <c:v>20.689393939393938</c:v>
                </c:pt>
                <c:pt idx="4">
                  <c:v>29.246505152845181</c:v>
                </c:pt>
                <c:pt idx="5">
                  <c:v>25.030498431509237</c:v>
                </c:pt>
                <c:pt idx="6">
                  <c:v>23.734458106555291</c:v>
                </c:pt>
                <c:pt idx="7">
                  <c:v>24.538039318594329</c:v>
                </c:pt>
                <c:pt idx="8">
                  <c:v>14.661927877947296</c:v>
                </c:pt>
                <c:pt idx="9">
                  <c:v>25.029389935369231</c:v>
                </c:pt>
                <c:pt idx="10">
                  <c:v>23.453431814087551</c:v>
                </c:pt>
                <c:pt idx="11">
                  <c:v>32.008052946920472</c:v>
                </c:pt>
                <c:pt idx="12">
                  <c:v>25.810301851937766</c:v>
                </c:pt>
                <c:pt idx="13">
                  <c:v>27.759995454459364</c:v>
                </c:pt>
                <c:pt idx="14">
                  <c:v>15.715002966817289</c:v>
                </c:pt>
                <c:pt idx="15">
                  <c:v>17.343847456116904</c:v>
                </c:pt>
                <c:pt idx="16">
                  <c:v>17.866978793720737</c:v>
                </c:pt>
                <c:pt idx="17">
                  <c:v>24.50664518727346</c:v>
                </c:pt>
                <c:pt idx="18" formatCode="General">
                  <c:v>22.160588661713099</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36.733440411178925</c:v>
                </c:pt>
                <c:pt idx="1">
                  <c:v>30.312434909393875</c:v>
                </c:pt>
                <c:pt idx="2">
                  <c:v>26.647847905809691</c:v>
                </c:pt>
                <c:pt idx="3">
                  <c:v>27.406565656565657</c:v>
                </c:pt>
                <c:pt idx="4">
                  <c:v>30.511030762389066</c:v>
                </c:pt>
                <c:pt idx="5">
                  <c:v>34.654932032066924</c:v>
                </c:pt>
                <c:pt idx="6">
                  <c:v>27.32276908891993</c:v>
                </c:pt>
                <c:pt idx="7">
                  <c:v>26.696407093966631</c:v>
                </c:pt>
                <c:pt idx="8">
                  <c:v>28.894186315302822</c:v>
                </c:pt>
                <c:pt idx="9">
                  <c:v>32.056970425869643</c:v>
                </c:pt>
                <c:pt idx="10">
                  <c:v>23.912808502972439</c:v>
                </c:pt>
                <c:pt idx="11">
                  <c:v>30.929102723294474</c:v>
                </c:pt>
                <c:pt idx="12">
                  <c:v>29.120677511461263</c:v>
                </c:pt>
                <c:pt idx="13">
                  <c:v>34.362393227144452</c:v>
                </c:pt>
                <c:pt idx="14">
                  <c:v>28.0980419005888</c:v>
                </c:pt>
                <c:pt idx="15">
                  <c:v>23.384121892542101</c:v>
                </c:pt>
                <c:pt idx="16">
                  <c:v>29.530432387771963</c:v>
                </c:pt>
                <c:pt idx="17">
                  <c:v>27.627869512686267</c:v>
                </c:pt>
                <c:pt idx="18" formatCode="General">
                  <c:v>30.407135031385405</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23.470607131384515</c:v>
                </c:pt>
                <c:pt idx="1">
                  <c:v>28.369089772963967</c:v>
                </c:pt>
                <c:pt idx="2">
                  <c:v>33.09689249179695</c:v>
                </c:pt>
                <c:pt idx="3">
                  <c:v>33.893939393939391</c:v>
                </c:pt>
                <c:pt idx="4">
                  <c:v>28.221736692511456</c:v>
                </c:pt>
                <c:pt idx="5">
                  <c:v>21.906587661205997</c:v>
                </c:pt>
                <c:pt idx="6">
                  <c:v>31.774614161959086</c:v>
                </c:pt>
                <c:pt idx="7">
                  <c:v>30.322115069212096</c:v>
                </c:pt>
                <c:pt idx="8">
                  <c:v>34.548659269533054</c:v>
                </c:pt>
                <c:pt idx="9">
                  <c:v>28.482504185018445</c:v>
                </c:pt>
                <c:pt idx="10">
                  <c:v>25.227886867231131</c:v>
                </c:pt>
                <c:pt idx="11">
                  <c:v>27.388458246434642</c:v>
                </c:pt>
                <c:pt idx="12">
                  <c:v>23.224927563126574</c:v>
                </c:pt>
                <c:pt idx="13">
                  <c:v>25.884959942423151</c:v>
                </c:pt>
                <c:pt idx="14">
                  <c:v>31.224610890501619</c:v>
                </c:pt>
                <c:pt idx="15">
                  <c:v>31.85511895215183</c:v>
                </c:pt>
                <c:pt idx="16">
                  <c:v>25.599008537592951</c:v>
                </c:pt>
                <c:pt idx="17">
                  <c:v>21.908981071284735</c:v>
                </c:pt>
                <c:pt idx="18" formatCode="General">
                  <c:v>28.348857851294134</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17.851590106007066</c:v>
                </c:pt>
                <c:pt idx="1">
                  <c:v>16.623620079150179</c:v>
                </c:pt>
                <c:pt idx="2">
                  <c:v>20.732001544103454</c:v>
                </c:pt>
                <c:pt idx="3">
                  <c:v>18.01010101010101</c:v>
                </c:pt>
                <c:pt idx="4">
                  <c:v>12.020727392254297</c:v>
                </c:pt>
                <c:pt idx="5">
                  <c:v>18.407981875217846</c:v>
                </c:pt>
                <c:pt idx="6">
                  <c:v>17.168158642565693</c:v>
                </c:pt>
                <c:pt idx="7">
                  <c:v>18.443438518226944</c:v>
                </c:pt>
                <c:pt idx="8">
                  <c:v>21.895226537216828</c:v>
                </c:pt>
                <c:pt idx="9">
                  <c:v>14.43113545374268</c:v>
                </c:pt>
                <c:pt idx="10">
                  <c:v>27.405872815708882</c:v>
                </c:pt>
                <c:pt idx="11">
                  <c:v>9.6743860833504112</c:v>
                </c:pt>
                <c:pt idx="12">
                  <c:v>21.844093073474397</c:v>
                </c:pt>
                <c:pt idx="13">
                  <c:v>11.992651375973029</c:v>
                </c:pt>
                <c:pt idx="14">
                  <c:v>24.962344242092289</c:v>
                </c:pt>
                <c:pt idx="15">
                  <c:v>27.416911699189164</c:v>
                </c:pt>
                <c:pt idx="16">
                  <c:v>27.003580280914349</c:v>
                </c:pt>
                <c:pt idx="17">
                  <c:v>25.956504228755538</c:v>
                </c:pt>
                <c:pt idx="18" formatCode="General">
                  <c:v>19.083418455607362</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26.713070137020583</c:v>
                </c:pt>
                <c:pt idx="1">
                  <c:v>29.618526568238028</c:v>
                </c:pt>
                <c:pt idx="2">
                  <c:v>24.629432354283974</c:v>
                </c:pt>
                <c:pt idx="3">
                  <c:v>25.234076629296538</c:v>
                </c:pt>
                <c:pt idx="4">
                  <c:v>33.242494835391852</c:v>
                </c:pt>
                <c:pt idx="5">
                  <c:v>30.677631227639239</c:v>
                </c:pt>
                <c:pt idx="6">
                  <c:v>28.653785449651942</c:v>
                </c:pt>
                <c:pt idx="7">
                  <c:v>30.087143048666039</c:v>
                </c:pt>
                <c:pt idx="8">
                  <c:v>18.772127781580068</c:v>
                </c:pt>
                <c:pt idx="9">
                  <c:v>29.250580883702966</c:v>
                </c:pt>
                <c:pt idx="10">
                  <c:v>32.307615951559669</c:v>
                </c:pt>
                <c:pt idx="11">
                  <c:v>35.436297146517894</c:v>
                </c:pt>
                <c:pt idx="12">
                  <c:v>33.024121741945926</c:v>
                </c:pt>
                <c:pt idx="13">
                  <c:v>31.542815331310393</c:v>
                </c:pt>
                <c:pt idx="14">
                  <c:v>20.942822384428222</c:v>
                </c:pt>
                <c:pt idx="15">
                  <c:v>23.895163270316718</c:v>
                </c:pt>
                <c:pt idx="16">
                  <c:v>24.476513865308434</c:v>
                </c:pt>
                <c:pt idx="17">
                  <c:v>33.097633940712541</c:v>
                </c:pt>
                <c:pt idx="18" formatCode="General">
                  <c:v>27.38695609571112</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44.715948194957143</c:v>
                </c:pt>
                <c:pt idx="1">
                  <c:v>36.356141797197033</c:v>
                </c:pt>
                <c:pt idx="2">
                  <c:v>33.617409831075939</c:v>
                </c:pt>
                <c:pt idx="3">
                  <c:v>33.426758654675375</c:v>
                </c:pt>
                <c:pt idx="4">
                  <c:v>34.679794294756277</c:v>
                </c:pt>
                <c:pt idx="5">
                  <c:v>42.473434079137078</c:v>
                </c:pt>
                <c:pt idx="6">
                  <c:v>32.985828446113203</c:v>
                </c:pt>
                <c:pt idx="7">
                  <c:v>32.733610403539352</c:v>
                </c:pt>
                <c:pt idx="8">
                  <c:v>36.994136253491426</c:v>
                </c:pt>
                <c:pt idx="9">
                  <c:v>37.463358425820992</c:v>
                </c:pt>
                <c:pt idx="10">
                  <c:v>32.94041740079907</c:v>
                </c:pt>
                <c:pt idx="11">
                  <c:v>34.241785228091715</c:v>
                </c:pt>
                <c:pt idx="12">
                  <c:v>37.25972694403972</c:v>
                </c:pt>
                <c:pt idx="13">
                  <c:v>39.044913594594014</c:v>
                </c:pt>
                <c:pt idx="14">
                  <c:v>37.445255474452551</c:v>
                </c:pt>
                <c:pt idx="15">
                  <c:v>32.217039037564447</c:v>
                </c:pt>
                <c:pt idx="16">
                  <c:v>40.454631201660064</c:v>
                </c:pt>
                <c:pt idx="17">
                  <c:v>37.313026924122923</c:v>
                </c:pt>
                <c:pt idx="18" formatCode="General">
                  <c:v>37.578373246901656</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28.570981668022274</c:v>
                </c:pt>
                <c:pt idx="1">
                  <c:v>34.025331634564942</c:v>
                </c:pt>
                <c:pt idx="2">
                  <c:v>41.753157814640083</c:v>
                </c:pt>
                <c:pt idx="3">
                  <c:v>41.339164716028087</c:v>
                </c:pt>
                <c:pt idx="4">
                  <c:v>32.077710869851877</c:v>
                </c:pt>
                <c:pt idx="5">
                  <c:v>26.848934693223686</c:v>
                </c:pt>
                <c:pt idx="6">
                  <c:v>38.360386104234856</c:v>
                </c:pt>
                <c:pt idx="7">
                  <c:v>37.179246547794612</c:v>
                </c:pt>
                <c:pt idx="8">
                  <c:v>44.233735964928506</c:v>
                </c:pt>
                <c:pt idx="9">
                  <c:v>33.286060690476042</c:v>
                </c:pt>
                <c:pt idx="10">
                  <c:v>34.751966647641261</c:v>
                </c:pt>
                <c:pt idx="11">
                  <c:v>30.321917625390384</c:v>
                </c:pt>
                <c:pt idx="12">
                  <c:v>29.716151314014354</c:v>
                </c:pt>
                <c:pt idx="13">
                  <c:v>29.412271074095596</c:v>
                </c:pt>
                <c:pt idx="14">
                  <c:v>41.611922141119223</c:v>
                </c:pt>
                <c:pt idx="15">
                  <c:v>43.887797692118831</c:v>
                </c:pt>
                <c:pt idx="16">
                  <c:v>35.068854933031503</c:v>
                </c:pt>
                <c:pt idx="17">
                  <c:v>29.589339135164536</c:v>
                </c:pt>
                <c:pt idx="18" formatCode="General">
                  <c:v>35.034670657387224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Balears, Illes</c:v>
                </c:pt>
                <c:pt idx="5">
                  <c:v>Cataluña</c:v>
                </c:pt>
                <c:pt idx="6">
                  <c:v>Rioja, La</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36.854891412443294</c:v>
                </c:pt>
                <c:pt idx="1">
                  <c:v>34.797271883854464</c:v>
                </c:pt>
                <c:pt idx="2">
                  <c:v>34.523690749371681</c:v>
                </c:pt>
                <c:pt idx="3">
                  <c:v>33.340661168809561</c:v>
                </c:pt>
                <c:pt idx="4">
                  <c:v>32.377277038296761</c:v>
                </c:pt>
                <c:pt idx="5">
                  <c:v>32.35275420955999</c:v>
                </c:pt>
                <c:pt idx="6">
                  <c:v>32.181870554607698</c:v>
                </c:pt>
                <c:pt idx="7">
                  <c:v>31.544311656060842</c:v>
                </c:pt>
                <c:pt idx="8">
                  <c:v>29.945425218612101</c:v>
                </c:pt>
                <c:pt idx="9">
                  <c:v>29.505946536548457</c:v>
                </c:pt>
                <c:pt idx="10">
                  <c:v>28.126814238716864</c:v>
                </c:pt>
                <c:pt idx="11">
                  <c:v>26.529673177288306</c:v>
                </c:pt>
                <c:pt idx="12">
                  <c:v>26.212994543820717</c:v>
                </c:pt>
                <c:pt idx="13">
                  <c:v>24.696247980987849</c:v>
                </c:pt>
                <c:pt idx="14">
                  <c:v>23.02614418427336</c:v>
                </c:pt>
                <c:pt idx="15">
                  <c:v>22.297054597701148</c:v>
                </c:pt>
                <c:pt idx="16">
                  <c:v>21.419933644096702</c:v>
                </c:pt>
                <c:pt idx="17">
                  <c:v>20.950232109727544</c:v>
                </c:pt>
                <c:pt idx="18">
                  <c:v>17.08364397250174</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6.1253708948681638</c:v>
                </c:pt>
                <c:pt idx="1">
                  <c:v>5.2627287689518916</c:v>
                </c:pt>
                <c:pt idx="2">
                  <c:v>5.0824799132677043</c:v>
                </c:pt>
                <c:pt idx="3">
                  <c:v>4.5778404639803805</c:v>
                </c:pt>
                <c:pt idx="4">
                  <c:v>4.5402823452915362</c:v>
                </c:pt>
                <c:pt idx="5">
                  <c:v>4.4541349458050536</c:v>
                </c:pt>
                <c:pt idx="6">
                  <c:v>4.4411301937181262</c:v>
                </c:pt>
                <c:pt idx="7">
                  <c:v>4.1254680566863673</c:v>
                </c:pt>
                <c:pt idx="8">
                  <c:v>4.091178129651091</c:v>
                </c:pt>
                <c:pt idx="9">
                  <c:v>3.9207245619249678</c:v>
                </c:pt>
                <c:pt idx="10">
                  <c:v>3.6207962899720614</c:v>
                </c:pt>
                <c:pt idx="11">
                  <c:v>3.6198037419466718</c:v>
                </c:pt>
                <c:pt idx="12">
                  <c:v>3.5124621944744678</c:v>
                </c:pt>
                <c:pt idx="13">
                  <c:v>3.4466843965381053</c:v>
                </c:pt>
                <c:pt idx="14">
                  <c:v>3.3654610214174201</c:v>
                </c:pt>
                <c:pt idx="15">
                  <c:v>3.2989668989048617</c:v>
                </c:pt>
                <c:pt idx="16">
                  <c:v>3.0831484829382592</c:v>
                </c:pt>
                <c:pt idx="17">
                  <c:v>2.9509112409158162</c:v>
                </c:pt>
                <c:pt idx="18">
                  <c:v>2.3749357694192179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Cataluña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1.7677465443688882</c:v>
                </c:pt>
                <c:pt idx="1">
                  <c:v>1.743630934794006</c:v>
                </c:pt>
                <c:pt idx="2">
                  <c:v>1.715928636836997</c:v>
                </c:pt>
                <c:pt idx="3">
                  <c:v>1.6207482390793666</c:v>
                </c:pt>
                <c:pt idx="4">
                  <c:v>1.5555767565602685</c:v>
                </c:pt>
                <c:pt idx="5">
                  <c:v>1.4725623113384108</c:v>
                </c:pt>
                <c:pt idx="6">
                  <c:v>1.387849543786098</c:v>
                </c:pt>
                <c:pt idx="7">
                  <c:v>1.3840016938978981</c:v>
                </c:pt>
                <c:pt idx="8">
                  <c:v>1.3587421974896532</c:v>
                </c:pt>
                <c:pt idx="9">
                  <c:v>1.3419662541803292</c:v>
                </c:pt>
                <c:pt idx="10">
                  <c:v>1.3046745828949347</c:v>
                </c:pt>
                <c:pt idx="11">
                  <c:v>1.2835523256129582</c:v>
                </c:pt>
                <c:pt idx="12">
                  <c:v>1.2308854521825623</c:v>
                </c:pt>
                <c:pt idx="13">
                  <c:v>1.1824427995496607</c:v>
                </c:pt>
                <c:pt idx="14">
                  <c:v>1.1424519542369058</c:v>
                </c:pt>
                <c:pt idx="15">
                  <c:v>1.0694058290125297</c:v>
                </c:pt>
                <c:pt idx="16">
                  <c:v>1.0165891461902525</c:v>
                </c:pt>
                <c:pt idx="17">
                  <c:v>0.97979040643927018</c:v>
                </c:pt>
                <c:pt idx="18">
                  <c:v>0.94689180466836531</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Balears, Illes</c:v>
                </c:pt>
                <c:pt idx="6">
                  <c:v>Castilla y León</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8.4165276831645954</c:v>
                </c:pt>
                <c:pt idx="1">
                  <c:v>7.9838292240255271</c:v>
                </c:pt>
                <c:pt idx="2">
                  <c:v>7.3398485297890463</c:v>
                </c:pt>
                <c:pt idx="3">
                  <c:v>6.7846820534829222</c:v>
                </c:pt>
                <c:pt idx="4">
                  <c:v>6.581808841576529</c:v>
                </c:pt>
                <c:pt idx="5">
                  <c:v>6.4942524660147356</c:v>
                </c:pt>
                <c:pt idx="6">
                  <c:v>6.4364857358250998</c:v>
                </c:pt>
                <c:pt idx="7">
                  <c:v>6.3656181874805355</c:v>
                </c:pt>
                <c:pt idx="8">
                  <c:v>6.2275805964659305</c:v>
                </c:pt>
                <c:pt idx="9">
                  <c:v>6.134113112248289</c:v>
                </c:pt>
                <c:pt idx="10">
                  <c:v>5.7760650824234636</c:v>
                </c:pt>
                <c:pt idx="11">
                  <c:v>5.4499262079087032</c:v>
                </c:pt>
                <c:pt idx="12">
                  <c:v>5.3183762780949966</c:v>
                </c:pt>
                <c:pt idx="13">
                  <c:v>5.1501004923593907</c:v>
                </c:pt>
                <c:pt idx="14">
                  <c:v>4.7644425495629932</c:v>
                </c:pt>
                <c:pt idx="15">
                  <c:v>4.6570491067100086</c:v>
                </c:pt>
                <c:pt idx="16">
                  <c:v>4.4471644226846188</c:v>
                </c:pt>
                <c:pt idx="17">
                  <c:v>3.9972171957118858</c:v>
                </c:pt>
                <c:pt idx="18">
                  <c:v>3.2353833345165643</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43.544563504719832</c:v>
                </c:pt>
                <c:pt idx="1">
                  <c:v>41.08391136541524</c:v>
                </c:pt>
                <c:pt idx="2">
                  <c:v>40.821921563789395</c:v>
                </c:pt>
                <c:pt idx="3">
                  <c:v>40.164625213999543</c:v>
                </c:pt>
                <c:pt idx="4">
                  <c:v>39.570222679414258</c:v>
                </c:pt>
                <c:pt idx="5">
                  <c:v>38.006413441127322</c:v>
                </c:pt>
                <c:pt idx="6">
                  <c:v>37.776117810265717</c:v>
                </c:pt>
                <c:pt idx="7">
                  <c:v>37.442459233830071</c:v>
                </c:pt>
                <c:pt idx="8">
                  <c:v>36.456515985459419</c:v>
                </c:pt>
                <c:pt idx="9">
                  <c:v>35.625276882425204</c:v>
                </c:pt>
                <c:pt idx="10">
                  <c:v>32.793585423686508</c:v>
                </c:pt>
                <c:pt idx="11">
                  <c:v>31.188934174529617</c:v>
                </c:pt>
                <c:pt idx="12">
                  <c:v>30.326920295096194</c:v>
                </c:pt>
                <c:pt idx="13">
                  <c:v>30.007321625607126</c:v>
                </c:pt>
                <c:pt idx="14">
                  <c:v>29.22412018933937</c:v>
                </c:pt>
                <c:pt idx="15">
                  <c:v>28.904650482597251</c:v>
                </c:pt>
                <c:pt idx="16">
                  <c:v>26.943297033420954</c:v>
                </c:pt>
                <c:pt idx="17">
                  <c:v>22.345964860815723</c:v>
                </c:pt>
                <c:pt idx="18">
                  <c:v>18.674017350641922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'35ResolGraAltaBaj'!$AB$11:$AB$41</c:f>
              <c:numCache>
                <c:formatCode>0</c:formatCode>
                <c:ptCount val="31"/>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'35ResolGraAltaBaj'!$AC$11:$AC$41</c:f>
              <c:numCache>
                <c:formatCode>0</c:formatCode>
                <c:ptCount val="31"/>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5311</c:v>
                </c:pt>
                <c:pt idx="1">
                  <c:v>119936</c:v>
                </c:pt>
                <c:pt idx="2">
                  <c:v>64730</c:v>
                </c:pt>
                <c:pt idx="3">
                  <c:v>83975</c:v>
                </c:pt>
                <c:pt idx="4">
                  <c:v>91467</c:v>
                </c:pt>
                <c:pt idx="5">
                  <c:v>144480</c:v>
                </c:pt>
                <c:pt idx="6">
                  <c:v>411925</c:v>
                </c:pt>
                <c:pt idx="7">
                  <c:v>1020480</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426595</c:v>
                </c:pt>
                <c:pt idx="1">
                  <c:v>53137</c:v>
                </c:pt>
                <c:pt idx="2">
                  <c:v>46555</c:v>
                </c:pt>
                <c:pt idx="3">
                  <c:v>42939</c:v>
                </c:pt>
                <c:pt idx="4">
                  <c:v>61055</c:v>
                </c:pt>
                <c:pt idx="5">
                  <c:v>23714</c:v>
                </c:pt>
                <c:pt idx="6">
                  <c:v>154644</c:v>
                </c:pt>
                <c:pt idx="7">
                  <c:v>95991</c:v>
                </c:pt>
                <c:pt idx="8">
                  <c:v>375746</c:v>
                </c:pt>
                <c:pt idx="9">
                  <c:v>202495</c:v>
                </c:pt>
                <c:pt idx="10">
                  <c:v>58313</c:v>
                </c:pt>
                <c:pt idx="11">
                  <c:v>83392</c:v>
                </c:pt>
                <c:pt idx="12">
                  <c:v>237354</c:v>
                </c:pt>
                <c:pt idx="13">
                  <c:v>61577</c:v>
                </c:pt>
                <c:pt idx="14">
                  <c:v>21979</c:v>
                </c:pt>
                <c:pt idx="15">
                  <c:v>112659</c:v>
                </c:pt>
                <c:pt idx="16">
                  <c:v>14579</c:v>
                </c:pt>
                <c:pt idx="17">
                  <c:v>5170</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1221095</c:v>
                </c:pt>
                <c:pt idx="1">
                  <c:v>721209</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615</c:v>
                </c:pt>
                <c:pt idx="1">
                  <c:v>10011</c:v>
                </c:pt>
                <c:pt idx="2">
                  <c:v>6142</c:v>
                </c:pt>
                <c:pt idx="3">
                  <c:v>9272</c:v>
                </c:pt>
                <c:pt idx="4">
                  <c:v>8592</c:v>
                </c:pt>
                <c:pt idx="5">
                  <c:v>11842</c:v>
                </c:pt>
                <c:pt idx="6">
                  <c:v>40838</c:v>
                </c:pt>
                <c:pt idx="7">
                  <c:v>188134</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792</c:v>
                </c:pt>
                <c:pt idx="1">
                  <c:v>11358</c:v>
                </c:pt>
                <c:pt idx="2">
                  <c:v>7825</c:v>
                </c:pt>
                <c:pt idx="3">
                  <c:v>11757</c:v>
                </c:pt>
                <c:pt idx="4">
                  <c:v>13222</c:v>
                </c:pt>
                <c:pt idx="5">
                  <c:v>21152</c:v>
                </c:pt>
                <c:pt idx="6">
                  <c:v>68591</c:v>
                </c:pt>
                <c:pt idx="7">
                  <c:v>235042</c:v>
                </c:pt>
              </c:numCache>
            </c:numRef>
          </c:val>
          <c:extLst>
            <c:ext xmlns:c15="http://schemas.microsoft.com/office/drawing/2012/chart" uri="{02D57815-91ED-43cb-92C2-25804820EDAC}">
              <c15:datalabelsRange>
                <c15:f>'36aperfresol_graf'!$V$13:$AC$13</c15:f>
                <c15:dlblRangeCache>
                  <c:ptCount val="8"/>
                  <c:pt idx="0">
                    <c:v>35%</c:v>
                  </c:pt>
                  <c:pt idx="1">
                    <c:v>29%</c:v>
                  </c:pt>
                  <c:pt idx="2">
                    <c:v>31%</c:v>
                  </c:pt>
                  <c:pt idx="3">
                    <c:v>32%</c:v>
                  </c:pt>
                  <c:pt idx="4">
                    <c:v>31%</c:v>
                  </c:pt>
                  <c:pt idx="5">
                    <c:v>30%</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304</c:v>
                </c:pt>
                <c:pt idx="1">
                  <c:v>8051</c:v>
                </c:pt>
                <c:pt idx="2">
                  <c:v>6868</c:v>
                </c:pt>
                <c:pt idx="3">
                  <c:v>9893</c:v>
                </c:pt>
                <c:pt idx="4">
                  <c:v>13025</c:v>
                </c:pt>
                <c:pt idx="5">
                  <c:v>22733</c:v>
                </c:pt>
                <c:pt idx="6">
                  <c:v>82702</c:v>
                </c:pt>
                <c:pt idx="7">
                  <c:v>203115</c:v>
                </c:pt>
              </c:numCache>
            </c:numRef>
          </c:val>
          <c:extLst>
            <c:ext xmlns:c15="http://schemas.microsoft.com/office/drawing/2012/chart" uri="{02D57815-91ED-43cb-92C2-25804820EDAC}">
              <c15:datalabelsRange>
                <c15:f>'36aperfresol_graf'!$V$14:$AC$14</c15:f>
                <c15:dlblRangeCache>
                  <c:ptCount val="8"/>
                  <c:pt idx="0">
                    <c:v>13%</c:v>
                  </c:pt>
                  <c:pt idx="1">
                    <c:v>20%</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570</c:v>
                </c:pt>
                <c:pt idx="1">
                  <c:v>10112</c:v>
                </c:pt>
                <c:pt idx="2">
                  <c:v>4292</c:v>
                </c:pt>
                <c:pt idx="3">
                  <c:v>5283</c:v>
                </c:pt>
                <c:pt idx="4">
                  <c:v>8024</c:v>
                </c:pt>
                <c:pt idx="5">
                  <c:v>15915</c:v>
                </c:pt>
                <c:pt idx="6">
                  <c:v>67046</c:v>
                </c:pt>
                <c:pt idx="7">
                  <c:v>117977</c:v>
                </c:pt>
              </c:numCache>
            </c:numRef>
          </c:val>
          <c:extLst>
            <c:ext xmlns:c15="http://schemas.microsoft.com/office/drawing/2012/chart" uri="{02D57815-91ED-43cb-92C2-25804820EDAC}">
              <c15:datalabelsRange>
                <c15:f>'36aperfresol_graf'!$V$15:$AC$15</c15:f>
                <c15:dlblRangeCache>
                  <c:ptCount val="8"/>
                  <c:pt idx="0">
                    <c:v>25%</c:v>
                  </c:pt>
                  <c:pt idx="1">
                    <c:v>26%</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794</c:v>
                </c:pt>
                <c:pt idx="1">
                  <c:v>20837</c:v>
                </c:pt>
                <c:pt idx="2">
                  <c:v>9355</c:v>
                </c:pt>
                <c:pt idx="3">
                  <c:v>11417</c:v>
                </c:pt>
                <c:pt idx="4">
                  <c:v>9818</c:v>
                </c:pt>
                <c:pt idx="5">
                  <c:v>13179</c:v>
                </c:pt>
                <c:pt idx="6">
                  <c:v>30063</c:v>
                </c:pt>
                <c:pt idx="7">
                  <c:v>59517</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1077</c:v>
                </c:pt>
                <c:pt idx="1">
                  <c:v>27474</c:v>
                </c:pt>
                <c:pt idx="2">
                  <c:v>12018</c:v>
                </c:pt>
                <c:pt idx="3">
                  <c:v>15699</c:v>
                </c:pt>
                <c:pt idx="4">
                  <c:v>15841</c:v>
                </c:pt>
                <c:pt idx="5">
                  <c:v>23138</c:v>
                </c:pt>
                <c:pt idx="6">
                  <c:v>45378</c:v>
                </c:pt>
                <c:pt idx="7">
                  <c:v>80235</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429</c:v>
                </c:pt>
                <c:pt idx="1">
                  <c:v>18100</c:v>
                </c:pt>
                <c:pt idx="2">
                  <c:v>11541</c:v>
                </c:pt>
                <c:pt idx="3">
                  <c:v>14236</c:v>
                </c:pt>
                <c:pt idx="4">
                  <c:v>15383</c:v>
                </c:pt>
                <c:pt idx="5">
                  <c:v>22704</c:v>
                </c:pt>
                <c:pt idx="6">
                  <c:v>43747</c:v>
                </c:pt>
                <c:pt idx="7">
                  <c:v>77790</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30%</c:v>
                  </c:pt>
                  <c:pt idx="4">
                    <c:v>32%</c:v>
                  </c:pt>
                  <c:pt idx="5">
                    <c:v>31%</c:v>
                  </c:pt>
                  <c:pt idx="6">
                    <c:v>29%</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730</c:v>
                </c:pt>
                <c:pt idx="1">
                  <c:v>13993</c:v>
                </c:pt>
                <c:pt idx="2">
                  <c:v>6689</c:v>
                </c:pt>
                <c:pt idx="3">
                  <c:v>6418</c:v>
                </c:pt>
                <c:pt idx="4">
                  <c:v>7562</c:v>
                </c:pt>
                <c:pt idx="5">
                  <c:v>13817</c:v>
                </c:pt>
                <c:pt idx="6">
                  <c:v>33560</c:v>
                </c:pt>
                <c:pt idx="7">
                  <c:v>58670</c:v>
                </c:pt>
              </c:numCache>
            </c:numRef>
          </c:val>
          <c:extLst>
            <c:ext xmlns:c15="http://schemas.microsoft.com/office/drawing/2012/chart" uri="{02D57815-91ED-43cb-92C2-25804820EDAC}">
              <c15:datalabelsRange>
                <c15:f>'36aperfresol_graf'!$V$20:$AC$20</c15:f>
                <c15:dlblRangeCache>
                  <c:ptCount val="8"/>
                  <c:pt idx="0">
                    <c:v>24%</c:v>
                  </c:pt>
                  <c:pt idx="1">
                    <c:v>17%</c:v>
                  </c:pt>
                  <c:pt idx="2">
                    <c:v>17%</c:v>
                  </c:pt>
                  <c:pt idx="3">
                    <c:v>13%</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615</c:v>
                </c:pt>
                <c:pt idx="1">
                  <c:v>10011</c:v>
                </c:pt>
                <c:pt idx="2">
                  <c:v>6142</c:v>
                </c:pt>
                <c:pt idx="3">
                  <c:v>9272</c:v>
                </c:pt>
                <c:pt idx="4">
                  <c:v>8592</c:v>
                </c:pt>
                <c:pt idx="5">
                  <c:v>11842</c:v>
                </c:pt>
                <c:pt idx="6">
                  <c:v>40838</c:v>
                </c:pt>
                <c:pt idx="7">
                  <c:v>188134</c:v>
                </c:pt>
              </c:numCache>
            </c:numRef>
          </c:val>
          <c:extLst>
            <c:ext xmlns:c15="http://schemas.microsoft.com/office/drawing/2012/chart" uri="{02D57815-91ED-43cb-92C2-25804820EDAC}">
              <c15:datalabelsRange>
                <c15:f>'36bperfresol_graf'!$V$12:$AC$12</c15:f>
                <c15:dlblRangeCache>
                  <c:ptCount val="8"/>
                  <c:pt idx="0">
                    <c:v>36%</c:v>
                  </c:pt>
                  <c:pt idx="1">
                    <c:v>34%</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792</c:v>
                </c:pt>
                <c:pt idx="1">
                  <c:v>11358</c:v>
                </c:pt>
                <c:pt idx="2">
                  <c:v>7825</c:v>
                </c:pt>
                <c:pt idx="3">
                  <c:v>11757</c:v>
                </c:pt>
                <c:pt idx="4">
                  <c:v>13222</c:v>
                </c:pt>
                <c:pt idx="5">
                  <c:v>21152</c:v>
                </c:pt>
                <c:pt idx="6">
                  <c:v>68591</c:v>
                </c:pt>
                <c:pt idx="7">
                  <c:v>235042</c:v>
                </c:pt>
              </c:numCache>
            </c:numRef>
          </c:val>
          <c:extLst>
            <c:ext xmlns:c15="http://schemas.microsoft.com/office/drawing/2012/chart" uri="{02D57815-91ED-43cb-92C2-25804820EDAC}">
              <c15:datalabelsRange>
                <c15:f>'36bperfresol_graf'!$V$13:$AC$13</c15:f>
                <c15:dlblRangeCache>
                  <c:ptCount val="8"/>
                  <c:pt idx="0">
                    <c:v>46%</c:v>
                  </c:pt>
                  <c:pt idx="1">
                    <c:v>39%</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304</c:v>
                </c:pt>
                <c:pt idx="1">
                  <c:v>8051</c:v>
                </c:pt>
                <c:pt idx="2">
                  <c:v>6868</c:v>
                </c:pt>
                <c:pt idx="3">
                  <c:v>9893</c:v>
                </c:pt>
                <c:pt idx="4">
                  <c:v>13025</c:v>
                </c:pt>
                <c:pt idx="5">
                  <c:v>22733</c:v>
                </c:pt>
                <c:pt idx="6">
                  <c:v>82702</c:v>
                </c:pt>
                <c:pt idx="7">
                  <c:v>203115</c:v>
                </c:pt>
              </c:numCache>
            </c:numRef>
          </c:val>
          <c:extLst>
            <c:ext xmlns:c15="http://schemas.microsoft.com/office/drawing/2012/chart" uri="{02D57815-91ED-43cb-92C2-25804820EDAC}">
              <c15:datalabelsRange>
                <c15:f>'36bperfresol_graf'!$V$14:$AC$14</c15:f>
                <c15:dlblRangeCache>
                  <c:ptCount val="8"/>
                  <c:pt idx="0">
                    <c:v>18%</c:v>
                  </c:pt>
                  <c:pt idx="1">
                    <c:v>27%</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794</c:v>
                </c:pt>
                <c:pt idx="1">
                  <c:v>20837</c:v>
                </c:pt>
                <c:pt idx="2">
                  <c:v>9355</c:v>
                </c:pt>
                <c:pt idx="3">
                  <c:v>11417</c:v>
                </c:pt>
                <c:pt idx="4">
                  <c:v>9818</c:v>
                </c:pt>
                <c:pt idx="5">
                  <c:v>13179</c:v>
                </c:pt>
                <c:pt idx="6">
                  <c:v>30063</c:v>
                </c:pt>
                <c:pt idx="7">
                  <c:v>59517</c:v>
                </c:pt>
              </c:numCache>
            </c:numRef>
          </c:val>
          <c:extLst>
            <c:ext xmlns:c15="http://schemas.microsoft.com/office/drawing/2012/chart" uri="{02D57815-91ED-43cb-92C2-25804820EDAC}">
              <c15:datalabelsRange>
                <c15:f>'36bperfresol_graf'!$V$17:$AC$17</c15:f>
                <c15:dlblRangeCache>
                  <c:ptCount val="8"/>
                  <c:pt idx="0">
                    <c:v>35%</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1077</c:v>
                </c:pt>
                <c:pt idx="1">
                  <c:v>27474</c:v>
                </c:pt>
                <c:pt idx="2">
                  <c:v>12018</c:v>
                </c:pt>
                <c:pt idx="3">
                  <c:v>15699</c:v>
                </c:pt>
                <c:pt idx="4">
                  <c:v>15841</c:v>
                </c:pt>
                <c:pt idx="5">
                  <c:v>23138</c:v>
                </c:pt>
                <c:pt idx="6">
                  <c:v>45378</c:v>
                </c:pt>
                <c:pt idx="7">
                  <c:v>80235</c:v>
                </c:pt>
              </c:numCache>
            </c:numRef>
          </c:val>
          <c:extLst>
            <c:ext xmlns:c15="http://schemas.microsoft.com/office/drawing/2012/chart" uri="{02D57815-91ED-43cb-92C2-25804820EDAC}">
              <c15:datalabelsRange>
                <c15:f>'36bperfresol_graf'!$V$18:$AC$18</c15:f>
                <c15:dlblRangeCache>
                  <c:ptCount val="8"/>
                  <c:pt idx="0">
                    <c:v>47%</c:v>
                  </c:pt>
                  <c:pt idx="1">
                    <c:v>41%</c:v>
                  </c:pt>
                  <c:pt idx="2">
                    <c:v>37%</c:v>
                  </c:pt>
                  <c:pt idx="3">
                    <c:v>38%</c:v>
                  </c:pt>
                  <c:pt idx="4">
                    <c:v>39%</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429</c:v>
                </c:pt>
                <c:pt idx="1">
                  <c:v>18100</c:v>
                </c:pt>
                <c:pt idx="2">
                  <c:v>11541</c:v>
                </c:pt>
                <c:pt idx="3">
                  <c:v>14236</c:v>
                </c:pt>
                <c:pt idx="4">
                  <c:v>15383</c:v>
                </c:pt>
                <c:pt idx="5">
                  <c:v>22704</c:v>
                </c:pt>
                <c:pt idx="6">
                  <c:v>43747</c:v>
                </c:pt>
                <c:pt idx="7">
                  <c:v>77790</c:v>
                </c:pt>
              </c:numCache>
            </c:numRef>
          </c:val>
          <c:extLst>
            <c:ext xmlns:c15="http://schemas.microsoft.com/office/drawing/2012/chart" uri="{02D57815-91ED-43cb-92C2-25804820EDAC}">
              <c15:datalabelsRange>
                <c15:f>'36bperfresol_graf'!$V$19:$AC$19</c15:f>
                <c15:dlblRangeCache>
                  <c:ptCount val="8"/>
                  <c:pt idx="0">
                    <c:v>19%</c:v>
                  </c:pt>
                  <c:pt idx="1">
                    <c:v>27%</c:v>
                  </c:pt>
                  <c:pt idx="2">
                    <c:v>35%</c:v>
                  </c:pt>
                  <c:pt idx="3">
                    <c:v>34%</c:v>
                  </c:pt>
                  <c:pt idx="4">
                    <c:v>37%</c:v>
                  </c:pt>
                  <c:pt idx="5">
                    <c:v>38%</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79.408387461653163</c:v>
                </c:pt>
                <c:pt idx="1">
                  <c:v>44.210088527122572</c:v>
                </c:pt>
                <c:pt idx="2">
                  <c:v>61.568799298860647</c:v>
                </c:pt>
                <c:pt idx="3">
                  <c:v>52.497289022134339</c:v>
                </c:pt>
                <c:pt idx="4">
                  <c:v>33.462930085174278</c:v>
                </c:pt>
                <c:pt idx="5">
                  <c:v>66.573125842778524</c:v>
                </c:pt>
                <c:pt idx="6">
                  <c:v>48.192378284389491</c:v>
                </c:pt>
                <c:pt idx="7">
                  <c:v>71.791638166894671</c:v>
                </c:pt>
                <c:pt idx="8">
                  <c:v>46.745425636209355</c:v>
                </c:pt>
                <c:pt idx="9">
                  <c:v>38.592385171563507</c:v>
                </c:pt>
                <c:pt idx="10">
                  <c:v>37.026469314447304</c:v>
                </c:pt>
                <c:pt idx="11">
                  <c:v>63.920515453447827</c:v>
                </c:pt>
                <c:pt idx="12">
                  <c:v>70.337500370670043</c:v>
                </c:pt>
                <c:pt idx="13">
                  <c:v>49.459219500383391</c:v>
                </c:pt>
                <c:pt idx="14">
                  <c:v>42.53113961702919</c:v>
                </c:pt>
                <c:pt idx="15">
                  <c:v>54.222665209096952</c:v>
                </c:pt>
                <c:pt idx="16">
                  <c:v>84.404269222391633</c:v>
                </c:pt>
                <c:pt idx="17">
                  <c:v>61.588954277953825</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1.1482630379269567</c:v>
                </c:pt>
                <c:pt idx="1">
                  <c:v>16.404254055017528</c:v>
                </c:pt>
                <c:pt idx="2">
                  <c:v>10.496468526060731</c:v>
                </c:pt>
                <c:pt idx="3">
                  <c:v>1.6988794624821926</c:v>
                </c:pt>
                <c:pt idx="4">
                  <c:v>30.593073690361148</c:v>
                </c:pt>
                <c:pt idx="5">
                  <c:v>0.61955610627209445</c:v>
                </c:pt>
                <c:pt idx="6">
                  <c:v>31.003670788253476</c:v>
                </c:pt>
                <c:pt idx="7">
                  <c:v>10.542065663474693</c:v>
                </c:pt>
                <c:pt idx="8">
                  <c:v>9.8555810945519546</c:v>
                </c:pt>
                <c:pt idx="9">
                  <c:v>11.26708321143478</c:v>
                </c:pt>
                <c:pt idx="10">
                  <c:v>46.765852291544597</c:v>
                </c:pt>
                <c:pt idx="11">
                  <c:v>16.374222814005709</c:v>
                </c:pt>
                <c:pt idx="12">
                  <c:v>10.747313171707074</c:v>
                </c:pt>
                <c:pt idx="13">
                  <c:v>2.5687073731789014</c:v>
                </c:pt>
                <c:pt idx="14">
                  <c:v>12.692879717419595</c:v>
                </c:pt>
                <c:pt idx="15">
                  <c:v>1.4532827470902192</c:v>
                </c:pt>
                <c:pt idx="16">
                  <c:v>6.7813838669861326</c:v>
                </c:pt>
                <c:pt idx="17">
                  <c:v>9.0538705296514255E-2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19.440656346173149</c:v>
                </c:pt>
                <c:pt idx="1">
                  <c:v>39.385657417859903</c:v>
                </c:pt>
                <c:pt idx="2">
                  <c:v>27.888333247409392</c:v>
                </c:pt>
                <c:pt idx="3">
                  <c:v>45.803831515383472</c:v>
                </c:pt>
                <c:pt idx="4">
                  <c:v>35.94399622446457</c:v>
                </c:pt>
                <c:pt idx="5">
                  <c:v>32.807318050949377</c:v>
                </c:pt>
                <c:pt idx="6">
                  <c:v>19.486572642967541</c:v>
                </c:pt>
                <c:pt idx="7">
                  <c:v>17.643852599179208</c:v>
                </c:pt>
                <c:pt idx="8">
                  <c:v>43.358625178155094</c:v>
                </c:pt>
                <c:pt idx="9">
                  <c:v>49.89029130271242</c:v>
                </c:pt>
                <c:pt idx="10">
                  <c:v>16.207678394008102</c:v>
                </c:pt>
                <c:pt idx="11">
                  <c:v>19.563083242120943</c:v>
                </c:pt>
                <c:pt idx="12">
                  <c:v>18.879602133364966</c:v>
                </c:pt>
                <c:pt idx="13">
                  <c:v>47.966019613382301</c:v>
                </c:pt>
                <c:pt idx="14">
                  <c:v>44.617958728388174</c:v>
                </c:pt>
                <c:pt idx="15">
                  <c:v>37.023342550318304</c:v>
                </c:pt>
                <c:pt idx="16">
                  <c:v>8.8143469106222323</c:v>
                </c:pt>
                <c:pt idx="17">
                  <c:v>38.320507016749659</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2.693154246736999E-3</c:v>
                </c:pt>
                <c:pt idx="1">
                  <c:v>0</c:v>
                </c:pt>
                <c:pt idx="2">
                  <c:v>4.6398927669227201E-2</c:v>
                </c:pt>
                <c:pt idx="3">
                  <c:v>0</c:v>
                </c:pt>
                <c:pt idx="4">
                  <c:v>0</c:v>
                </c:pt>
                <c:pt idx="5">
                  <c:v>0</c:v>
                </c:pt>
                <c:pt idx="6">
                  <c:v>1.3173782843894899</c:v>
                </c:pt>
                <c:pt idx="7">
                  <c:v>2.2443570451436388E-2</c:v>
                </c:pt>
                <c:pt idx="8">
                  <c:v>4.0368091083594904E-2</c:v>
                </c:pt>
                <c:pt idx="9">
                  <c:v>0.25024031428929661</c:v>
                </c:pt>
                <c:pt idx="10">
                  <c:v>0</c:v>
                </c:pt>
                <c:pt idx="11">
                  <c:v>0.14217849042551992</c:v>
                </c:pt>
                <c:pt idx="12">
                  <c:v>3.5584324257918569E-2</c:v>
                </c:pt>
                <c:pt idx="13">
                  <c:v>6.0535130554098225E-3</c:v>
                </c:pt>
                <c:pt idx="14">
                  <c:v>0.15802193716304147</c:v>
                </c:pt>
                <c:pt idx="15">
                  <c:v>7.3007094934945238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73.612813598104111</c:v>
                </c:pt>
                <c:pt idx="1">
                  <c:v>45.171128431040323</c:v>
                </c:pt>
                <c:pt idx="2">
                  <c:v>57.827954840643422</c:v>
                </c:pt>
                <c:pt idx="3">
                  <c:v>54.337074377021118</c:v>
                </c:pt>
                <c:pt idx="4">
                  <c:v>37.500840675230343</c:v>
                </c:pt>
                <c:pt idx="5">
                  <c:v>72.944297082228118</c:v>
                </c:pt>
                <c:pt idx="6">
                  <c:v>44.014784113487302</c:v>
                </c:pt>
                <c:pt idx="7">
                  <c:v>62.281782706921341</c:v>
                </c:pt>
                <c:pt idx="8">
                  <c:v>52.985339434120831</c:v>
                </c:pt>
                <c:pt idx="9">
                  <c:v>37.995931723710974</c:v>
                </c:pt>
                <c:pt idx="10">
                  <c:v>39.740520503513785</c:v>
                </c:pt>
                <c:pt idx="11">
                  <c:v>63.634866253788381</c:v>
                </c:pt>
                <c:pt idx="12">
                  <c:v>65.190845557176871</c:v>
                </c:pt>
                <c:pt idx="13">
                  <c:v>47.908054616059125</c:v>
                </c:pt>
                <c:pt idx="14">
                  <c:v>46.728515625</c:v>
                </c:pt>
                <c:pt idx="15">
                  <c:v>57.603588210166592</c:v>
                </c:pt>
                <c:pt idx="16">
                  <c:v>73.618157543391192</c:v>
                </c:pt>
                <c:pt idx="17">
                  <c:v>55.040871934604901</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2.4561212352337627</c:v>
                </c:pt>
                <c:pt idx="1">
                  <c:v>24.107082344967807</c:v>
                </c:pt>
                <c:pt idx="2">
                  <c:v>15.206314317114597</c:v>
                </c:pt>
                <c:pt idx="3">
                  <c:v>3.6903176716758606</c:v>
                </c:pt>
                <c:pt idx="4">
                  <c:v>26.094559149909205</c:v>
                </c:pt>
                <c:pt idx="5">
                  <c:v>0.9725906277630415</c:v>
                </c:pt>
                <c:pt idx="6">
                  <c:v>35.291729869463971</c:v>
                </c:pt>
                <c:pt idx="7">
                  <c:v>11.901827890737318</c:v>
                </c:pt>
                <c:pt idx="8">
                  <c:v>10.822672518442431</c:v>
                </c:pt>
                <c:pt idx="9">
                  <c:v>12.735473600424516</c:v>
                </c:pt>
                <c:pt idx="10">
                  <c:v>45.239014595721677</c:v>
                </c:pt>
                <c:pt idx="11">
                  <c:v>19.057188035314272</c:v>
                </c:pt>
                <c:pt idx="12">
                  <c:v>15.632439904769219</c:v>
                </c:pt>
                <c:pt idx="13">
                  <c:v>4.7100087686333456</c:v>
                </c:pt>
                <c:pt idx="14">
                  <c:v>17.0166015625</c:v>
                </c:pt>
                <c:pt idx="15">
                  <c:v>2.8876548483554036</c:v>
                </c:pt>
                <c:pt idx="16">
                  <c:v>12.870493991989319</c:v>
                </c:pt>
                <c:pt idx="17">
                  <c:v>0.13623978201634879</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23.923801222158662</c:v>
                </c:pt>
                <c:pt idx="1">
                  <c:v>30.721789223991866</c:v>
                </c:pt>
                <c:pt idx="2">
                  <c:v>26.885802777500249</c:v>
                </c:pt>
                <c:pt idx="3">
                  <c:v>41.972607951303026</c:v>
                </c:pt>
                <c:pt idx="4">
                  <c:v>36.404600174860448</c:v>
                </c:pt>
                <c:pt idx="5">
                  <c:v>26.083112290008842</c:v>
                </c:pt>
                <c:pt idx="6">
                  <c:v>19.471446578503215</c:v>
                </c:pt>
                <c:pt idx="7">
                  <c:v>25.771890189635105</c:v>
                </c:pt>
                <c:pt idx="8">
                  <c:v>36.063124474740874</c:v>
                </c:pt>
                <c:pt idx="9">
                  <c:v>48.948439020076059</c:v>
                </c:pt>
                <c:pt idx="10">
                  <c:v>15.020464900764537</c:v>
                </c:pt>
                <c:pt idx="11">
                  <c:v>17.044406377651864</c:v>
                </c:pt>
                <c:pt idx="12">
                  <c:v>19.089675652151652</c:v>
                </c:pt>
                <c:pt idx="13">
                  <c:v>47.369409996242013</c:v>
                </c:pt>
                <c:pt idx="14">
                  <c:v>35.986328125</c:v>
                </c:pt>
                <c:pt idx="15">
                  <c:v>30.499786416061511</c:v>
                </c:pt>
                <c:pt idx="16">
                  <c:v>13.511348464619493</c:v>
                </c:pt>
                <c:pt idx="17">
                  <c:v>44.822888283378745</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7.2639445034639932E-3</c:v>
                </c:pt>
                <c:pt idx="1">
                  <c:v>0</c:v>
                </c:pt>
                <c:pt idx="2">
                  <c:v>7.9928064741732446E-2</c:v>
                </c:pt>
                <c:pt idx="3">
                  <c:v>0</c:v>
                </c:pt>
                <c:pt idx="4">
                  <c:v>0</c:v>
                </c:pt>
                <c:pt idx="5">
                  <c:v>0</c:v>
                </c:pt>
                <c:pt idx="6">
                  <c:v>1.2220394385455167</c:v>
                </c:pt>
                <c:pt idx="7">
                  <c:v>4.4499212706236739E-2</c:v>
                </c:pt>
                <c:pt idx="8">
                  <c:v>0.12886357269586329</c:v>
                </c:pt>
                <c:pt idx="9">
                  <c:v>0.32015565578844962</c:v>
                </c:pt>
                <c:pt idx="10">
                  <c:v>0</c:v>
                </c:pt>
                <c:pt idx="11">
                  <c:v>0.2635393332454869</c:v>
                </c:pt>
                <c:pt idx="12">
                  <c:v>8.7038885902260457E-2</c:v>
                </c:pt>
                <c:pt idx="13">
                  <c:v>1.2526619065514218E-2</c:v>
                </c:pt>
                <c:pt idx="14">
                  <c:v>0.2685546875</c:v>
                </c:pt>
                <c:pt idx="15">
                  <c:v>9.0089705254164887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79.203654455189039</c:v>
                </c:pt>
                <c:pt idx="1">
                  <c:v>39.666428924123551</c:v>
                </c:pt>
                <c:pt idx="2">
                  <c:v>60.47425080011638</c:v>
                </c:pt>
                <c:pt idx="3">
                  <c:v>50.120849764660981</c:v>
                </c:pt>
                <c:pt idx="4">
                  <c:v>33.956945156330086</c:v>
                </c:pt>
                <c:pt idx="5">
                  <c:v>70.433789954337897</c:v>
                </c:pt>
                <c:pt idx="6">
                  <c:v>46.940594419586013</c:v>
                </c:pt>
                <c:pt idx="7">
                  <c:v>66.127921843753072</c:v>
                </c:pt>
                <c:pt idx="8">
                  <c:v>48.772507317650074</c:v>
                </c:pt>
                <c:pt idx="9">
                  <c:v>39.815864414277421</c:v>
                </c:pt>
                <c:pt idx="10">
                  <c:v>35.811881935532575</c:v>
                </c:pt>
                <c:pt idx="11">
                  <c:v>64.727249349062973</c:v>
                </c:pt>
                <c:pt idx="12">
                  <c:v>70.28237259816207</c:v>
                </c:pt>
                <c:pt idx="13">
                  <c:v>51.312589945908393</c:v>
                </c:pt>
                <c:pt idx="14">
                  <c:v>43.199381761978358</c:v>
                </c:pt>
                <c:pt idx="15">
                  <c:v>53.631250949992399</c:v>
                </c:pt>
                <c:pt idx="16">
                  <c:v>81.406951604856147</c:v>
                </c:pt>
                <c:pt idx="17">
                  <c:v>60.18292682926829</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1.0103680362061764</c:v>
                </c:pt>
                <c:pt idx="1">
                  <c:v>19.877105393098152</c:v>
                </c:pt>
                <c:pt idx="2">
                  <c:v>10.408786732615653</c:v>
                </c:pt>
                <c:pt idx="3">
                  <c:v>2.3533901539244373</c:v>
                </c:pt>
                <c:pt idx="4">
                  <c:v>27.498718605843159</c:v>
                </c:pt>
                <c:pt idx="5">
                  <c:v>0.6686236138290933</c:v>
                </c:pt>
                <c:pt idx="6">
                  <c:v>30.121139364836843</c:v>
                </c:pt>
                <c:pt idx="7">
                  <c:v>11.87424187784808</c:v>
                </c:pt>
                <c:pt idx="8">
                  <c:v>10.546285984605833</c:v>
                </c:pt>
                <c:pt idx="9">
                  <c:v>11.167021482485001</c:v>
                </c:pt>
                <c:pt idx="10">
                  <c:v>45.157394126972143</c:v>
                </c:pt>
                <c:pt idx="11">
                  <c:v>14.960300877559549</c:v>
                </c:pt>
                <c:pt idx="12">
                  <c:v>9.6920077972709553</c:v>
                </c:pt>
                <c:pt idx="13">
                  <c:v>1.9651630192050022</c:v>
                </c:pt>
                <c:pt idx="14">
                  <c:v>16.550747037609479</c:v>
                </c:pt>
                <c:pt idx="15">
                  <c:v>1.9395044839641282</c:v>
                </c:pt>
                <c:pt idx="16">
                  <c:v>6.9183435888907363</c:v>
                </c:pt>
                <c:pt idx="17">
                  <c:v>6.097560975609756E-2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19.784391373540096</c:v>
                </c:pt>
                <c:pt idx="1">
                  <c:v>40.456465682778294</c:v>
                </c:pt>
                <c:pt idx="2">
                  <c:v>29.095141111434391</c:v>
                </c:pt>
                <c:pt idx="3">
                  <c:v>47.525760081414582</c:v>
                </c:pt>
                <c:pt idx="4">
                  <c:v>38.544336237826755</c:v>
                </c:pt>
                <c:pt idx="5">
                  <c:v>28.897586431833009</c:v>
                </c:pt>
                <c:pt idx="6">
                  <c:v>21.635927098111971</c:v>
                </c:pt>
                <c:pt idx="7">
                  <c:v>21.981444448087075</c:v>
                </c:pt>
                <c:pt idx="8">
                  <c:v>40.660510313698047</c:v>
                </c:pt>
                <c:pt idx="9">
                  <c:v>48.71989825541209</c:v>
                </c:pt>
                <c:pt idx="10">
                  <c:v>19.030723937495281</c:v>
                </c:pt>
                <c:pt idx="11">
                  <c:v>20.174226108200198</c:v>
                </c:pt>
                <c:pt idx="12">
                  <c:v>20.007797270955166</c:v>
                </c:pt>
                <c:pt idx="13">
                  <c:v>46.722247034886607</c:v>
                </c:pt>
                <c:pt idx="14">
                  <c:v>40.069551777434313</c:v>
                </c:pt>
                <c:pt idx="15">
                  <c:v>37.403860769113848</c:v>
                </c:pt>
                <c:pt idx="16">
                  <c:v>11.674704806253118</c:v>
                </c:pt>
                <c:pt idx="17">
                  <c:v>39.756097560975611</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1.5861350646878751E-3</c:v>
                </c:pt>
                <c:pt idx="1">
                  <c:v>0</c:v>
                </c:pt>
                <c:pt idx="2">
                  <c:v>2.1821355833575792E-2</c:v>
                </c:pt>
                <c:pt idx="3">
                  <c:v>0</c:v>
                </c:pt>
                <c:pt idx="4">
                  <c:v>0</c:v>
                </c:pt>
                <c:pt idx="5">
                  <c:v>0</c:v>
                </c:pt>
                <c:pt idx="6">
                  <c:v>1.302339117465168</c:v>
                </c:pt>
                <c:pt idx="7">
                  <c:v>1.6391830311772611E-2</c:v>
                </c:pt>
                <c:pt idx="8">
                  <c:v>2.0696384046044528E-2</c:v>
                </c:pt>
                <c:pt idx="9">
                  <c:v>0.29721584782548593</c:v>
                </c:pt>
                <c:pt idx="10">
                  <c:v>0</c:v>
                </c:pt>
                <c:pt idx="11">
                  <c:v>0.13822366517727988</c:v>
                </c:pt>
                <c:pt idx="12">
                  <c:v>1.7822333611807295E-2</c:v>
                </c:pt>
                <c:pt idx="13">
                  <c:v>0</c:v>
                </c:pt>
                <c:pt idx="14">
                  <c:v>0.18031942297784648</c:v>
                </c:pt>
                <c:pt idx="15">
                  <c:v>7.0253837969296242</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85.609731522107523</c:v>
                </c:pt>
                <c:pt idx="1">
                  <c:v>48.129747016161268</c:v>
                </c:pt>
                <c:pt idx="2">
                  <c:v>65.059519851034111</c:v>
                </c:pt>
                <c:pt idx="3">
                  <c:v>53.363789372445297</c:v>
                </c:pt>
                <c:pt idx="4">
                  <c:v>28.63052781740371</c:v>
                </c:pt>
                <c:pt idx="5">
                  <c:v>49.436918557205807</c:v>
                </c:pt>
                <c:pt idx="6">
                  <c:v>52.332920889000263</c:v>
                </c:pt>
                <c:pt idx="7">
                  <c:v>85.102360343859857</c:v>
                </c:pt>
                <c:pt idx="8">
                  <c:v>40.594160949928209</c:v>
                </c:pt>
                <c:pt idx="9">
                  <c:v>37.716451081655819</c:v>
                </c:pt>
                <c:pt idx="10">
                  <c:v>35.567128743202879</c:v>
                </c:pt>
                <c:pt idx="11">
                  <c:v>63.315657681543676</c:v>
                </c:pt>
                <c:pt idx="12">
                  <c:v>76.309457437131371</c:v>
                </c:pt>
                <c:pt idx="13">
                  <c:v>48.523175358976268</c:v>
                </c:pt>
                <c:pt idx="14">
                  <c:v>40.213338856669431</c:v>
                </c:pt>
                <c:pt idx="15">
                  <c:v>52.609388935434175</c:v>
                </c:pt>
                <c:pt idx="16">
                  <c:v>98.953922789539234</c:v>
                </c:pt>
                <c:pt idx="17">
                  <c:v>70.687022900763353</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6.778356889650182E-2</c:v>
                </c:pt>
                <c:pt idx="1">
                  <c:v>6.2988978356461649</c:v>
                </c:pt>
                <c:pt idx="2">
                  <c:v>7.4416439449358247</c:v>
                </c:pt>
                <c:pt idx="3">
                  <c:v>0.19716277951430633</c:v>
                </c:pt>
                <c:pt idx="4">
                  <c:v>38.808844507845933</c:v>
                </c:pt>
                <c:pt idx="5">
                  <c:v>0</c:v>
                </c:pt>
                <c:pt idx="6">
                  <c:v>28.619982144814948</c:v>
                </c:pt>
                <c:pt idx="7">
                  <c:v>8.1681486514430883</c:v>
                </c:pt>
                <c:pt idx="8">
                  <c:v>8.4668505139366861</c:v>
                </c:pt>
                <c:pt idx="9">
                  <c:v>10.055481828501991</c:v>
                </c:pt>
                <c:pt idx="10">
                  <c:v>49.911924638125143</c:v>
                </c:pt>
                <c:pt idx="11">
                  <c:v>14.994844601561349</c:v>
                </c:pt>
                <c:pt idx="12">
                  <c:v>6.5377505208486166</c:v>
                </c:pt>
                <c:pt idx="13">
                  <c:v>0.92999032810058779</c:v>
                </c:pt>
                <c:pt idx="14">
                  <c:v>7.7568351284175643</c:v>
                </c:pt>
                <c:pt idx="15">
                  <c:v>0.11351044566363071</c:v>
                </c:pt>
                <c:pt idx="16">
                  <c:v>0.89663760896637612</c:v>
                </c:pt>
                <c:pt idx="17">
                  <c:v>7.6335877862595422E-2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14.322484908995978</c:v>
                </c:pt>
                <c:pt idx="1">
                  <c:v>45.571355148192566</c:v>
                </c:pt>
                <c:pt idx="2">
                  <c:v>27.452284365232426</c:v>
                </c:pt>
                <c:pt idx="3">
                  <c:v>46.439047848040396</c:v>
                </c:pt>
                <c:pt idx="4">
                  <c:v>32.560627674750357</c:v>
                </c:pt>
                <c:pt idx="5">
                  <c:v>50.563081442794193</c:v>
                </c:pt>
                <c:pt idx="6">
                  <c:v>17.646874559493789</c:v>
                </c:pt>
                <c:pt idx="7">
                  <c:v>6.7206286372633013</c:v>
                </c:pt>
                <c:pt idx="8">
                  <c:v>50.929872142580393</c:v>
                </c:pt>
                <c:pt idx="9">
                  <c:v>52.095358393425322</c:v>
                </c:pt>
                <c:pt idx="10">
                  <c:v>14.520946618671976</c:v>
                </c:pt>
                <c:pt idx="11">
                  <c:v>21.678450434526439</c:v>
                </c:pt>
                <c:pt idx="12">
                  <c:v>17.152792042020014</c:v>
                </c:pt>
                <c:pt idx="13">
                  <c:v>50.539394390298341</c:v>
                </c:pt>
                <c:pt idx="14">
                  <c:v>51.936619718309856</c:v>
                </c:pt>
                <c:pt idx="15">
                  <c:v>40.812410475392554</c:v>
                </c:pt>
                <c:pt idx="16">
                  <c:v>0.149439601494396</c:v>
                </c:pt>
                <c:pt idx="17">
                  <c:v>29.236641221374047</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4.6551838797632507E-2</c:v>
                </c:pt>
                <c:pt idx="3">
                  <c:v>0</c:v>
                </c:pt>
                <c:pt idx="4">
                  <c:v>0</c:v>
                </c:pt>
                <c:pt idx="5">
                  <c:v>0</c:v>
                </c:pt>
                <c:pt idx="6">
                  <c:v>1.4002224066909956</c:v>
                </c:pt>
                <c:pt idx="7">
                  <c:v>8.8623674337538032E-3</c:v>
                </c:pt>
                <c:pt idx="8">
                  <c:v>9.116393554709756E-3</c:v>
                </c:pt>
                <c:pt idx="9">
                  <c:v>0.1327086964168652</c:v>
                </c:pt>
                <c:pt idx="10">
                  <c:v>0</c:v>
                </c:pt>
                <c:pt idx="11">
                  <c:v>1.104728236853734E-2</c:v>
                </c:pt>
                <c:pt idx="12">
                  <c:v>0</c:v>
                </c:pt>
                <c:pt idx="13">
                  <c:v>7.4399226248047018E-3</c:v>
                </c:pt>
                <c:pt idx="14">
                  <c:v>9.3206296603148303E-2</c:v>
                </c:pt>
                <c:pt idx="15">
                  <c:v>6.4646901435096344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Extremadura</c:v>
                </c:pt>
                <c:pt idx="5">
                  <c:v>Madrid, Comunidad de</c:v>
                </c:pt>
                <c:pt idx="6">
                  <c:v>Comunitat Valenciana</c:v>
                </c:pt>
                <c:pt idx="7">
                  <c:v>TOTAL</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28.55670054113634</c:v>
                </c:pt>
                <c:pt idx="1">
                  <c:v>26.431338378337422</c:v>
                </c:pt>
                <c:pt idx="2">
                  <c:v>24.137823995033369</c:v>
                </c:pt>
                <c:pt idx="3">
                  <c:v>23.465349772704975</c:v>
                </c:pt>
                <c:pt idx="4">
                  <c:v>21.631854767934605</c:v>
                </c:pt>
                <c:pt idx="5">
                  <c:v>21.576899289053816</c:v>
                </c:pt>
                <c:pt idx="6">
                  <c:v>21.419026097609663</c:v>
                </c:pt>
                <c:pt idx="7">
                  <c:v>21.290778838465862</c:v>
                </c:pt>
                <c:pt idx="8">
                  <c:v>20.406683058816267</c:v>
                </c:pt>
                <c:pt idx="9">
                  <c:v>19.94637832088808</c:v>
                </c:pt>
                <c:pt idx="10">
                  <c:v>19.885566936806331</c:v>
                </c:pt>
                <c:pt idx="11">
                  <c:v>19.68394870496418</c:v>
                </c:pt>
                <c:pt idx="12">
                  <c:v>19.062034559170772</c:v>
                </c:pt>
                <c:pt idx="13">
                  <c:v>18.685005627704008</c:v>
                </c:pt>
                <c:pt idx="14">
                  <c:v>17.522422199482332</c:v>
                </c:pt>
                <c:pt idx="15">
                  <c:v>16.056889162541623</c:v>
                </c:pt>
                <c:pt idx="16">
                  <c:v>15.617926429700985</c:v>
                </c:pt>
                <c:pt idx="17">
                  <c:v>15.03898607375432</c:v>
                </c:pt>
                <c:pt idx="18">
                  <c:v>14.803340517241379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Castilla y León</c:v>
                </c:pt>
                <c:pt idx="2">
                  <c:v>Extremadura</c:v>
                </c:pt>
                <c:pt idx="3">
                  <c:v>Cataluña</c:v>
                </c:pt>
                <c:pt idx="4">
                  <c:v>Balears, Illes</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40.403758180767738</c:v>
                </c:pt>
                <c:pt idx="1">
                  <c:v>36.735508330839068</c:v>
                </c:pt>
                <c:pt idx="2">
                  <c:v>36.554374263433715</c:v>
                </c:pt>
                <c:pt idx="3">
                  <c:v>35.126034394432871</c:v>
                </c:pt>
                <c:pt idx="4">
                  <c:v>35.107270170389505</c:v>
                </c:pt>
                <c:pt idx="5">
                  <c:v>33.468106091213727</c:v>
                </c:pt>
                <c:pt idx="6">
                  <c:v>33.107765533654096</c:v>
                </c:pt>
                <c:pt idx="7">
                  <c:v>32.303738007134783</c:v>
                </c:pt>
                <c:pt idx="8">
                  <c:v>32.035880783442124</c:v>
                </c:pt>
                <c:pt idx="9">
                  <c:v>30.855581645884982</c:v>
                </c:pt>
                <c:pt idx="10">
                  <c:v>30.570987424474861</c:v>
                </c:pt>
                <c:pt idx="11">
                  <c:v>29.537181875538995</c:v>
                </c:pt>
                <c:pt idx="12">
                  <c:v>27.333566527093343</c:v>
                </c:pt>
                <c:pt idx="13">
                  <c:v>26.614436385212453</c:v>
                </c:pt>
                <c:pt idx="14">
                  <c:v>24.732040864274545</c:v>
                </c:pt>
                <c:pt idx="15">
                  <c:v>24.059182850823248</c:v>
                </c:pt>
                <c:pt idx="16">
                  <c:v>23.790605750516665</c:v>
                </c:pt>
                <c:pt idx="17">
                  <c:v>23.213002873563219</c:v>
                </c:pt>
                <c:pt idx="18">
                  <c:v>17.174467313894528</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País Vasco</c:v>
                </c:pt>
                <c:pt idx="5">
                  <c:v>Asturias, Principado de</c:v>
                </c:pt>
                <c:pt idx="6">
                  <c:v>Aragón</c:v>
                </c:pt>
                <c:pt idx="7">
                  <c:v>Cantabria</c:v>
                </c:pt>
                <c:pt idx="8">
                  <c:v>TOTAL</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5.0666767819812533</c:v>
                </c:pt>
                <c:pt idx="1">
                  <c:v>3.4083205410923143</c:v>
                </c:pt>
                <c:pt idx="2">
                  <c:v>3.2831042422949048</c:v>
                </c:pt>
                <c:pt idx="3">
                  <c:v>3.271595106449142</c:v>
                </c:pt>
                <c:pt idx="4">
                  <c:v>3.0313734334341405</c:v>
                </c:pt>
                <c:pt idx="5">
                  <c:v>3.0080044909553831</c:v>
                </c:pt>
                <c:pt idx="6">
                  <c:v>2.9910692407158179</c:v>
                </c:pt>
                <c:pt idx="7">
                  <c:v>2.9835907632703682</c:v>
                </c:pt>
                <c:pt idx="8">
                  <c:v>2.9087704753322878</c:v>
                </c:pt>
                <c:pt idx="9">
                  <c:v>2.814074750228202</c:v>
                </c:pt>
                <c:pt idx="10">
                  <c:v>2.7572952119933301</c:v>
                </c:pt>
                <c:pt idx="11">
                  <c:v>2.7141415012429082</c:v>
                </c:pt>
                <c:pt idx="12">
                  <c:v>2.5881956657122824</c:v>
                </c:pt>
                <c:pt idx="13">
                  <c:v>2.5685684386673495</c:v>
                </c:pt>
                <c:pt idx="14">
                  <c:v>2.5649297777086524</c:v>
                </c:pt>
                <c:pt idx="15">
                  <c:v>2.4391093766333323</c:v>
                </c:pt>
                <c:pt idx="16">
                  <c:v>2.3703654627121424</c:v>
                </c:pt>
                <c:pt idx="17">
                  <c:v>1.9591531134312217</c:v>
                </c:pt>
                <c:pt idx="18">
                  <c:v>1.8202223353894773</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1.4257894282846597</c:v>
                </c:pt>
                <c:pt idx="1">
                  <c:v>1.2245503130454707</c:v>
                </c:pt>
                <c:pt idx="2">
                  <c:v>1.203536569084003</c:v>
                </c:pt>
                <c:pt idx="3">
                  <c:v>1.1462687124670925</c:v>
                </c:pt>
                <c:pt idx="4">
                  <c:v>1.028678116014313</c:v>
                </c:pt>
                <c:pt idx="5">
                  <c:v>1.0235764153344797</c:v>
                </c:pt>
                <c:pt idx="6">
                  <c:v>1.0193624202342073</c:v>
                </c:pt>
                <c:pt idx="7">
                  <c:v>1.0122330164650044</c:v>
                </c:pt>
                <c:pt idx="8">
                  <c:v>0.99791933596395588</c:v>
                </c:pt>
                <c:pt idx="9">
                  <c:v>0.98512727912979148</c:v>
                </c:pt>
                <c:pt idx="10">
                  <c:v>0.96904309934546617</c:v>
                </c:pt>
                <c:pt idx="11">
                  <c:v>0.93907807005632216</c:v>
                </c:pt>
                <c:pt idx="12">
                  <c:v>0.87127126372840935</c:v>
                </c:pt>
                <c:pt idx="13">
                  <c:v>0.86247952570858855</c:v>
                </c:pt>
                <c:pt idx="14">
                  <c:v>0.83104417152835852</c:v>
                </c:pt>
                <c:pt idx="15">
                  <c:v>0.79515686857025625</c:v>
                </c:pt>
                <c:pt idx="16">
                  <c:v>0.77490872371679864</c:v>
                </c:pt>
                <c:pt idx="17">
                  <c:v>0.62757199703116706</c:v>
                </c:pt>
                <c:pt idx="18">
                  <c:v>0.61663234292406421</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Balears, Illes</c:v>
                </c:pt>
                <c:pt idx="4">
                  <c:v>Murcia, Región de</c:v>
                </c:pt>
                <c:pt idx="5">
                  <c:v>Extremadura</c:v>
                </c:pt>
                <c:pt idx="6">
                  <c:v>TOTAL</c:v>
                </c:pt>
                <c:pt idx="7">
                  <c:v>Cantabria</c:v>
                </c:pt>
                <c:pt idx="8">
                  <c:v>Comunitat Valenciana</c:v>
                </c:pt>
                <c:pt idx="9">
                  <c:v>Cataluña</c:v>
                </c:pt>
                <c:pt idx="10">
                  <c:v>Aragón</c:v>
                </c:pt>
                <c:pt idx="11">
                  <c:v>Madrid, Comunidad de</c:v>
                </c:pt>
                <c:pt idx="12">
                  <c:v>País Vasco</c:v>
                </c:pt>
                <c:pt idx="13">
                  <c:v>Ceuta y Melilla</c:v>
                </c:pt>
                <c:pt idx="14">
                  <c:v>Rioja, La</c:v>
                </c:pt>
                <c:pt idx="15">
                  <c:v>Asturias, Principado de</c:v>
                </c:pt>
                <c:pt idx="16">
                  <c:v>Canarias</c:v>
                </c:pt>
                <c:pt idx="17">
                  <c:v>Galicia</c:v>
                </c:pt>
                <c:pt idx="18">
                  <c:v>Navarra, Comunidad Foral de</c:v>
                </c:pt>
              </c:strCache>
            </c:strRef>
          </c:cat>
          <c:val>
            <c:numRef>
              <c:f>'44bpbpcasaad'!$AR$11:$AR$29</c:f>
              <c:numCache>
                <c:formatCode>0.00</c:formatCode>
                <c:ptCount val="19"/>
                <c:pt idx="0">
                  <c:v>5.2380367277832685</c:v>
                </c:pt>
                <c:pt idx="1">
                  <c:v>5.1372852438201804</c:v>
                </c:pt>
                <c:pt idx="2">
                  <c:v>4.6498467521714852</c:v>
                </c:pt>
                <c:pt idx="3">
                  <c:v>4.4093974485345742</c:v>
                </c:pt>
                <c:pt idx="4">
                  <c:v>4.3774080310511145</c:v>
                </c:pt>
                <c:pt idx="5">
                  <c:v>4.289711114460002</c:v>
                </c:pt>
                <c:pt idx="6">
                  <c:v>4.0126074018595732</c:v>
                </c:pt>
                <c:pt idx="7">
                  <c:v>3.880387507045099</c:v>
                </c:pt>
                <c:pt idx="8">
                  <c:v>3.8678840648822272</c:v>
                </c:pt>
                <c:pt idx="9">
                  <c:v>3.8179420003185434</c:v>
                </c:pt>
                <c:pt idx="10">
                  <c:v>3.6742004786666733</c:v>
                </c:pt>
                <c:pt idx="11">
                  <c:v>3.573296691242271</c:v>
                </c:pt>
                <c:pt idx="12">
                  <c:v>3.4223266611930581</c:v>
                </c:pt>
                <c:pt idx="13">
                  <c:v>3.4093174719213133</c:v>
                </c:pt>
                <c:pt idx="14">
                  <c:v>3.4061228858916719</c:v>
                </c:pt>
                <c:pt idx="15">
                  <c:v>3.2652952462161586</c:v>
                </c:pt>
                <c:pt idx="16">
                  <c:v>2.8545371965770063</c:v>
                </c:pt>
                <c:pt idx="17">
                  <c:v>2.824049274034107</c:v>
                </c:pt>
                <c:pt idx="18">
                  <c:v>2.820545856685778</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Madrid, Comunidad de</c:v>
                </c:pt>
                <c:pt idx="7">
                  <c:v>TOTAL</c:v>
                </c:pt>
                <c:pt idx="8">
                  <c:v>Comunitat Valenciana</c:v>
                </c:pt>
                <c:pt idx="9">
                  <c:v>Aragón</c:v>
                </c:pt>
                <c:pt idx="10">
                  <c:v>Murcia, Región de</c:v>
                </c:pt>
                <c:pt idx="11">
                  <c:v>País Vasco</c:v>
                </c:pt>
                <c:pt idx="12">
                  <c:v>Navarra, Comunidad Foral de</c:v>
                </c:pt>
                <c:pt idx="13">
                  <c:v>Cataluña</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34.058934535967062</c:v>
                </c:pt>
                <c:pt idx="1">
                  <c:v>32.648009482508293</c:v>
                </c:pt>
                <c:pt idx="2">
                  <c:v>31.523054580660776</c:v>
                </c:pt>
                <c:pt idx="3">
                  <c:v>28.973238667394867</c:v>
                </c:pt>
                <c:pt idx="4">
                  <c:v>26.480285443295244</c:v>
                </c:pt>
                <c:pt idx="5">
                  <c:v>26.238158214353188</c:v>
                </c:pt>
                <c:pt idx="6">
                  <c:v>26.093379497345211</c:v>
                </c:pt>
                <c:pt idx="7">
                  <c:v>25.87632742103898</c:v>
                </c:pt>
                <c:pt idx="8">
                  <c:v>25.6624651607804</c:v>
                </c:pt>
                <c:pt idx="9">
                  <c:v>25.011085559898117</c:v>
                </c:pt>
                <c:pt idx="10">
                  <c:v>24.075986823739601</c:v>
                </c:pt>
                <c:pt idx="11">
                  <c:v>23.656210963736683</c:v>
                </c:pt>
                <c:pt idx="12">
                  <c:v>23.607695645884565</c:v>
                </c:pt>
                <c:pt idx="13">
                  <c:v>23.294180977426358</c:v>
                </c:pt>
                <c:pt idx="14">
                  <c:v>22.723505898410842</c:v>
                </c:pt>
                <c:pt idx="15">
                  <c:v>19.901214241613502</c:v>
                </c:pt>
                <c:pt idx="16">
                  <c:v>19.51980848666917</c:v>
                </c:pt>
                <c:pt idx="17">
                  <c:v>16.757640205764336</c:v>
                </c:pt>
                <c:pt idx="18">
                  <c:v>16.631132753857216</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'45ResolPIAAltaBaj'!$AD$11:$AD$41</c:f>
              <c:numCache>
                <c:formatCode>0</c:formatCode>
                <c:ptCount val="31"/>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'45ResolPIAAltaBaj'!$AE$11:$AE$41</c:f>
              <c:numCache>
                <c:formatCode>0</c:formatCode>
                <c:ptCount val="31"/>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3099</c:v>
                </c:pt>
                <c:pt idx="1">
                  <c:v>88765</c:v>
                </c:pt>
                <c:pt idx="2">
                  <c:v>50419</c:v>
                </c:pt>
                <c:pt idx="3">
                  <c:v>65659</c:v>
                </c:pt>
                <c:pt idx="4">
                  <c:v>66977</c:v>
                </c:pt>
                <c:pt idx="5">
                  <c:v>99394</c:v>
                </c:pt>
                <c:pt idx="6">
                  <c:v>265415</c:v>
                </c:pt>
                <c:pt idx="7">
                  <c:v>741223</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876254</c:v>
                </c:pt>
                <c:pt idx="1">
                  <c:v>504697</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454</c:v>
                </c:pt>
                <c:pt idx="1">
                  <c:v>9564</c:v>
                </c:pt>
                <c:pt idx="2">
                  <c:v>6021</c:v>
                </c:pt>
                <c:pt idx="3">
                  <c:v>9000</c:v>
                </c:pt>
                <c:pt idx="4">
                  <c:v>8229</c:v>
                </c:pt>
                <c:pt idx="5">
                  <c:v>11125</c:v>
                </c:pt>
                <c:pt idx="6">
                  <c:v>37572</c:v>
                </c:pt>
                <c:pt idx="7">
                  <c:v>175742</c:v>
                </c:pt>
              </c:numCache>
            </c:numRef>
          </c:val>
          <c:extLst>
            <c:ext xmlns:c15="http://schemas.microsoft.com/office/drawing/2012/chart" uri="{02D57815-91ED-43cb-92C2-25804820EDAC}">
              <c15:datalabelsRange>
                <c15:f>'46aperfpb_graf'!$V$12:$AC$12</c15:f>
                <c15:dlblRangeCache>
                  <c:ptCount val="8"/>
                  <c:pt idx="0">
                    <c:v>34%</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623</c:v>
                </c:pt>
                <c:pt idx="1">
                  <c:v>10553</c:v>
                </c:pt>
                <c:pt idx="2">
                  <c:v>7511</c:v>
                </c:pt>
                <c:pt idx="3">
                  <c:v>11056</c:v>
                </c:pt>
                <c:pt idx="4">
                  <c:v>12173</c:v>
                </c:pt>
                <c:pt idx="5">
                  <c:v>19223</c:v>
                </c:pt>
                <c:pt idx="6">
                  <c:v>61292</c:v>
                </c:pt>
                <c:pt idx="7">
                  <c:v>213265</c:v>
                </c:pt>
              </c:numCache>
            </c:numRef>
          </c:val>
          <c:extLst>
            <c:ext xmlns:c15="http://schemas.microsoft.com/office/drawing/2012/chart" uri="{02D57815-91ED-43cb-92C2-25804820EDAC}">
              <c15:datalabelsRange>
                <c15:f>'46aperfpb_graf'!$V$13:$AC$13</c15:f>
                <c15:dlblRangeCache>
                  <c:ptCount val="8"/>
                  <c:pt idx="0">
                    <c:v>47%</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255</c:v>
                </c:pt>
                <c:pt idx="1">
                  <c:v>7229</c:v>
                </c:pt>
                <c:pt idx="2">
                  <c:v>6097</c:v>
                </c:pt>
                <c:pt idx="3">
                  <c:v>8236</c:v>
                </c:pt>
                <c:pt idx="4">
                  <c:v>10549</c:v>
                </c:pt>
                <c:pt idx="5">
                  <c:v>18353</c:v>
                </c:pt>
                <c:pt idx="6">
                  <c:v>65814</c:v>
                </c:pt>
                <c:pt idx="7">
                  <c:v>166318</c:v>
                </c:pt>
              </c:numCache>
            </c:numRef>
          </c:val>
          <c:extLst>
            <c:ext xmlns:c15="http://schemas.microsoft.com/office/drawing/2012/chart" uri="{02D57815-91ED-43cb-92C2-25804820EDAC}">
              <c15:datalabelsRange>
                <c15:f>'46aperfpb_graf'!$V$14:$AC$14</c15:f>
                <c15:dlblRangeCache>
                  <c:ptCount val="8"/>
                  <c:pt idx="0">
                    <c:v>19%</c:v>
                  </c:pt>
                  <c:pt idx="1">
                    <c:v>26%</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592</c:v>
                </c:pt>
                <c:pt idx="1">
                  <c:v>19726</c:v>
                </c:pt>
                <c:pt idx="2">
                  <c:v>9131</c:v>
                </c:pt>
                <c:pt idx="3">
                  <c:v>11036</c:v>
                </c:pt>
                <c:pt idx="4">
                  <c:v>9307</c:v>
                </c:pt>
                <c:pt idx="5">
                  <c:v>12153</c:v>
                </c:pt>
                <c:pt idx="6">
                  <c:v>27219</c:v>
                </c:pt>
                <c:pt idx="7">
                  <c:v>53925</c:v>
                </c:pt>
              </c:numCache>
            </c:numRef>
          </c:val>
          <c:extLst>
            <c:ext xmlns:c15="http://schemas.microsoft.com/office/drawing/2012/chart" uri="{02D57815-91ED-43cb-92C2-25804820EDAC}">
              <c15:datalabelsRange>
                <c15:f>'46aperfpb_graf'!$V$16:$AC$16</c15:f>
                <c15:dlblRangeCache>
                  <c:ptCount val="8"/>
                  <c:pt idx="0">
                    <c:v>34%</c:v>
                  </c:pt>
                  <c:pt idx="1">
                    <c:v>32%</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835</c:v>
                </c:pt>
                <c:pt idx="1">
                  <c:v>25442</c:v>
                </c:pt>
                <c:pt idx="2">
                  <c:v>11500</c:v>
                </c:pt>
                <c:pt idx="3">
                  <c:v>14647</c:v>
                </c:pt>
                <c:pt idx="4">
                  <c:v>14479</c:v>
                </c:pt>
                <c:pt idx="5">
                  <c:v>20649</c:v>
                </c:pt>
                <c:pt idx="6">
                  <c:v>39721</c:v>
                </c:pt>
                <c:pt idx="7">
                  <c:v>70364</c:v>
                </c:pt>
              </c:numCache>
            </c:numRef>
          </c:val>
          <c:extLst>
            <c:ext xmlns:c15="http://schemas.microsoft.com/office/drawing/2012/chart" uri="{02D57815-91ED-43cb-92C2-25804820EDAC}">
              <c15:datalabelsRange>
                <c15:f>'46aperfpb_graf'!$V$17:$AC$17</c15:f>
                <c15:dlblRangeCache>
                  <c:ptCount val="8"/>
                  <c:pt idx="0">
                    <c:v>47%</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340</c:v>
                </c:pt>
                <c:pt idx="1">
                  <c:v>16251</c:v>
                </c:pt>
                <c:pt idx="2">
                  <c:v>10159</c:v>
                </c:pt>
                <c:pt idx="3">
                  <c:v>11684</c:v>
                </c:pt>
                <c:pt idx="4">
                  <c:v>12240</c:v>
                </c:pt>
                <c:pt idx="5">
                  <c:v>17891</c:v>
                </c:pt>
                <c:pt idx="6">
                  <c:v>33797</c:v>
                </c:pt>
                <c:pt idx="7">
                  <c:v>61609</c:v>
                </c:pt>
              </c:numCache>
            </c:numRef>
          </c:val>
          <c:extLst>
            <c:ext xmlns:c15="http://schemas.microsoft.com/office/drawing/2012/chart" uri="{02D57815-91ED-43cb-92C2-25804820EDAC}">
              <c15:datalabelsRange>
                <c15:f>'46aperfpb_graf'!$V$18:$AC$18</c15:f>
                <c15:dlblRangeCache>
                  <c:ptCount val="8"/>
                  <c:pt idx="0">
                    <c:v>19%</c:v>
                  </c:pt>
                  <c:pt idx="1">
                    <c:v>26%</c:v>
                  </c:pt>
                  <c:pt idx="2">
                    <c:v>33%</c:v>
                  </c:pt>
                  <c:pt idx="3">
                    <c:v>31%</c:v>
                  </c:pt>
                  <c:pt idx="4">
                    <c:v>34%</c:v>
                  </c:pt>
                  <c:pt idx="5">
                    <c:v>35%</c:v>
                  </c:pt>
                  <c:pt idx="6">
                    <c:v>34%</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0.34377950474781022</c:v>
                </c:pt>
                <c:pt idx="1">
                  <c:v>0.24269416632780746</c:v>
                </c:pt>
                <c:pt idx="2">
                  <c:v>0.20052670065148229</c:v>
                </c:pt>
                <c:pt idx="3">
                  <c:v>4.480620452669367E-2</c:v>
                </c:pt>
                <c:pt idx="4">
                  <c:v>3.3017394385001071E-2</c:v>
                </c:pt>
                <c:pt idx="5">
                  <c:v>1.7787054472854322E-2</c:v>
                </c:pt>
                <c:pt idx="6">
                  <c:v>1.7527020022652665E-2</c:v>
                </c:pt>
                <c:pt idx="7">
                  <c:v>1.3930167661138462E-2</c:v>
                </c:pt>
                <c:pt idx="8">
                  <c:v>8.5931787204559851E-2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Cataluña</c:v>
                </c:pt>
                <c:pt idx="5">
                  <c:v>Castilla - La Mancha</c:v>
                </c:pt>
                <c:pt idx="6">
                  <c:v>Asturias, Principado de</c:v>
                </c:pt>
                <c:pt idx="7">
                  <c:v>Rioja, La</c:v>
                </c:pt>
                <c:pt idx="8">
                  <c:v>TOTAL</c:v>
                </c:pt>
                <c:pt idx="9">
                  <c:v>Cantabria</c:v>
                </c:pt>
                <c:pt idx="10">
                  <c:v>Murcia, Región de</c:v>
                </c:pt>
                <c:pt idx="11">
                  <c:v>Aragón</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6.5178029536718594</c:v>
                </c:pt>
                <c:pt idx="1">
                  <c:v>5.5284723960347977</c:v>
                </c:pt>
                <c:pt idx="2">
                  <c:v>5.1019077300973565</c:v>
                </c:pt>
                <c:pt idx="3">
                  <c:v>5.0186542954878526</c:v>
                </c:pt>
                <c:pt idx="4">
                  <c:v>4.821824161375436</c:v>
                </c:pt>
                <c:pt idx="5">
                  <c:v>4.6748985062298862</c:v>
                </c:pt>
                <c:pt idx="6">
                  <c:v>4.6337860784364464</c:v>
                </c:pt>
                <c:pt idx="7">
                  <c:v>4.5574756480312102</c:v>
                </c:pt>
                <c:pt idx="8">
                  <c:v>4.3767785519327687</c:v>
                </c:pt>
                <c:pt idx="9">
                  <c:v>4.0508915241150527</c:v>
                </c:pt>
                <c:pt idx="10">
                  <c:v>4.0197065301544903</c:v>
                </c:pt>
                <c:pt idx="11">
                  <c:v>4.0063634958512875</c:v>
                </c:pt>
                <c:pt idx="12">
                  <c:v>3.972073573642199</c:v>
                </c:pt>
                <c:pt idx="13">
                  <c:v>3.6492305757232981</c:v>
                </c:pt>
                <c:pt idx="14">
                  <c:v>3.5161805279026113</c:v>
                </c:pt>
                <c:pt idx="15">
                  <c:v>3.3095072103258913</c:v>
                </c:pt>
                <c:pt idx="16">
                  <c:v>3.0995397076489408</c:v>
                </c:pt>
                <c:pt idx="17">
                  <c:v>3.0721327256413153</c:v>
                </c:pt>
                <c:pt idx="18">
                  <c:v>2.8036447611494877</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0.2832185704740488</c:v>
                </c:pt>
                <c:pt idx="1">
                  <c:v>0.4687802571827826</c:v>
                </c:pt>
                <c:pt idx="2">
                  <c:v>0.17734132806244124</c:v>
                </c:pt>
                <c:pt idx="3">
                  <c:v>6.1889949774166932E-2</c:v>
                </c:pt>
                <c:pt idx="4">
                  <c:v>8.769894506560412E-3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0.26680767066390931</c:v>
                </c:pt>
                <c:pt idx="1">
                  <c:v>0.73319232933609069</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0.17572897942879967</c:v>
                </c:pt>
                <c:pt idx="1">
                  <c:v>0.3005467172339063</c:v>
                </c:pt>
                <c:pt idx="2">
                  <c:v>0.25832187070151308</c:v>
                </c:pt>
                <c:pt idx="3">
                  <c:v>0.29445336186909221</c:v>
                </c:pt>
                <c:pt idx="4">
                  <c:v>0.21893784470471586</c:v>
                </c:pt>
                <c:pt idx="5">
                  <c:v>0.27567508946968877</c:v>
                </c:pt>
                <c:pt idx="6">
                  <c:v>0.24202086493514535</c:v>
                </c:pt>
                <c:pt idx="7">
                  <c:v>0.22327989311957247</c:v>
                </c:pt>
                <c:pt idx="8">
                  <c:v>0.35064596221015865</c:v>
                </c:pt>
                <c:pt idx="9">
                  <c:v>0.25769930654600898</c:v>
                </c:pt>
                <c:pt idx="10">
                  <c:v>0.18146477997201058</c:v>
                </c:pt>
                <c:pt idx="11">
                  <c:v>0.15062857142857142</c:v>
                </c:pt>
                <c:pt idx="12">
                  <c:v>0.24771173179567427</c:v>
                </c:pt>
                <c:pt idx="13">
                  <c:v>0.283154701718908</c:v>
                </c:pt>
                <c:pt idx="14">
                  <c:v>0.28143893591293834</c:v>
                </c:pt>
                <c:pt idx="15">
                  <c:v>0.33455688106559883</c:v>
                </c:pt>
                <c:pt idx="16">
                  <c:v>0.29416598192276089</c:v>
                </c:pt>
                <c:pt idx="17">
                  <c:v>0.1683673469387755</c:v>
                </c:pt>
                <c:pt idx="18">
                  <c:v>0.10932475884244373</c:v>
                </c:pt>
                <c:pt idx="19">
                  <c:v>0.26680767066390931</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0.82427102057120027</c:v>
                </c:pt>
                <c:pt idx="1">
                  <c:v>0.69945328276609364</c:v>
                </c:pt>
                <c:pt idx="2">
                  <c:v>0.74167812929848698</c:v>
                </c:pt>
                <c:pt idx="3">
                  <c:v>0.70554663813090779</c:v>
                </c:pt>
                <c:pt idx="4">
                  <c:v>0.78106215529528411</c:v>
                </c:pt>
                <c:pt idx="5">
                  <c:v>0.72432491053031123</c:v>
                </c:pt>
                <c:pt idx="6">
                  <c:v>0.7579791350648547</c:v>
                </c:pt>
                <c:pt idx="7">
                  <c:v>0.77672010688042747</c:v>
                </c:pt>
                <c:pt idx="8">
                  <c:v>0.64935403778984135</c:v>
                </c:pt>
                <c:pt idx="9">
                  <c:v>0.74230069345399108</c:v>
                </c:pt>
                <c:pt idx="10">
                  <c:v>0.8185352200279894</c:v>
                </c:pt>
                <c:pt idx="11">
                  <c:v>0.84937142857142856</c:v>
                </c:pt>
                <c:pt idx="12">
                  <c:v>0.75228826820432571</c:v>
                </c:pt>
                <c:pt idx="13">
                  <c:v>0.716845298281092</c:v>
                </c:pt>
                <c:pt idx="14">
                  <c:v>0.71856106408706166</c:v>
                </c:pt>
                <c:pt idx="15">
                  <c:v>0.66544311893440111</c:v>
                </c:pt>
                <c:pt idx="16">
                  <c:v>0.70583401807723911</c:v>
                </c:pt>
                <c:pt idx="17">
                  <c:v>0.83163265306122447</c:v>
                </c:pt>
                <c:pt idx="18">
                  <c:v>0.89067524115755625</c:v>
                </c:pt>
                <c:pt idx="19">
                  <c:v>0.73319232933609069</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0.26680767066390931</c:v>
                </c:pt>
                <c:pt idx="1">
                  <c:v>0.26680767066390931</c:v>
                </c:pt>
                <c:pt idx="2">
                  <c:v>0.26680767066390931</c:v>
                </c:pt>
                <c:pt idx="3">
                  <c:v>0.26680767066390931</c:v>
                </c:pt>
                <c:pt idx="4">
                  <c:v>0.26680767066390931</c:v>
                </c:pt>
                <c:pt idx="5">
                  <c:v>0.26680767066390931</c:v>
                </c:pt>
                <c:pt idx="6">
                  <c:v>0.26680767066390931</c:v>
                </c:pt>
                <c:pt idx="7">
                  <c:v>0.26680767066390931</c:v>
                </c:pt>
                <c:pt idx="8">
                  <c:v>0.26680767066390931</c:v>
                </c:pt>
                <c:pt idx="9">
                  <c:v>0.26680767066390931</c:v>
                </c:pt>
                <c:pt idx="10">
                  <c:v>0.26680767066390931</c:v>
                </c:pt>
                <c:pt idx="11">
                  <c:v>0.26680767066390931</c:v>
                </c:pt>
                <c:pt idx="12">
                  <c:v>0.26680767066390931</c:v>
                </c:pt>
                <c:pt idx="13">
                  <c:v>0.26680767066390931</c:v>
                </c:pt>
                <c:pt idx="14">
                  <c:v>0.26680767066390931</c:v>
                </c:pt>
                <c:pt idx="15">
                  <c:v>0.26680767066390931</c:v>
                </c:pt>
                <c:pt idx="16">
                  <c:v>0.26680767066390931</c:v>
                </c:pt>
                <c:pt idx="17">
                  <c:v>0.26680767066390931</c:v>
                </c:pt>
                <c:pt idx="18">
                  <c:v>0.26680767066390931</c:v>
                </c:pt>
                <c:pt idx="19">
                  <c:v>0.26680767066390931</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3.0294025989085452E-3</c:v>
                </c:pt>
                <c:pt idx="1">
                  <c:v>0.42413085859647343</c:v>
                </c:pt>
                <c:pt idx="2">
                  <c:v>9.8223668476094539E-2</c:v>
                </c:pt>
                <c:pt idx="3">
                  <c:v>0.41291192265601784</c:v>
                </c:pt>
                <c:pt idx="4">
                  <c:v>5.6058442829085162E-2</c:v>
                </c:pt>
                <c:pt idx="5">
                  <c:v>3.9643139272798429E-3</c:v>
                </c:pt>
                <c:pt idx="6">
                  <c:v>6.015320949985868E-4</c:v>
                </c:pt>
                <c:pt idx="7">
                  <c:v>4.7107935150491736E-4</c:v>
                </c:pt>
                <c:pt idx="8">
                  <c:v>2.7540023626441322E-4</c:v>
                </c:pt>
                <c:pt idx="9">
                  <c:v>3.3337923337271072E-4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6.3591166608856513E-4</c:v>
                </c:pt>
                <c:pt idx="1">
                  <c:v>2.2228003237368482E-2</c:v>
                </c:pt>
                <c:pt idx="2">
                  <c:v>9.6658573245461898E-2</c:v>
                </c:pt>
                <c:pt idx="3">
                  <c:v>0.70459012602613014</c:v>
                </c:pt>
                <c:pt idx="4">
                  <c:v>0.15877558099202219</c:v>
                </c:pt>
                <c:pt idx="5">
                  <c:v>2.4569314371603655E-3</c:v>
                </c:pt>
                <c:pt idx="6">
                  <c:v>2.8905075731298414E-4</c:v>
                </c:pt>
                <c:pt idx="7">
                  <c:v>4.1623309053069723E-3</c:v>
                </c:pt>
                <c:pt idx="8">
                  <c:v>5.7810151462596829E-5</c:v>
                </c:pt>
                <c:pt idx="9">
                  <c:v>1.0145681581685745E-2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2.5492615832073185E-3</c:v>
                </c:pt>
                <c:pt idx="1">
                  <c:v>0.34351879211351166</c:v>
                </c:pt>
                <c:pt idx="2">
                  <c:v>9.7897438571486514E-2</c:v>
                </c:pt>
                <c:pt idx="3">
                  <c:v>0.47132370407708041</c:v>
                </c:pt>
                <c:pt idx="4">
                  <c:v>7.6640073233332759E-2</c:v>
                </c:pt>
                <c:pt idx="5">
                  <c:v>3.6616666376977853E-3</c:v>
                </c:pt>
                <c:pt idx="6">
                  <c:v>5.3882119826881964E-4</c:v>
                </c:pt>
                <c:pt idx="7">
                  <c:v>1.2108992520234764E-3</c:v>
                </c:pt>
                <c:pt idx="8">
                  <c:v>2.3175105301884716E-4</c:v>
                </c:pt>
                <c:pt idx="9">
                  <c:v>2.4275922803724237E-3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1.8296854939766447E-3</c:v>
                </c:pt>
                <c:pt idx="1">
                  <c:v>1.6743928596139209E-2</c:v>
                </c:pt>
                <c:pt idx="2">
                  <c:v>5.5659340236936583E-2</c:v>
                </c:pt>
                <c:pt idx="3">
                  <c:v>1.1631572068851527E-2</c:v>
                </c:pt>
                <c:pt idx="4">
                  <c:v>0.17951674777247323</c:v>
                </c:pt>
                <c:pt idx="5">
                  <c:v>0.68736978866363774</c:v>
                </c:pt>
                <c:pt idx="6">
                  <c:v>3.9668811550081874E-2</c:v>
                </c:pt>
                <c:pt idx="7">
                  <c:v>5.7120013530447353E-3</c:v>
                </c:pt>
                <c:pt idx="8">
                  <c:v>5.9964482575705158E-4</c:v>
                </c:pt>
                <c:pt idx="9">
                  <c:v>1.2684794391014554E-3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1.6204829039053638E-4</c:v>
                </c:pt>
                <c:pt idx="2">
                  <c:v>7.562253551558364E-4</c:v>
                </c:pt>
                <c:pt idx="3">
                  <c:v>9.8849457138227188E-3</c:v>
                </c:pt>
                <c:pt idx="4">
                  <c:v>8.4481175390266297E-2</c:v>
                </c:pt>
                <c:pt idx="5">
                  <c:v>0.73634743153459736</c:v>
                </c:pt>
                <c:pt idx="6">
                  <c:v>0.13314967860422405</c:v>
                </c:pt>
                <c:pt idx="7">
                  <c:v>2.9708853238265003E-3</c:v>
                </c:pt>
                <c:pt idx="8">
                  <c:v>2.7008048398422728E-4</c:v>
                </c:pt>
                <c:pt idx="9">
                  <c:v>3.1977529303732509E-2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1.6015288544358312E-3</c:v>
                </c:pt>
                <c:pt idx="1">
                  <c:v>1.4676195090439277E-2</c:v>
                </c:pt>
                <c:pt idx="2">
                  <c:v>4.8812984496124034E-2</c:v>
                </c:pt>
                <c:pt idx="3">
                  <c:v>1.1412575366063738E-2</c:v>
                </c:pt>
                <c:pt idx="4">
                  <c:v>0.16765584625322996</c:v>
                </c:pt>
                <c:pt idx="5">
                  <c:v>0.69338797372954353</c:v>
                </c:pt>
                <c:pt idx="6">
                  <c:v>5.1309485357450474E-2</c:v>
                </c:pt>
                <c:pt idx="7">
                  <c:v>5.3698320413436695E-3</c:v>
                </c:pt>
                <c:pt idx="8">
                  <c:v>5.5851636520241172E-4</c:v>
                </c:pt>
                <c:pt idx="9">
                  <c:v>5.2150624461670975E-3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1.2553025712059563E-3</c:v>
                </c:pt>
                <c:pt idx="1">
                  <c:v>6.3486566819611579E-3</c:v>
                </c:pt>
                <c:pt idx="2">
                  <c:v>1.343318038842236E-2</c:v>
                </c:pt>
                <c:pt idx="3">
                  <c:v>2.530805413672698E-2</c:v>
                </c:pt>
                <c:pt idx="4">
                  <c:v>0.15546994488211699</c:v>
                </c:pt>
                <c:pt idx="5">
                  <c:v>2.2898450350618993E-2</c:v>
                </c:pt>
                <c:pt idx="6">
                  <c:v>0.11579084061985975</c:v>
                </c:pt>
                <c:pt idx="7">
                  <c:v>9.0627074134995531E-2</c:v>
                </c:pt>
                <c:pt idx="8">
                  <c:v>0.52310045306322683</c:v>
                </c:pt>
                <c:pt idx="9">
                  <c:v>4.5768043170865434E-2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8.378718056137411E-5</c:v>
                </c:pt>
                <c:pt idx="2">
                  <c:v>1.6757436112274822E-4</c:v>
                </c:pt>
                <c:pt idx="3">
                  <c:v>7.5408462505236699E-4</c:v>
                </c:pt>
                <c:pt idx="4">
                  <c:v>6.2002513615416841E-3</c:v>
                </c:pt>
                <c:pt idx="5">
                  <c:v>1.3657310431503981E-2</c:v>
                </c:pt>
                <c:pt idx="6">
                  <c:v>3.896103896103896E-2</c:v>
                </c:pt>
                <c:pt idx="7">
                  <c:v>0.16950146627565982</c:v>
                </c:pt>
                <c:pt idx="8">
                  <c:v>0.60946795140343524</c:v>
                </c:pt>
                <c:pt idx="9">
                  <c:v>0.16120653540008378</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1.070703341332841E-3</c:v>
                </c:pt>
                <c:pt idx="1">
                  <c:v>5.4273583164112975E-3</c:v>
                </c:pt>
                <c:pt idx="2">
                  <c:v>1.1482370315672882E-2</c:v>
                </c:pt>
                <c:pt idx="3">
                  <c:v>2.1697126330687343E-2</c:v>
                </c:pt>
                <c:pt idx="4">
                  <c:v>0.13351793735770107</c:v>
                </c:pt>
                <c:pt idx="5">
                  <c:v>2.1537136176235309E-2</c:v>
                </c:pt>
                <c:pt idx="6">
                  <c:v>0.10448587779213586</c:v>
                </c:pt>
                <c:pt idx="7">
                  <c:v>0.10219678788997601</c:v>
                </c:pt>
                <c:pt idx="8">
                  <c:v>0.53569626484524024</c:v>
                </c:pt>
                <c:pt idx="9">
                  <c:v>6.2888437634607094E-2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7.9045109679057816E-3</c:v>
                </c:pt>
                <c:pt idx="1">
                  <c:v>1.6613229209654721E-2</c:v>
                </c:pt>
                <c:pt idx="2">
                  <c:v>6.0162111255727332E-2</c:v>
                </c:pt>
                <c:pt idx="3">
                  <c:v>0.90891823539993444</c:v>
                </c:pt>
                <c:pt idx="4">
                  <c:v>4.1109806037903556E-3</c:v>
                </c:pt>
                <c:pt idx="5">
                  <c:v>1.7883030168354445E-3</c:v>
                </c:pt>
                <c:pt idx="6">
                  <c:v>3.2274107700284646E-4</c:v>
                </c:pt>
                <c:pt idx="7">
                  <c:v>1.0052590923039481E-4</c:v>
                </c:pt>
                <c:pt idx="8">
                  <c:v>7.9362559918732734E-5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3.8156736131493983E-3</c:v>
                </c:pt>
                <c:pt idx="1">
                  <c:v>8.8054006457293811E-4</c:v>
                </c:pt>
                <c:pt idx="2">
                  <c:v>1.0566480774875257E-2</c:v>
                </c:pt>
                <c:pt idx="3">
                  <c:v>0.11652480187848548</c:v>
                </c:pt>
                <c:pt idx="4">
                  <c:v>0.22629879659524507</c:v>
                </c:pt>
                <c:pt idx="5">
                  <c:v>0.57147050190783677</c:v>
                </c:pt>
                <c:pt idx="6">
                  <c:v>6.193131787496331E-2</c:v>
                </c:pt>
                <c:pt idx="7">
                  <c:v>3.8156736131493983E-3</c:v>
                </c:pt>
                <c:pt idx="8">
                  <c:v>4.696213677722336E-3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2.0653820468131547E-2</c:v>
                </c:pt>
                <c:pt idx="1">
                  <c:v>9.8219666737250182E-3</c:v>
                </c:pt>
                <c:pt idx="2">
                  <c:v>4.1486814457674326E-2</c:v>
                </c:pt>
                <c:pt idx="3">
                  <c:v>0.26618669880931051</c:v>
                </c:pt>
                <c:pt idx="4">
                  <c:v>0.33669962373560502</c:v>
                </c:pt>
                <c:pt idx="5">
                  <c:v>0.29053800921929213</c:v>
                </c:pt>
                <c:pt idx="6">
                  <c:v>2.1549688075187725E-2</c:v>
                </c:pt>
                <c:pt idx="7">
                  <c:v>2.2152362647207338E-3</c:v>
                </c:pt>
                <c:pt idx="8">
                  <c:v>1.0848142296353004E-2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8.0094996391068471E-3</c:v>
                </c:pt>
                <c:pt idx="1">
                  <c:v>5.0059372744417794E-3</c:v>
                </c:pt>
                <c:pt idx="2">
                  <c:v>2.9788819297306108E-2</c:v>
                </c:pt>
                <c:pt idx="3">
                  <c:v>0.14350508742927659</c:v>
                </c:pt>
                <c:pt idx="4">
                  <c:v>0.62234743533027548</c:v>
                </c:pt>
                <c:pt idx="5">
                  <c:v>0.18885189410696407</c:v>
                </c:pt>
                <c:pt idx="6">
                  <c:v>2.1001653123472025E-3</c:v>
                </c:pt>
                <c:pt idx="7">
                  <c:v>3.4925143775175208E-4</c:v>
                </c:pt>
                <c:pt idx="8">
                  <c:v>4.1910172530210249E-5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5.6550424128180964E-3</c:v>
                </c:pt>
                <c:pt idx="1">
                  <c:v>9.42507068803016E-4</c:v>
                </c:pt>
                <c:pt idx="2">
                  <c:v>2.8275212064090482E-3</c:v>
                </c:pt>
                <c:pt idx="3">
                  <c:v>6.2205466540999059E-2</c:v>
                </c:pt>
                <c:pt idx="4">
                  <c:v>6.7546339930882812E-2</c:v>
                </c:pt>
                <c:pt idx="5">
                  <c:v>0.14137606032045241</c:v>
                </c:pt>
                <c:pt idx="6">
                  <c:v>0.18630223060006285</c:v>
                </c:pt>
                <c:pt idx="7">
                  <c:v>0.39082626453031732</c:v>
                </c:pt>
                <c:pt idx="8">
                  <c:v>0.14231856738925541</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1.4292645733693769E-2</c:v>
                </c:pt>
                <c:pt idx="1">
                  <c:v>8.1375199279129402E-3</c:v>
                </c:pt>
                <c:pt idx="2">
                  <c:v>1.1104179663131628E-2</c:v>
                </c:pt>
                <c:pt idx="3">
                  <c:v>0.14694669716503778</c:v>
                </c:pt>
                <c:pt idx="4">
                  <c:v>8.8057115131350935E-2</c:v>
                </c:pt>
                <c:pt idx="5">
                  <c:v>0.22590975254730714</c:v>
                </c:pt>
                <c:pt idx="6">
                  <c:v>0.25419006030359742</c:v>
                </c:pt>
                <c:pt idx="7">
                  <c:v>8.4009149511332912E-2</c:v>
                </c:pt>
                <c:pt idx="8">
                  <c:v>0.16735288001663548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9.4600422803085473E-3</c:v>
                </c:pt>
                <c:pt idx="1">
                  <c:v>2.8493251412289571E-3</c:v>
                </c:pt>
                <c:pt idx="2">
                  <c:v>9.3751988517855999E-3</c:v>
                </c:pt>
                <c:pt idx="3">
                  <c:v>6.9218097103303941E-2</c:v>
                </c:pt>
                <c:pt idx="4">
                  <c:v>0.14783260391552422</c:v>
                </c:pt>
                <c:pt idx="5">
                  <c:v>0.52391524141490553</c:v>
                </c:pt>
                <c:pt idx="6">
                  <c:v>0.20674929473900042</c:v>
                </c:pt>
                <c:pt idx="7">
                  <c:v>3.0515353125419798E-2</c:v>
                </c:pt>
                <c:pt idx="8">
                  <c:v>8.4843428522946607E-5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7.7284946236559141E-3</c:v>
                </c:pt>
                <c:pt idx="1">
                  <c:v>3.3602150537634411E-4</c:v>
                </c:pt>
                <c:pt idx="2">
                  <c:v>2.0161290322580645E-3</c:v>
                </c:pt>
                <c:pt idx="3">
                  <c:v>1.1424731182795699E-2</c:v>
                </c:pt>
                <c:pt idx="4">
                  <c:v>4.8051075268817203E-2</c:v>
                </c:pt>
                <c:pt idx="5">
                  <c:v>4.9731182795698922E-2</c:v>
                </c:pt>
                <c:pt idx="6">
                  <c:v>6.518817204301075E-2</c:v>
                </c:pt>
                <c:pt idx="7">
                  <c:v>0.16229838709677419</c:v>
                </c:pt>
                <c:pt idx="8">
                  <c:v>0.65322580645161288</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1.1192704015160489E-2</c:v>
                </c:pt>
                <c:pt idx="1">
                  <c:v>1.4212957479568873E-3</c:v>
                </c:pt>
                <c:pt idx="2">
                  <c:v>1.1251924671325358E-2</c:v>
                </c:pt>
                <c:pt idx="3">
                  <c:v>4.949366338979036E-2</c:v>
                </c:pt>
                <c:pt idx="4">
                  <c:v>0.12902700461921118</c:v>
                </c:pt>
                <c:pt idx="5">
                  <c:v>6.5808954163212127E-2</c:v>
                </c:pt>
                <c:pt idx="6">
                  <c:v>0.14322515693473883</c:v>
                </c:pt>
                <c:pt idx="7">
                  <c:v>0.23278159422006395</c:v>
                </c:pt>
                <c:pt idx="8">
                  <c:v>0.35579770223854079</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Extremadura</c:v>
                </c:pt>
                <c:pt idx="5">
                  <c:v>TOTAL</c:v>
                </c:pt>
                <c:pt idx="6">
                  <c:v>Asturias, Principado de</c:v>
                </c:pt>
                <c:pt idx="7">
                  <c:v>Madrid, Comunidad de*</c:v>
                </c:pt>
                <c:pt idx="8">
                  <c:v>Cataluña</c:v>
                </c:pt>
                <c:pt idx="9">
                  <c:v>Comunitat Valenciana</c:v>
                </c:pt>
                <c:pt idx="10">
                  <c:v>Melilla</c:v>
                </c:pt>
                <c:pt idx="11">
                  <c:v>Balears, Illes</c:v>
                </c:pt>
                <c:pt idx="12">
                  <c:v>Rioja, La</c:v>
                </c:pt>
                <c:pt idx="13">
                  <c:v>Aragón</c:v>
                </c:pt>
                <c:pt idx="14">
                  <c:v>Castilla - La Mancha</c:v>
                </c:pt>
                <c:pt idx="15">
                  <c:v>Cantabria</c:v>
                </c:pt>
                <c:pt idx="16">
                  <c:v>Navarra, Comunidad Foral de</c:v>
                </c:pt>
                <c:pt idx="17">
                  <c:v>País Vasco*</c:v>
                </c:pt>
                <c:pt idx="18">
                  <c:v>Castilla y León*</c:v>
                </c:pt>
                <c:pt idx="19">
                  <c:v>Ceuta</c:v>
                </c:pt>
              </c:strCache>
            </c:strRef>
          </c:cat>
          <c:val>
            <c:numRef>
              <c:f>'9TiempoEspera'!$P$13:$P$32</c:f>
              <c:numCache>
                <c:formatCode>#,##0</c:formatCode>
                <c:ptCount val="20"/>
                <c:pt idx="0">
                  <c:v>716.83</c:v>
                </c:pt>
                <c:pt idx="1">
                  <c:v>541.57000000000005</c:v>
                </c:pt>
                <c:pt idx="2">
                  <c:v>498.87</c:v>
                </c:pt>
                <c:pt idx="3">
                  <c:v>370.78</c:v>
                </c:pt>
                <c:pt idx="4">
                  <c:v>326.23</c:v>
                </c:pt>
                <c:pt idx="5">
                  <c:v>324.36</c:v>
                </c:pt>
                <c:pt idx="6">
                  <c:v>291.16000000000003</c:v>
                </c:pt>
                <c:pt idx="7">
                  <c:v>288.61</c:v>
                </c:pt>
                <c:pt idx="8">
                  <c:v>282.33</c:v>
                </c:pt>
                <c:pt idx="9">
                  <c:v>277.62</c:v>
                </c:pt>
                <c:pt idx="10">
                  <c:v>259.68</c:v>
                </c:pt>
                <c:pt idx="11">
                  <c:v>220.54</c:v>
                </c:pt>
                <c:pt idx="12">
                  <c:v>215.94</c:v>
                </c:pt>
                <c:pt idx="13">
                  <c:v>190.41</c:v>
                </c:pt>
                <c:pt idx="14">
                  <c:v>184.1</c:v>
                </c:pt>
                <c:pt idx="15">
                  <c:v>177.73</c:v>
                </c:pt>
                <c:pt idx="16">
                  <c:v>176.75</c:v>
                </c:pt>
                <c:pt idx="17">
                  <c:v>144.02000000000001</c:v>
                </c:pt>
                <c:pt idx="18">
                  <c:v>125.96</c:v>
                </c:pt>
                <c:pt idx="19">
                  <c:v>69.63</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Cataluña</c:v>
                </c:pt>
                <c:pt idx="7">
                  <c:v>Cantabria</c:v>
                </c:pt>
                <c:pt idx="8">
                  <c:v>TOTAL</c:v>
                </c:pt>
                <c:pt idx="9">
                  <c:v>Asturias, Principado de</c:v>
                </c:pt>
                <c:pt idx="10">
                  <c:v>Rioja, La</c:v>
                </c:pt>
                <c:pt idx="11">
                  <c:v>Comunitat Valenciana</c:v>
                </c:pt>
                <c:pt idx="12">
                  <c:v>Castilla - La Mancha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1.8284012103975575</c:v>
                </c:pt>
                <c:pt idx="1">
                  <c:v>1.782765194034523</c:v>
                </c:pt>
                <c:pt idx="2">
                  <c:v>1.7535975730940869</c:v>
                </c:pt>
                <c:pt idx="3">
                  <c:v>1.7312570600666926</c:v>
                </c:pt>
                <c:pt idx="4">
                  <c:v>1.6545801333656021</c:v>
                </c:pt>
                <c:pt idx="5">
                  <c:v>1.6124571736350211</c:v>
                </c:pt>
                <c:pt idx="6">
                  <c:v>1.4831144322135634</c:v>
                </c:pt>
                <c:pt idx="7">
                  <c:v>1.4502472592747209</c:v>
                </c:pt>
                <c:pt idx="8">
                  <c:v>1.4148073462729769</c:v>
                </c:pt>
                <c:pt idx="9">
                  <c:v>1.3960892557014608</c:v>
                </c:pt>
                <c:pt idx="10">
                  <c:v>1.3655139997052275</c:v>
                </c:pt>
                <c:pt idx="11">
                  <c:v>1.3354507854165432</c:v>
                </c:pt>
                <c:pt idx="12">
                  <c:v>1.3253541848004098</c:v>
                </c:pt>
                <c:pt idx="13">
                  <c:v>1.2323568074735822</c:v>
                </c:pt>
                <c:pt idx="14">
                  <c:v>1.1872721766505654</c:v>
                </c:pt>
                <c:pt idx="15">
                  <c:v>1.1794436496652878</c:v>
                </c:pt>
                <c:pt idx="16">
                  <c:v>1.0175503311826366</c:v>
                </c:pt>
                <c:pt idx="17">
                  <c:v>0.99788945219623737</c:v>
                </c:pt>
                <c:pt idx="18">
                  <c:v>0.98432297578285977</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extLst>
              <c:ext xmlns:c16="http://schemas.microsoft.com/office/drawing/2014/chart" uri="{C3380CC4-5D6E-409C-BE32-E72D297353CC}">
                <c16:uniqueId val="{0000000F-6C81-47B0-B1AF-BAF6FD9CCEB2}"/>
              </c:ext>
            </c:extLst>
          </c:dPt>
          <c:dPt>
            <c:idx val="11"/>
            <c:invertIfNegative val="0"/>
            <c:bubble3D val="0"/>
            <c:spPr>
              <a:solidFill>
                <a:schemeClr val="accent6">
                  <a:lumMod val="50000"/>
                </a:schemeClr>
              </a:solidFill>
            </c:spPr>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5B6BEE14-155F-457B-A4C4-8E99E00D9A75}" type="CELLRANGE">
                      <a:rPr lang="en-US" baseline="0"/>
                      <a:pPr/>
                      <a:t>[CELLRANGE]</a:t>
                    </a:fld>
                    <a:r>
                      <a:rPr lang="en-US" baseline="0"/>
                      <a:t>
</a:t>
                    </a:r>
                    <a:fld id="{0CF19C92-2EF6-4AC0-903A-497D6AAF22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72F630A6-E020-44E7-BB02-572620A4A781}" type="CELLRANGE">
                      <a:rPr lang="en-US" baseline="0"/>
                      <a:pPr/>
                      <a:t>[CELLRANGE]</a:t>
                    </a:fld>
                    <a:r>
                      <a:rPr lang="en-US" baseline="0"/>
                      <a:t>
</a:t>
                    </a:r>
                    <a:fld id="{74F6C528-40EC-4342-81F6-958266C84C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3BA7F893-FED7-43E4-AB1B-A181421D9538}" type="CELLRANGE">
                      <a:rPr lang="en-US" baseline="0"/>
                      <a:pPr/>
                      <a:t>[CELLRANGE]</a:t>
                    </a:fld>
                    <a:r>
                      <a:rPr lang="en-US" baseline="0"/>
                      <a:t>
</a:t>
                    </a:r>
                    <a:fld id="{D8930CA4-7C72-4009-AF2E-837BB81D1C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CA63F662-8BDE-4DE6-A05D-AAC1B69B169C}" type="CELLRANGE">
                      <a:rPr lang="en-US" baseline="0"/>
                      <a:pPr/>
                      <a:t>[CELLRANGE]</a:t>
                    </a:fld>
                    <a:r>
                      <a:rPr lang="en-US" baseline="0"/>
                      <a:t>
</a:t>
                    </a:r>
                    <a:fld id="{C290F8D8-E943-4EF2-81D6-ED468787BC2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F12FC4CE-67CC-4A25-98DB-DC14DB9B30D8}" type="CELLRANGE">
                      <a:rPr lang="en-US" baseline="0"/>
                      <a:pPr/>
                      <a:t>[CELLRANGE]</a:t>
                    </a:fld>
                    <a:r>
                      <a:rPr lang="en-US" baseline="0"/>
                      <a:t>
</a:t>
                    </a:r>
                    <a:fld id="{1A7DD4F3-AA57-4419-962D-A9DB45CB9B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6A292B64-4695-4887-AF52-F6806510E48E}" type="CELLRANGE">
                      <a:rPr lang="en-US" baseline="0"/>
                      <a:pPr/>
                      <a:t>[CELLRANGE]</a:t>
                    </a:fld>
                    <a:r>
                      <a:rPr lang="en-US" baseline="0"/>
                      <a:t>
</a:t>
                    </a:r>
                    <a:fld id="{68E2EC6F-E971-4E53-8DE4-2F0129B603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9B60C7A3-C73C-4571-9C97-7561C1B11110}" type="CELLRANGE">
                      <a:rPr lang="en-US" baseline="0"/>
                      <a:pPr/>
                      <a:t>[CELLRANGE]</a:t>
                    </a:fld>
                    <a:r>
                      <a:rPr lang="en-US" baseline="0"/>
                      <a:t>
</a:t>
                    </a:r>
                    <a:fld id="{76949A92-2E35-4E31-A3CD-F8DC556858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D5E8F1E8-CA38-46E4-A12F-AD24E5B904E4}" type="CELLRANGE">
                      <a:rPr lang="en-US" baseline="0"/>
                      <a:pPr/>
                      <a:t>[CELLRANGE]</a:t>
                    </a:fld>
                    <a:r>
                      <a:rPr lang="en-US" baseline="0"/>
                      <a:t>
</a:t>
                    </a:r>
                    <a:fld id="{824F99FB-9605-4021-BE0D-BA4F5F7CE7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33142A7C-4F08-4EA7-AB71-BD135B452DF8}" type="CELLRANGE">
                      <a:rPr lang="en-US" baseline="0"/>
                      <a:pPr/>
                      <a:t>[CELLRANGE]</a:t>
                    </a:fld>
                    <a:r>
                      <a:rPr lang="en-US" baseline="0"/>
                      <a:t>
</a:t>
                    </a:r>
                    <a:fld id="{7CDF34BE-9314-450A-954B-EBDAE997BA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D110D66D-C32B-424E-87D4-D150AD7130B2}" type="CELLRANGE">
                      <a:rPr lang="en-US" baseline="0"/>
                      <a:pPr/>
                      <a:t>[CELLRANGE]</a:t>
                    </a:fld>
                    <a:r>
                      <a:rPr lang="en-US" baseline="0"/>
                      <a:t>
</a:t>
                    </a:r>
                    <a:fld id="{5385FB3F-E669-4B3C-93E9-B629844139A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E1A91D46-9CF8-49FB-B8AB-8237FC9B5092}" type="CELLRANGE">
                      <a:rPr lang="en-US" baseline="0"/>
                      <a:pPr/>
                      <a:t>[CELLRANGE]</a:t>
                    </a:fld>
                    <a:r>
                      <a:rPr lang="en-US" baseline="0"/>
                      <a:t>
</a:t>
                    </a:r>
                    <a:fld id="{5FBD6D00-0B8B-4376-AA07-55ADFC766A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36215D30-5C1A-486C-A26D-FDA31D2D5580}" type="CELLRANGE">
                      <a:rPr lang="en-US" baseline="0"/>
                      <a:pPr/>
                      <a:t>[CELLRANGE]</a:t>
                    </a:fld>
                    <a:r>
                      <a:rPr lang="en-US" baseline="0"/>
                      <a:t>
</a:t>
                    </a:r>
                    <a:fld id="{C70E0CEA-3707-4607-862A-132608BFF9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BEBC55AE-D1B9-4899-8683-3987A70A74C4}" type="CELLRANGE">
                      <a:rPr lang="en-US" baseline="0"/>
                      <a:pPr/>
                      <a:t>[CELLRANGE]</a:t>
                    </a:fld>
                    <a:r>
                      <a:rPr lang="en-US" baseline="0"/>
                      <a:t>
</a:t>
                    </a:r>
                    <a:fld id="{4E68C18C-55EA-47C1-AD74-F42782BB41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A7A44A8B-1D5E-41F7-B3C8-903D46282318}" type="CELLRANGE">
                      <a:rPr lang="en-US" baseline="0"/>
                      <a:pPr/>
                      <a:t>[CELLRANGE]</a:t>
                    </a:fld>
                    <a:r>
                      <a:rPr lang="en-US" baseline="0"/>
                      <a:t>
</a:t>
                    </a:r>
                    <a:fld id="{10BC4A68-6EFB-4DB4-A806-FD345E52D0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9162C1DF-B558-4777-9E18-404FA3F514FE}" type="CELLRANGE">
                      <a:rPr lang="en-US" baseline="0"/>
                      <a:pPr/>
                      <a:t>[CELLRANGE]</a:t>
                    </a:fld>
                    <a:r>
                      <a:rPr lang="en-US" baseline="0"/>
                      <a:t>
</a:t>
                    </a:r>
                    <a:fld id="{995B6A58-C9B0-4E71-95C8-EA599D4713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8B0C609B-2A5F-48C2-AFDB-615525486E64}" type="CELLRANGE">
                      <a:rPr lang="en-US" baseline="0"/>
                      <a:pPr/>
                      <a:t>[CELLRANGE]</a:t>
                    </a:fld>
                    <a:r>
                      <a:rPr lang="en-US" baseline="0"/>
                      <a:t>
</a:t>
                    </a:r>
                    <a:fld id="{7F21F014-5CC2-4497-832D-5DDA1C6004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EA81BC06-AD90-4FFF-A21E-024B5911BD69}" type="CELLRANGE">
                      <a:rPr lang="en-US" baseline="0"/>
                      <a:pPr/>
                      <a:t>[CELLRANGE]</a:t>
                    </a:fld>
                    <a:r>
                      <a:rPr lang="en-US" baseline="0"/>
                      <a:t>
</a:t>
                    </a:r>
                    <a:fld id="{E591303E-0EC1-45B8-BA25-56F602F7D7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5212E4B8-0B00-4A23-B4C1-ACCE9AC6D968}" type="CELLRANGE">
                      <a:rPr lang="en-US" baseline="0"/>
                      <a:pPr/>
                      <a:t>[CELLRANGE]</a:t>
                    </a:fld>
                    <a:r>
                      <a:rPr lang="en-US" baseline="0"/>
                      <a:t>
</a:t>
                    </a:r>
                    <a:fld id="{32EF4EA2-1303-4E41-B065-80CDE312DF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D7A6F752-1EAF-4EC2-BF11-53D5DEA0BEB5}" type="CELLRANGE">
                      <a:rPr lang="en-US" baseline="0"/>
                      <a:pPr/>
                      <a:t>[CELLRANGE]</a:t>
                    </a:fld>
                    <a:r>
                      <a:rPr lang="en-US" baseline="0"/>
                      <a:t>
</a:t>
                    </a:r>
                    <a:fld id="{885ACA69-85FD-45FD-8230-FAC942F1E3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E7A95A33-1337-4BE0-8D71-46B286822F49}" type="CELLRANGE">
                      <a:rPr lang="en-US" baseline="0"/>
                      <a:pPr/>
                      <a:t>[CELLRANGE]</a:t>
                    </a:fld>
                    <a:r>
                      <a:rPr lang="en-US" baseline="0"/>
                      <a:t>
</a:t>
                    </a:r>
                    <a:fld id="{E8A6F98E-CF0E-4E48-ADF2-D6289EFF0E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Andalucía</c:v>
                </c:pt>
                <c:pt idx="13">
                  <c:v>Canarias</c:v>
                </c:pt>
                <c:pt idx="14">
                  <c:v>Extremadura</c:v>
                </c:pt>
                <c:pt idx="15">
                  <c:v>Murcia, Región de</c:v>
                </c:pt>
                <c:pt idx="16">
                  <c:v>Melilla</c:v>
                </c:pt>
                <c:pt idx="17">
                  <c:v>Rioja, La</c:v>
                </c:pt>
                <c:pt idx="18">
                  <c:v>País Vasco</c:v>
                </c:pt>
                <c:pt idx="19">
                  <c:v>Cataluña</c:v>
                </c:pt>
              </c:strCache>
            </c:strRef>
          </c:cat>
          <c:val>
            <c:numRef>
              <c:f>'11ListaEspera'!$O$13:$O$32</c:f>
              <c:numCache>
                <c:formatCode>0.00%</c:formatCode>
                <c:ptCount val="20"/>
                <c:pt idx="0">
                  <c:v>0.99860444252462988</c:v>
                </c:pt>
                <c:pt idx="1">
                  <c:v>0.99105648404906443</c:v>
                </c:pt>
                <c:pt idx="2">
                  <c:v>0.97460160691882658</c:v>
                </c:pt>
                <c:pt idx="3">
                  <c:v>0.96214099216710181</c:v>
                </c:pt>
                <c:pt idx="4">
                  <c:v>0.95754257907542584</c:v>
                </c:pt>
                <c:pt idx="5">
                  <c:v>0.93824909505295617</c:v>
                </c:pt>
                <c:pt idx="6">
                  <c:v>0.93565916572230312</c:v>
                </c:pt>
                <c:pt idx="7">
                  <c:v>0.93266406792331924</c:v>
                </c:pt>
                <c:pt idx="8">
                  <c:v>0.91982955410135447</c:v>
                </c:pt>
                <c:pt idx="9">
                  <c:v>0.88994548873370516</c:v>
                </c:pt>
                <c:pt idx="10">
                  <c:v>0.88394727115929528</c:v>
                </c:pt>
                <c:pt idx="11">
                  <c:v>0.8786654246566975</c:v>
                </c:pt>
                <c:pt idx="12">
                  <c:v>0.87302133516861669</c:v>
                </c:pt>
                <c:pt idx="13">
                  <c:v>0.87114852094413431</c:v>
                </c:pt>
                <c:pt idx="14">
                  <c:v>0.85634166315110305</c:v>
                </c:pt>
                <c:pt idx="15">
                  <c:v>0.85325069404093223</c:v>
                </c:pt>
                <c:pt idx="16">
                  <c:v>0.84988344988344988</c:v>
                </c:pt>
                <c:pt idx="17">
                  <c:v>0.84908507828711566</c:v>
                </c:pt>
                <c:pt idx="18">
                  <c:v>0.82172845568377118</c:v>
                </c:pt>
                <c:pt idx="19">
                  <c:v>0.73944248164110915</c:v>
                </c:pt>
              </c:numCache>
            </c:numRef>
          </c:val>
          <c:extLst>
            <c:ext xmlns:c15="http://schemas.microsoft.com/office/drawing/2012/chart" uri="{02D57815-91ED-43cb-92C2-25804820EDAC}">
              <c15:datalabelsRange>
                <c15:f>'11ListaEspera'!$M$13:$M$32</c15:f>
                <c15:dlblRangeCache>
                  <c:ptCount val="20"/>
                  <c:pt idx="0">
                    <c:v>120.214</c:v>
                  </c:pt>
                  <c:pt idx="1">
                    <c:v>39.671</c:v>
                  </c:pt>
                  <c:pt idx="2">
                    <c:v>73.023</c:v>
                  </c:pt>
                  <c:pt idx="3">
                    <c:v>1.474</c:v>
                  </c:pt>
                  <c:pt idx="4">
                    <c:v>15.742</c:v>
                  </c:pt>
                  <c:pt idx="5">
                    <c:v>69.984</c:v>
                  </c:pt>
                  <c:pt idx="6">
                    <c:v>173.387</c:v>
                  </c:pt>
                  <c:pt idx="7">
                    <c:v>17.466</c:v>
                  </c:pt>
                  <c:pt idx="8">
                    <c:v>30.221</c:v>
                  </c:pt>
                  <c:pt idx="9">
                    <c:v>140.566</c:v>
                  </c:pt>
                  <c:pt idx="10">
                    <c:v>28.700</c:v>
                  </c:pt>
                  <c:pt idx="11">
                    <c:v>1.380.951</c:v>
                  </c:pt>
                  <c:pt idx="12">
                    <c:v>279.070</c:v>
                  </c:pt>
                  <c:pt idx="13">
                    <c:v>39.639</c:v>
                  </c:pt>
                  <c:pt idx="14">
                    <c:v>34.508</c:v>
                  </c:pt>
                  <c:pt idx="15">
                    <c:v>39.648</c:v>
                  </c:pt>
                  <c:pt idx="16">
                    <c:v>1.823</c:v>
                  </c:pt>
                  <c:pt idx="17">
                    <c:v>9.002</c:v>
                  </c:pt>
                  <c:pt idx="18">
                    <c:v>66.938</c:v>
                  </c:pt>
                  <c:pt idx="19">
                    <c:v>199.875</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extLst>
              <c:ext xmlns:c16="http://schemas.microsoft.com/office/drawing/2014/chart" uri="{C3380CC4-5D6E-409C-BE32-E72D297353CC}">
                <c16:uniqueId val="{00000025-6C81-47B0-B1AF-BAF6FD9CCEB2}"/>
              </c:ext>
            </c:extLst>
          </c:dPt>
          <c:dPt>
            <c:idx val="11"/>
            <c:invertIfNegative val="0"/>
            <c:bubble3D val="0"/>
            <c:spPr>
              <a:solidFill>
                <a:schemeClr val="accent2">
                  <a:lumMod val="50000"/>
                </a:schemeClr>
              </a:solidFill>
            </c:spPr>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5762A025-8549-4649-83AD-EB6132CC6361}" type="CELLRANGE">
                      <a:rPr lang="en-US" baseline="0"/>
                      <a:pPr/>
                      <a:t>[CELLRANGE]</a:t>
                    </a:fld>
                    <a:r>
                      <a:rPr lang="en-US" baseline="0"/>
                      <a:t>
</a:t>
                    </a:r>
                    <a:fld id="{F482D2B7-EB65-4523-820D-7092BF7D6E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D134B635-2768-4CEE-990B-C372FEB4007D}" type="CELLRANGE">
                      <a:rPr lang="en-US" baseline="0"/>
                      <a:pPr/>
                      <a:t>[CELLRANGE]</a:t>
                    </a:fld>
                    <a:r>
                      <a:rPr lang="en-US" baseline="0"/>
                      <a:t>
</a:t>
                    </a:r>
                    <a:fld id="{990027BD-5110-4170-A1B8-98DAAE7F26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0F0BC138-6855-465C-94BD-B18093ED4EC5}" type="CELLRANGE">
                      <a:rPr lang="en-US" baseline="0"/>
                      <a:pPr/>
                      <a:t>[CELLRANGE]</a:t>
                    </a:fld>
                    <a:r>
                      <a:rPr lang="en-US" baseline="0"/>
                      <a:t>
</a:t>
                    </a:r>
                    <a:fld id="{10B4EF14-AC75-485F-9C2F-88051D8A95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7AAB9124-F429-4620-9BED-87BA3CBB4392}" type="CELLRANGE">
                      <a:rPr lang="en-US" baseline="0"/>
                      <a:pPr/>
                      <a:t>[CELLRANGE]</a:t>
                    </a:fld>
                    <a:r>
                      <a:rPr lang="en-US" baseline="0"/>
                      <a:t>
</a:t>
                    </a:r>
                    <a:fld id="{CE8DBB67-874A-449E-85EF-73518EDA75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FE10B109-2FC4-4518-9613-0CE1A3176294}" type="CELLRANGE">
                      <a:rPr lang="en-US" baseline="0"/>
                      <a:pPr/>
                      <a:t>[CELLRANGE]</a:t>
                    </a:fld>
                    <a:r>
                      <a:rPr lang="en-US" baseline="0"/>
                      <a:t>
</a:t>
                    </a:r>
                    <a:fld id="{71792CF6-EBD9-4715-AF86-46924A77202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56E39642-91D5-45C9-AF12-0CBCFE6FB0DE}" type="CELLRANGE">
                      <a:rPr lang="en-US" baseline="0"/>
                      <a:pPr/>
                      <a:t>[CELLRANGE]</a:t>
                    </a:fld>
                    <a:r>
                      <a:rPr lang="en-US" baseline="0"/>
                      <a:t>
</a:t>
                    </a:r>
                    <a:fld id="{782392A3-D88B-44DF-A911-FA76ABC9F6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D8E6A1A3-D927-4C91-A3B0-BAEEC3475BE0}" type="CELLRANGE">
                      <a:rPr lang="en-US" baseline="0"/>
                      <a:pPr/>
                      <a:t>[CELLRANGE]</a:t>
                    </a:fld>
                    <a:r>
                      <a:rPr lang="en-US" baseline="0"/>
                      <a:t>
</a:t>
                    </a:r>
                    <a:fld id="{4582530A-EF28-414D-B413-5E4CB6060B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4F55C19B-A226-44C9-9395-3A249BA92812}" type="CELLRANGE">
                      <a:rPr lang="en-US" baseline="0"/>
                      <a:pPr/>
                      <a:t>[CELLRANGE]</a:t>
                    </a:fld>
                    <a:r>
                      <a:rPr lang="en-US" baseline="0"/>
                      <a:t>
</a:t>
                    </a:r>
                    <a:fld id="{196AC98F-96F4-47A4-BB53-000DE317811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8432FCCB-A09E-4E91-86EC-BEA1ACBC7BD5}" type="CELLRANGE">
                      <a:rPr lang="en-US" baseline="0"/>
                      <a:pPr/>
                      <a:t>[CELLRANGE]</a:t>
                    </a:fld>
                    <a:r>
                      <a:rPr lang="en-US" baseline="0"/>
                      <a:t>
</a:t>
                    </a:r>
                    <a:fld id="{FD0C18ED-6D35-43AF-A4D9-12546500EEB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257A4C55-35B0-4E23-8C16-A8C26486C699}" type="CELLRANGE">
                      <a:rPr lang="en-US" baseline="0"/>
                      <a:pPr/>
                      <a:t>[CELLRANGE]</a:t>
                    </a:fld>
                    <a:r>
                      <a:rPr lang="en-US" baseline="0"/>
                      <a:t>
</a:t>
                    </a:r>
                    <a:fld id="{D86CBC9C-66F0-4ECB-98A7-72C382FB4A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2.5432334976819584E-3"/>
                </c:manualLayout>
              </c:layout>
              <c:tx>
                <c:rich>
                  <a:bodyPr/>
                  <a:lstStyle/>
                  <a:p>
                    <a:fld id="{E34EAC3B-0EBD-4565-9CD9-FF3AB50C94B1}" type="CELLRANGE">
                      <a:rPr lang="en-US" baseline="0"/>
                      <a:pPr/>
                      <a:t>[CELLRANGE]</a:t>
                    </a:fld>
                    <a:r>
                      <a:rPr lang="en-US" baseline="0"/>
                      <a:t>
</a:t>
                    </a:r>
                    <a:fld id="{2B5B8C47-E887-4D01-ADC2-4A80CC1EBC4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1.9317225534193593E-3"/>
                </c:manualLayout>
              </c:layout>
              <c:tx>
                <c:rich>
                  <a:bodyPr/>
                  <a:lstStyle/>
                  <a:p>
                    <a:fld id="{53CB79EA-FD91-43B7-A08E-EF25BFA964DA}" type="CELLRANGE">
                      <a:rPr lang="en-US" baseline="0"/>
                      <a:pPr/>
                      <a:t>[CELLRANGE]</a:t>
                    </a:fld>
                    <a:r>
                      <a:rPr lang="en-US" baseline="0"/>
                      <a:t>
</a:t>
                    </a:r>
                    <a:fld id="{203EEA7E-FA0E-41DF-A395-7C59DE1DB4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34689C5B-50EE-454D-96A9-0416FAF10E30}" type="CELLRANGE">
                      <a:rPr lang="en-US" baseline="0"/>
                      <a:pPr/>
                      <a:t>[CELLRANGE]</a:t>
                    </a:fld>
                    <a:r>
                      <a:rPr lang="en-US" baseline="0"/>
                      <a:t>
</a:t>
                    </a:r>
                    <a:fld id="{60223607-68D5-4390-847E-D2CF3DDC48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F9D42CB5-AD08-4D76-B5C9-60C058DD0E6C}" type="CELLRANGE">
                      <a:rPr lang="en-US" baseline="0"/>
                      <a:pPr/>
                      <a:t>[CELLRANGE]</a:t>
                    </a:fld>
                    <a:r>
                      <a:rPr lang="en-US" baseline="0"/>
                      <a:t>
</a:t>
                    </a:r>
                    <a:fld id="{474A2BFC-5C3F-4B6C-A083-93416638B8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3A6652CE-C621-48FE-90F5-9398036513EB}" type="CELLRANGE">
                      <a:rPr lang="en-US" baseline="0"/>
                      <a:pPr/>
                      <a:t>[CELLRANGE]</a:t>
                    </a:fld>
                    <a:r>
                      <a:rPr lang="en-US" baseline="0"/>
                      <a:t>
</a:t>
                    </a:r>
                    <a:fld id="{56F642D0-0389-41ED-B69E-86610A9F0A5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4397389F-69BC-421E-B551-A1A2AD73FA41}" type="CELLRANGE">
                      <a:rPr lang="en-US" baseline="0"/>
                      <a:pPr/>
                      <a:t>[CELLRANGE]</a:t>
                    </a:fld>
                    <a:r>
                      <a:rPr lang="en-US" baseline="0"/>
                      <a:t>
</a:t>
                    </a:r>
                    <a:fld id="{A5C83483-FC5F-449D-869F-565937F236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4DD965BD-5A7A-455E-88D1-90B7505B152C}" type="CELLRANGE">
                      <a:rPr lang="en-US" baseline="0"/>
                      <a:pPr/>
                      <a:t>[CELLRANGE]</a:t>
                    </a:fld>
                    <a:r>
                      <a:rPr lang="en-US" baseline="0"/>
                      <a:t>
</a:t>
                    </a:r>
                    <a:fld id="{9DE6B938-155E-4D76-984F-63220326D4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4EEDE36A-A4F9-4EE0-BCC2-8B309257F10D}" type="CELLRANGE">
                      <a:rPr lang="en-US" baseline="0"/>
                      <a:pPr/>
                      <a:t>[CELLRANGE]</a:t>
                    </a:fld>
                    <a:r>
                      <a:rPr lang="en-US" baseline="0"/>
                      <a:t>
</a:t>
                    </a:r>
                    <a:fld id="{28F94087-B958-4D1F-8C05-6C6494F659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EA711B4E-3953-472E-B18E-BB7460572177}" type="CELLRANGE">
                      <a:rPr lang="en-US" baseline="0"/>
                      <a:pPr/>
                      <a:t>[CELLRANGE]</a:t>
                    </a:fld>
                    <a:r>
                      <a:rPr lang="en-US" baseline="0"/>
                      <a:t>
</a:t>
                    </a:r>
                    <a:fld id="{09BE4DF9-357E-46BD-BFEC-E457444F662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CEC71D13-2E67-4912-B908-802D4BC8DF40}" type="CELLRANGE">
                      <a:rPr lang="en-US" baseline="0"/>
                      <a:pPr/>
                      <a:t>[CELLRANGE]</a:t>
                    </a:fld>
                    <a:r>
                      <a:rPr lang="en-US" baseline="0"/>
                      <a:t>
</a:t>
                    </a:r>
                    <a:fld id="{865BA86E-D791-448B-BEFE-5D9FC0F2D8F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Andalucía</c:v>
                </c:pt>
                <c:pt idx="13">
                  <c:v>Canarias</c:v>
                </c:pt>
                <c:pt idx="14">
                  <c:v>Extremadura</c:v>
                </c:pt>
                <c:pt idx="15">
                  <c:v>Murcia, Región de</c:v>
                </c:pt>
                <c:pt idx="16">
                  <c:v>Melilla</c:v>
                </c:pt>
                <c:pt idx="17">
                  <c:v>Rioja, La</c:v>
                </c:pt>
                <c:pt idx="18">
                  <c:v>País Vasco</c:v>
                </c:pt>
                <c:pt idx="19">
                  <c:v>Cataluña</c:v>
                </c:pt>
              </c:strCache>
            </c:strRef>
          </c:cat>
          <c:val>
            <c:numRef>
              <c:f>'11ListaEspera'!$P$13:$P$32</c:f>
              <c:numCache>
                <c:formatCode>0.00%</c:formatCode>
                <c:ptCount val="20"/>
                <c:pt idx="0">
                  <c:v>1.395557475370072E-3</c:v>
                </c:pt>
                <c:pt idx="1">
                  <c:v>8.9435159509355724E-3</c:v>
                </c:pt>
                <c:pt idx="2">
                  <c:v>2.5398393081173424E-2</c:v>
                </c:pt>
                <c:pt idx="3">
                  <c:v>3.7859007832898174E-2</c:v>
                </c:pt>
                <c:pt idx="4">
                  <c:v>4.2457420924574212E-2</c:v>
                </c:pt>
                <c:pt idx="5">
                  <c:v>6.1750904947043841E-2</c:v>
                </c:pt>
                <c:pt idx="6">
                  <c:v>6.4340834277696837E-2</c:v>
                </c:pt>
                <c:pt idx="7">
                  <c:v>6.7335932076680732E-2</c:v>
                </c:pt>
                <c:pt idx="8">
                  <c:v>8.0170445898645568E-2</c:v>
                </c:pt>
                <c:pt idx="9">
                  <c:v>0.11005451126629481</c:v>
                </c:pt>
                <c:pt idx="10">
                  <c:v>0.11605272884070469</c:v>
                </c:pt>
                <c:pt idx="11">
                  <c:v>0.1213345753433025</c:v>
                </c:pt>
                <c:pt idx="12">
                  <c:v>0.12697866483138334</c:v>
                </c:pt>
                <c:pt idx="13">
                  <c:v>0.12885147905586566</c:v>
                </c:pt>
                <c:pt idx="14">
                  <c:v>0.14365833684889695</c:v>
                </c:pt>
                <c:pt idx="15">
                  <c:v>0.14674930595906774</c:v>
                </c:pt>
                <c:pt idx="16">
                  <c:v>0.15011655011655012</c:v>
                </c:pt>
                <c:pt idx="17">
                  <c:v>0.15091492171288437</c:v>
                </c:pt>
                <c:pt idx="18">
                  <c:v>0.17827154431622882</c:v>
                </c:pt>
                <c:pt idx="19">
                  <c:v>0.2605575183588909</c:v>
                </c:pt>
              </c:numCache>
            </c:numRef>
          </c:val>
          <c:extLst>
            <c:ext xmlns:c15="http://schemas.microsoft.com/office/drawing/2012/chart" uri="{02D57815-91ED-43cb-92C2-25804820EDAC}">
              <c15:datalabelsRange>
                <c15:f>'11ListaEspera'!$N$13:$N$32</c15:f>
                <c15:dlblRangeCache>
                  <c:ptCount val="20"/>
                  <c:pt idx="0">
                    <c:v>168</c:v>
                  </c:pt>
                  <c:pt idx="1">
                    <c:v>358</c:v>
                  </c:pt>
                  <c:pt idx="2">
                    <c:v>1.903</c:v>
                  </c:pt>
                  <c:pt idx="3">
                    <c:v>58</c:v>
                  </c:pt>
                  <c:pt idx="4">
                    <c:v>698</c:v>
                  </c:pt>
                  <c:pt idx="5">
                    <c:v>4.606</c:v>
                  </c:pt>
                  <c:pt idx="6">
                    <c:v>11.923</c:v>
                  </c:pt>
                  <c:pt idx="7">
                    <c:v>1.261</c:v>
                  </c:pt>
                  <c:pt idx="8">
                    <c:v>2.634</c:v>
                  </c:pt>
                  <c:pt idx="9">
                    <c:v>17.383</c:v>
                  </c:pt>
                  <c:pt idx="10">
                    <c:v>3.768</c:v>
                  </c:pt>
                  <c:pt idx="11">
                    <c:v>190.695</c:v>
                  </c:pt>
                  <c:pt idx="12">
                    <c:v>40.590</c:v>
                  </c:pt>
                  <c:pt idx="13">
                    <c:v>5.863</c:v>
                  </c:pt>
                  <c:pt idx="14">
                    <c:v>5.789</c:v>
                  </c:pt>
                  <c:pt idx="15">
                    <c:v>6.819</c:v>
                  </c:pt>
                  <c:pt idx="16">
                    <c:v>322</c:v>
                  </c:pt>
                  <c:pt idx="17">
                    <c:v>1.600</c:v>
                  </c:pt>
                  <c:pt idx="18">
                    <c:v>14.522</c:v>
                  </c:pt>
                  <c:pt idx="19">
                    <c:v>70.430</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Galicia</c:v>
                </c:pt>
                <c:pt idx="3">
                  <c:v>Ceuta</c:v>
                </c:pt>
                <c:pt idx="4">
                  <c:v>Navarra, Comunidad Foral de</c:v>
                </c:pt>
                <c:pt idx="5">
                  <c:v>Castilla - La Mancha</c:v>
                </c:pt>
                <c:pt idx="6">
                  <c:v>Madrid, Comunidad de</c:v>
                </c:pt>
                <c:pt idx="7">
                  <c:v>Cantabria</c:v>
                </c:pt>
                <c:pt idx="8">
                  <c:v>Asturias, Principado de</c:v>
                </c:pt>
                <c:pt idx="9">
                  <c:v>Comunitat Valenciana</c:v>
                </c:pt>
                <c:pt idx="10">
                  <c:v>Balears, Illes</c:v>
                </c:pt>
                <c:pt idx="11">
                  <c:v>Media Nacional</c:v>
                </c:pt>
                <c:pt idx="12">
                  <c:v>Andalucía</c:v>
                </c:pt>
                <c:pt idx="13">
                  <c:v>Canarias</c:v>
                </c:pt>
                <c:pt idx="14">
                  <c:v>Extremadura</c:v>
                </c:pt>
                <c:pt idx="15">
                  <c:v>Murcia, Región de</c:v>
                </c:pt>
                <c:pt idx="16">
                  <c:v>Melilla</c:v>
                </c:pt>
                <c:pt idx="17">
                  <c:v>Rioja, La</c:v>
                </c:pt>
                <c:pt idx="18">
                  <c:v>País Vasco</c:v>
                </c:pt>
                <c:pt idx="19">
                  <c:v>Cataluña</c:v>
                </c:pt>
              </c:strCache>
            </c:strRef>
          </c:cat>
          <c:val>
            <c:numRef>
              <c:f>'11ListaEspera'!$Q$13:$Q$32</c:f>
              <c:numCache>
                <c:formatCode>0.00%</c:formatCode>
                <c:ptCount val="20"/>
                <c:pt idx="0">
                  <c:v>0.8786654246566975</c:v>
                </c:pt>
                <c:pt idx="1">
                  <c:v>0.8786654246566975</c:v>
                </c:pt>
                <c:pt idx="2">
                  <c:v>0.8786654246566975</c:v>
                </c:pt>
                <c:pt idx="3">
                  <c:v>0.8786654246566975</c:v>
                </c:pt>
                <c:pt idx="4">
                  <c:v>0.8786654246566975</c:v>
                </c:pt>
                <c:pt idx="5">
                  <c:v>0.8786654246566975</c:v>
                </c:pt>
                <c:pt idx="6">
                  <c:v>0.8786654246566975</c:v>
                </c:pt>
                <c:pt idx="7">
                  <c:v>0.8786654246566975</c:v>
                </c:pt>
                <c:pt idx="8">
                  <c:v>0.8786654246566975</c:v>
                </c:pt>
                <c:pt idx="9">
                  <c:v>0.8786654246566975</c:v>
                </c:pt>
                <c:pt idx="10">
                  <c:v>0.8786654246566975</c:v>
                </c:pt>
                <c:pt idx="11">
                  <c:v>0.8786654246566975</c:v>
                </c:pt>
                <c:pt idx="12">
                  <c:v>0.8786654246566975</c:v>
                </c:pt>
                <c:pt idx="13">
                  <c:v>0.8786654246566975</c:v>
                </c:pt>
                <c:pt idx="14">
                  <c:v>0.8786654246566975</c:v>
                </c:pt>
                <c:pt idx="15">
                  <c:v>0.8786654246566975</c:v>
                </c:pt>
                <c:pt idx="16">
                  <c:v>0.8786654246566975</c:v>
                </c:pt>
                <c:pt idx="17">
                  <c:v>0.8786654246566975</c:v>
                </c:pt>
                <c:pt idx="18">
                  <c:v>0.8786654246566975</c:v>
                </c:pt>
                <c:pt idx="19">
                  <c:v>0.8786654246566975</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spPr>
              <a:solidFill>
                <a:schemeClr val="accent6">
                  <a:lumMod val="50000"/>
                </a:schemeClr>
              </a:solidFill>
            </c:spPr>
            <c:extLst>
              <c:ext xmlns:c16="http://schemas.microsoft.com/office/drawing/2014/chart" uri="{C3380CC4-5D6E-409C-BE32-E72D297353CC}">
                <c16:uniqueId val="{00000000-C55D-4E29-9CD8-90CA83D3C1E4}"/>
              </c:ext>
            </c:extLst>
          </c:dPt>
          <c:dPt>
            <c:idx val="9"/>
            <c:invertIfNegative val="0"/>
            <c:bubble3D val="0"/>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BC2AB526-60CA-459B-9AB1-2137F052D532}" type="CELLRANGE">
                      <a:rPr lang="en-US" baseline="0"/>
                      <a:pPr/>
                      <a:t>[CELLRANGE]</a:t>
                    </a:fld>
                    <a:r>
                      <a:rPr lang="en-US" baseline="0"/>
                      <a:t>
</a:t>
                    </a:r>
                    <a:fld id="{BE048B2D-0B25-4DD9-BB47-B1EF4AA361E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CCF64536-39B1-4D06-B814-5866C3124F64}" type="CELLRANGE">
                      <a:rPr lang="en-US" baseline="0"/>
                      <a:pPr/>
                      <a:t>[CELLRANGE]</a:t>
                    </a:fld>
                    <a:r>
                      <a:rPr lang="en-US" baseline="0"/>
                      <a:t>
</a:t>
                    </a:r>
                    <a:fld id="{4529631A-3941-4472-A5C3-04F6F5CD0D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4EB95122-3DED-498F-9B13-B8F841E2283E}" type="CELLRANGE">
                      <a:rPr lang="en-US" baseline="0"/>
                      <a:pPr/>
                      <a:t>[CELLRANGE]</a:t>
                    </a:fld>
                    <a:r>
                      <a:rPr lang="en-US" baseline="0"/>
                      <a:t>
</a:t>
                    </a:r>
                    <a:fld id="{A4D06A51-BB41-4F61-BD59-D48DFB9881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3E5CAFC6-6419-4EF6-8400-08FBC241CD12}" type="CELLRANGE">
                      <a:rPr lang="en-US" baseline="0"/>
                      <a:pPr/>
                      <a:t>[CELLRANGE]</a:t>
                    </a:fld>
                    <a:r>
                      <a:rPr lang="en-US" baseline="0"/>
                      <a:t>
</a:t>
                    </a:r>
                    <a:fld id="{1D67B476-7E38-4C7F-9250-47E54027D8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71925580-5E6F-4A81-A578-C0D5BFCB69E2}" type="CELLRANGE">
                      <a:rPr lang="en-US" baseline="0"/>
                      <a:pPr/>
                      <a:t>[CELLRANGE]</a:t>
                    </a:fld>
                    <a:r>
                      <a:rPr lang="en-US" baseline="0"/>
                      <a:t>
</a:t>
                    </a:r>
                    <a:fld id="{62CFC9DD-442E-47FF-84B8-06F4CBC724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4CB94A6C-B187-41E2-A61B-B13F6E5E1327}" type="CELLRANGE">
                      <a:rPr lang="en-US" baseline="0"/>
                      <a:pPr/>
                      <a:t>[CELLRANGE]</a:t>
                    </a:fld>
                    <a:r>
                      <a:rPr lang="en-US" baseline="0"/>
                      <a:t>
</a:t>
                    </a:r>
                    <a:fld id="{976D8A2F-CD31-4079-903A-1D508806F4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5497A4AA-72DC-437D-B0EC-29D33470A688}" type="CELLRANGE">
                      <a:rPr lang="en-US" baseline="0"/>
                      <a:pPr/>
                      <a:t>[CELLRANGE]</a:t>
                    </a:fld>
                    <a:r>
                      <a:rPr lang="en-US" baseline="0"/>
                      <a:t>
</a:t>
                    </a:r>
                    <a:fld id="{095300D8-18AF-477C-A51D-EFD1E6097F8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314E8D0F-80AC-4809-8AF8-F2A7EE5CA028}" type="CELLRANGE">
                      <a:rPr lang="en-US" baseline="0"/>
                      <a:pPr/>
                      <a:t>[CELLRANGE]</a:t>
                    </a:fld>
                    <a:r>
                      <a:rPr lang="en-US" baseline="0"/>
                      <a:t>
</a:t>
                    </a:r>
                    <a:fld id="{3338B419-B1C8-4B6E-B776-276DE047C7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5E7CCB71-0143-4DAB-9BF8-0D8752905865}" type="CELLRANGE">
                      <a:rPr lang="en-US" baseline="0"/>
                      <a:pPr/>
                      <a:t>[CELLRANGE]</a:t>
                    </a:fld>
                    <a:r>
                      <a:rPr lang="en-US" baseline="0"/>
                      <a:t>
</a:t>
                    </a:r>
                    <a:fld id="{E03CC723-ED43-4BD9-AE4C-364A24EC92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8DFBE03D-AFC8-4947-BA88-1E5809DD8741}" type="CELLRANGE">
                      <a:rPr lang="en-US" baseline="0"/>
                      <a:pPr/>
                      <a:t>[CELLRANGE]</a:t>
                    </a:fld>
                    <a:r>
                      <a:rPr lang="en-US" baseline="0"/>
                      <a:t>
</a:t>
                    </a:r>
                    <a:fld id="{2B298F16-105C-4E62-ADB7-F04123D806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05E6038D-9E72-4BC0-9C62-DF66E5AC079B}" type="CELLRANGE">
                      <a:rPr lang="en-US" baseline="0"/>
                      <a:pPr/>
                      <a:t>[CELLRANGE]</a:t>
                    </a:fld>
                    <a:r>
                      <a:rPr lang="en-US" baseline="0"/>
                      <a:t>
</a:t>
                    </a:r>
                    <a:fld id="{B9B6AF25-1889-4CFC-B268-38F68C3D64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618E689F-26ED-4C61-B59A-9DAD116D2C6F}" type="CELLRANGE">
                      <a:rPr lang="en-US" baseline="0"/>
                      <a:pPr/>
                      <a:t>[CELLRANGE]</a:t>
                    </a:fld>
                    <a:r>
                      <a:rPr lang="en-US" baseline="0"/>
                      <a:t>
</a:t>
                    </a:r>
                    <a:fld id="{0253D3A1-832A-43D5-86E4-B7FA09472D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E0313648-7539-44CD-85DA-AD703216694B}" type="CELLRANGE">
                      <a:rPr lang="en-US" baseline="0"/>
                      <a:pPr/>
                      <a:t>[CELLRANGE]</a:t>
                    </a:fld>
                    <a:r>
                      <a:rPr lang="en-US" baseline="0"/>
                      <a:t>
</a:t>
                    </a:r>
                    <a:fld id="{012CDC25-825E-47DD-82D7-C964FA90980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82414809-1B5F-4462-B269-B1FCA4A4B323}" type="CELLRANGE">
                      <a:rPr lang="en-US" baseline="0"/>
                      <a:pPr/>
                      <a:t>[CELLRANGE]</a:t>
                    </a:fld>
                    <a:r>
                      <a:rPr lang="en-US" baseline="0"/>
                      <a:t>
</a:t>
                    </a:r>
                    <a:fld id="{068430F3-328C-49B2-9835-109E8E8FB8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09B5D6A8-D68F-444F-B59E-DA75D41482D4}" type="CELLRANGE">
                      <a:rPr lang="en-US" baseline="0"/>
                      <a:pPr/>
                      <a:t>[CELLRANGE]</a:t>
                    </a:fld>
                    <a:r>
                      <a:rPr lang="en-US" baseline="0"/>
                      <a:t>
</a:t>
                    </a:r>
                    <a:fld id="{AFA9E0B3-A835-4280-B6FF-F9272164610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BCECB992-9158-4B56-A6E5-CCEE1881D5E8}" type="CELLRANGE">
                      <a:rPr lang="en-US" baseline="0"/>
                      <a:pPr/>
                      <a:t>[CELLRANGE]</a:t>
                    </a:fld>
                    <a:r>
                      <a:rPr lang="en-US" baseline="0"/>
                      <a:t>
</a:t>
                    </a:r>
                    <a:fld id="{7B71CFE6-6B9A-4FA7-A173-2C57BDC0F9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894B3357-A381-4205-B58C-3A1D38C9963B}" type="CELLRANGE">
                      <a:rPr lang="en-US" baseline="0"/>
                      <a:pPr/>
                      <a:t>[CELLRANGE]</a:t>
                    </a:fld>
                    <a:r>
                      <a:rPr lang="en-US" baseline="0"/>
                      <a:t>
</a:t>
                    </a:r>
                    <a:fld id="{CC44FF0D-39FC-4278-8865-0F5F5AA0448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8EB6BDA6-5398-45CC-8946-A929C7970467}" type="CELLRANGE">
                      <a:rPr lang="en-US" baseline="0"/>
                      <a:pPr/>
                      <a:t>[CELLRANGE]</a:t>
                    </a:fld>
                    <a:r>
                      <a:rPr lang="en-US" baseline="0"/>
                      <a:t>
</a:t>
                    </a:r>
                    <a:fld id="{9B3C39F5-017D-4D26-8BA2-27F963A364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85A56537-0A6C-4B90-8435-2EDABA5374A8}" type="CELLRANGE">
                      <a:rPr lang="en-US" baseline="0"/>
                      <a:pPr/>
                      <a:t>[CELLRANGE]</a:t>
                    </a:fld>
                    <a:r>
                      <a:rPr lang="en-US" baseline="0"/>
                      <a:t>
</a:t>
                    </a:r>
                    <a:fld id="{B1C1BEA4-E9DF-4C88-9CB0-1007ED32C8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B0065384-4F8D-4A9D-82F8-EC2B516299CE}" type="CELLRANGE">
                      <a:rPr lang="en-US" baseline="0"/>
                      <a:pPr/>
                      <a:t>[CELLRANGE]</a:t>
                    </a:fld>
                    <a:r>
                      <a:rPr lang="en-US" baseline="0"/>
                      <a:t>
</a:t>
                    </a:r>
                    <a:fld id="{4B2F2529-261D-4585-B95D-0B9054C92B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Cantabria</c:v>
                </c:pt>
                <c:pt idx="8">
                  <c:v>Media Nacional</c:v>
                </c:pt>
                <c:pt idx="9">
                  <c:v>Asturias, Principado de</c:v>
                </c:pt>
                <c:pt idx="10">
                  <c:v>Rioja, La</c:v>
                </c:pt>
                <c:pt idx="11">
                  <c:v>Balears, Illes</c:v>
                </c:pt>
                <c:pt idx="12">
                  <c:v>Comunitat Valenciana</c:v>
                </c:pt>
                <c:pt idx="13">
                  <c:v>Andalucía</c:v>
                </c:pt>
                <c:pt idx="14">
                  <c:v>Extremadura</c:v>
                </c:pt>
                <c:pt idx="15">
                  <c:v>Melilla</c:v>
                </c:pt>
                <c:pt idx="16">
                  <c:v>Murcia, Región de</c:v>
                </c:pt>
                <c:pt idx="17">
                  <c:v>Canarias</c:v>
                </c:pt>
                <c:pt idx="18">
                  <c:v>País Vasco</c:v>
                </c:pt>
                <c:pt idx="19">
                  <c:v>Cataluña</c:v>
                </c:pt>
              </c:strCache>
            </c:strRef>
          </c:cat>
          <c:val>
            <c:numRef>
              <c:f>'11ListaEsperaGIII'!$O$13:$O$32</c:f>
              <c:numCache>
                <c:formatCode>0.00%</c:formatCode>
                <c:ptCount val="20"/>
                <c:pt idx="0">
                  <c:v>0.998637444193193</c:v>
                </c:pt>
                <c:pt idx="1">
                  <c:v>0.99645748987854255</c:v>
                </c:pt>
                <c:pt idx="2">
                  <c:v>0.99468946555685289</c:v>
                </c:pt>
                <c:pt idx="3">
                  <c:v>0.97783251231527091</c:v>
                </c:pt>
                <c:pt idx="4">
                  <c:v>0.97415045018878887</c:v>
                </c:pt>
                <c:pt idx="5">
                  <c:v>0.96457342680196745</c:v>
                </c:pt>
                <c:pt idx="6">
                  <c:v>0.96279297745298997</c:v>
                </c:pt>
                <c:pt idx="7">
                  <c:v>0.95491731940818103</c:v>
                </c:pt>
                <c:pt idx="8">
                  <c:v>0.93116122167341198</c:v>
                </c:pt>
                <c:pt idx="9">
                  <c:v>0.9288185862580326</c:v>
                </c:pt>
                <c:pt idx="10">
                  <c:v>0.92485549132947975</c:v>
                </c:pt>
                <c:pt idx="11">
                  <c:v>0.92359331136335898</c:v>
                </c:pt>
                <c:pt idx="12">
                  <c:v>0.92203631956018273</c:v>
                </c:pt>
                <c:pt idx="13">
                  <c:v>0.91700530500872457</c:v>
                </c:pt>
                <c:pt idx="14">
                  <c:v>0.91504723865120208</c:v>
                </c:pt>
                <c:pt idx="15">
                  <c:v>0.89889025893958074</c:v>
                </c:pt>
                <c:pt idx="16">
                  <c:v>0.89363444088149002</c:v>
                </c:pt>
                <c:pt idx="17">
                  <c:v>0.88205738463572658</c:v>
                </c:pt>
                <c:pt idx="18">
                  <c:v>0.87002311841767277</c:v>
                </c:pt>
                <c:pt idx="19">
                  <c:v>0.86415592605730951</c:v>
                </c:pt>
              </c:numCache>
            </c:numRef>
          </c:val>
          <c:extLst>
            <c:ext xmlns:c15="http://schemas.microsoft.com/office/drawing/2012/chart" uri="{02D57815-91ED-43cb-92C2-25804820EDAC}">
              <c15:datalabelsRange>
                <c15:f>'11ListaEsperaGIII'!$M$13:$M$32</c15:f>
                <c15:dlblRangeCache>
                  <c:ptCount val="20"/>
                  <c:pt idx="0">
                    <c:v>34.447</c:v>
                  </c:pt>
                  <c:pt idx="1">
                    <c:v>11.814</c:v>
                  </c:pt>
                  <c:pt idx="2">
                    <c:v>26.410</c:v>
                  </c:pt>
                  <c:pt idx="3">
                    <c:v>397</c:v>
                  </c:pt>
                  <c:pt idx="4">
                    <c:v>3.354</c:v>
                  </c:pt>
                  <c:pt idx="5">
                    <c:v>59.029</c:v>
                  </c:pt>
                  <c:pt idx="6">
                    <c:v>21.607</c:v>
                  </c:pt>
                  <c:pt idx="7">
                    <c:v>5.486</c:v>
                  </c:pt>
                  <c:pt idx="8">
                    <c:v>400.796</c:v>
                  </c:pt>
                  <c:pt idx="9">
                    <c:v>7.516</c:v>
                  </c:pt>
                  <c:pt idx="10">
                    <c:v>2.400</c:v>
                  </c:pt>
                  <c:pt idx="11">
                    <c:v>7.567</c:v>
                  </c:pt>
                  <c:pt idx="12">
                    <c:v>42.599</c:v>
                  </c:pt>
                  <c:pt idx="13">
                    <c:v>78.304</c:v>
                  </c:pt>
                  <c:pt idx="14">
                    <c:v>11.913</c:v>
                  </c:pt>
                  <c:pt idx="15">
                    <c:v>729</c:v>
                  </c:pt>
                  <c:pt idx="16">
                    <c:v>13.098</c:v>
                  </c:pt>
                  <c:pt idx="17">
                    <c:v>13.342</c:v>
                  </c:pt>
                  <c:pt idx="18">
                    <c:v>16.935</c:v>
                  </c:pt>
                  <c:pt idx="19">
                    <c:v>43.849</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spPr>
              <a:solidFill>
                <a:schemeClr val="accent2">
                  <a:lumMod val="50000"/>
                </a:schemeClr>
              </a:solidFill>
            </c:spPr>
            <c:extLst>
              <c:ext xmlns:c16="http://schemas.microsoft.com/office/drawing/2014/chart" uri="{C3380CC4-5D6E-409C-BE32-E72D297353CC}">
                <c16:uniqueId val="{00000017-C55D-4E29-9CD8-90CA83D3C1E4}"/>
              </c:ext>
            </c:extLst>
          </c:dPt>
          <c:dPt>
            <c:idx val="9"/>
            <c:invertIfNegative val="0"/>
            <c:bubble3D val="0"/>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2AD6BA17-44E3-4474-AE13-71CDA38ACB2A}" type="CELLRANGE">
                      <a:rPr lang="en-US" baseline="0"/>
                      <a:pPr/>
                      <a:t>[CELLRANGE]</a:t>
                    </a:fld>
                    <a:r>
                      <a:rPr lang="en-US" baseline="0"/>
                      <a:t>
</a:t>
                    </a:r>
                    <a:fld id="{9FCAA0F7-472D-4607-B53E-49008CBC43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7B76B920-0F62-4495-9643-1CFDD57A972E}" type="CELLRANGE">
                      <a:rPr lang="en-US" baseline="0"/>
                      <a:pPr/>
                      <a:t>[CELLRANGE]</a:t>
                    </a:fld>
                    <a:r>
                      <a:rPr lang="en-US" baseline="0"/>
                      <a:t>
</a:t>
                    </a:r>
                    <a:fld id="{DB8082ED-E51E-4150-A950-F5A609204B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4785DBA6-F1D2-42E6-B1C2-E8C87572783D}" type="CELLRANGE">
                      <a:rPr lang="en-US" baseline="0"/>
                      <a:pPr/>
                      <a:t>[CELLRANGE]</a:t>
                    </a:fld>
                    <a:r>
                      <a:rPr lang="en-US" baseline="0"/>
                      <a:t>
</a:t>
                    </a:r>
                    <a:fld id="{329964C2-DF9C-450A-A472-BEB7EFFACC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4BEB9F4D-C576-4C3B-A3B0-887468D958BE}" type="CELLRANGE">
                      <a:rPr lang="en-US" baseline="0"/>
                      <a:pPr/>
                      <a:t>[CELLRANGE]</a:t>
                    </a:fld>
                    <a:r>
                      <a:rPr lang="en-US" baseline="0"/>
                      <a:t>
</a:t>
                    </a:r>
                    <a:fld id="{FA92D403-5748-4F08-BD70-611B55F8F6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790300A1-DFED-4B45-AE2E-48B97DD7B93D}" type="CELLRANGE">
                      <a:rPr lang="en-US" baseline="0"/>
                      <a:pPr/>
                      <a:t>[CELLRANGE]</a:t>
                    </a:fld>
                    <a:r>
                      <a:rPr lang="en-US" baseline="0"/>
                      <a:t>
</a:t>
                    </a:r>
                    <a:fld id="{E8F3F199-385B-4C30-8EE1-3740422B41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74A402B0-407A-4D71-A8CA-83CB2F57924A}" type="CELLRANGE">
                      <a:rPr lang="en-US" baseline="0"/>
                      <a:pPr/>
                      <a:t>[CELLRANGE]</a:t>
                    </a:fld>
                    <a:r>
                      <a:rPr lang="en-US" baseline="0"/>
                      <a:t>
</a:t>
                    </a:r>
                    <a:fld id="{A8EAE1DF-EFEA-4CE2-AD65-AE91370598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9512276D-EF8A-4D44-AB5E-7F53C8E40940}" type="CELLRANGE">
                      <a:rPr lang="en-US" baseline="0"/>
                      <a:pPr/>
                      <a:t>[CELLRANGE]</a:t>
                    </a:fld>
                    <a:r>
                      <a:rPr lang="en-US" baseline="0"/>
                      <a:t>
</a:t>
                    </a:r>
                    <a:fld id="{BD4563CC-A010-4475-9858-F040C5A3F0D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BE25A66F-911E-43E1-A6EC-F15DFEE02788}" type="CELLRANGE">
                      <a:rPr lang="en-US" baseline="0"/>
                      <a:pPr/>
                      <a:t>[CELLRANGE]</a:t>
                    </a:fld>
                    <a:r>
                      <a:rPr lang="en-US" baseline="0"/>
                      <a:t>
</a:t>
                    </a:r>
                    <a:fld id="{9240913D-7D3E-45EB-ADBE-FBBB2B7F92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1765807311468293E-4"/>
                </c:manualLayout>
              </c:layout>
              <c:tx>
                <c:rich>
                  <a:bodyPr/>
                  <a:lstStyle/>
                  <a:p>
                    <a:fld id="{5D07D04F-BD8F-44B2-94B9-FEFD94AE9654}" type="CELLRANGE">
                      <a:rPr lang="en-US" baseline="0"/>
                      <a:pPr/>
                      <a:t>[CELLRANGE]</a:t>
                    </a:fld>
                    <a:r>
                      <a:rPr lang="en-US" baseline="0"/>
                      <a:t>
</a:t>
                    </a:r>
                    <a:fld id="{1CC87F3D-9832-4C88-AA3D-DA68BE5F64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2.6144471071550841E-3"/>
                  <c:y val="-3.7561426317037471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473B142C-F967-4D7D-9228-510484A5C4B2}"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F7394D5A-1216-4B0B-9A97-4BF842D7C842}"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0"/>
                  <c:y val="-2.5432334976819488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A240278D-D48B-4E60-95F4-D4FD7CA1E94B}"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EB0D3FA2-0FAF-4EF7-B8A0-0681AB1903F1}"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F5B83588-166F-4A56-85B9-9D009944C3B8}" type="CELLRANGE">
                      <a:rPr lang="en-US" baseline="0"/>
                      <a:pPr>
                        <a:defRPr sz="800" b="1" i="0" u="none" strike="noStrike" kern="1200" baseline="0">
                          <a:solidFill>
                            <a:schemeClr val="bg1"/>
                          </a:solidFill>
                          <a:latin typeface="+mn-lt"/>
                          <a:ea typeface="+mn-ea"/>
                          <a:cs typeface="+mn-cs"/>
                        </a:defRPr>
                      </a:pPr>
                      <a:t>[CELLRANGE]</a:t>
                    </a:fld>
                    <a:r>
                      <a:rPr lang="en-US" baseline="0"/>
                      <a:t>
</a:t>
                    </a:r>
                    <a:fld id="{0D91ACBD-9894-4F5E-8940-F165C1983EE8}"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08B2DCE6-03DB-4D27-BFE1-D6735A1EE931}" type="CELLRANGE">
                      <a:rPr lang="en-US" baseline="0"/>
                      <a:pPr/>
                      <a:t>[CELLRANGE]</a:t>
                    </a:fld>
                    <a:r>
                      <a:rPr lang="en-US" baseline="0"/>
                      <a:t>
</a:t>
                    </a:r>
                    <a:fld id="{2C34BF36-1321-4383-BB7A-A027D98B21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5AC958B4-83F4-4C86-B618-D14C3A23A626}" type="CELLRANGE">
                      <a:rPr lang="en-US" baseline="0"/>
                      <a:pPr/>
                      <a:t>[CELLRANGE]</a:t>
                    </a:fld>
                    <a:r>
                      <a:rPr lang="en-US" baseline="0"/>
                      <a:t>
</a:t>
                    </a:r>
                    <a:fld id="{53BC159E-38BE-40E7-BB77-D90D4E7BB2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395925A3-69E0-4A03-BBDE-D71205ED3718}" type="CELLRANGE">
                      <a:rPr lang="en-US" baseline="0"/>
                      <a:pPr/>
                      <a:t>[CELLRANGE]</a:t>
                    </a:fld>
                    <a:r>
                      <a:rPr lang="en-US" baseline="0"/>
                      <a:t>
</a:t>
                    </a:r>
                    <a:fld id="{D50CC8E4-7FE6-41D5-82A3-3967A4436E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48A00CC5-B338-4ACF-B805-386839F6BEA9}" type="CELLRANGE">
                      <a:rPr lang="en-US" baseline="0"/>
                      <a:pPr/>
                      <a:t>[CELLRANGE]</a:t>
                    </a:fld>
                    <a:r>
                      <a:rPr lang="en-US" baseline="0"/>
                      <a:t>
</a:t>
                    </a:r>
                    <a:fld id="{A5CD5436-2A17-48E0-91EF-450BCAF1EA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65A855C-51F2-44ED-A7A2-BFBFF11F58D7}" type="CELLRANGE">
                      <a:rPr lang="en-US" baseline="0"/>
                      <a:pPr/>
                      <a:t>[CELLRANGE]</a:t>
                    </a:fld>
                    <a:r>
                      <a:rPr lang="en-US" baseline="0"/>
                      <a:t>
</a:t>
                    </a:r>
                    <a:fld id="{3319E308-652D-450C-82C4-934E1EC2D4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D42F7831-56CC-4BFA-A3EC-FB4D76B09E9C}" type="CELLRANGE">
                      <a:rPr lang="en-US" baseline="0"/>
                      <a:pPr/>
                      <a:t>[CELLRANGE]</a:t>
                    </a:fld>
                    <a:r>
                      <a:rPr lang="en-US" baseline="0"/>
                      <a:t>
</a:t>
                    </a:r>
                    <a:fld id="{17EB3D9C-B12C-46BA-8697-0477CD2100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B8F54B43-D524-416B-9DAD-F4B88247C16D}" type="CELLRANGE">
                      <a:rPr lang="en-US" baseline="0"/>
                      <a:pPr/>
                      <a:t>[CELLRANGE]</a:t>
                    </a:fld>
                    <a:r>
                      <a:rPr lang="en-US" baseline="0"/>
                      <a:t>
</a:t>
                    </a:r>
                    <a:fld id="{D20A5E41-13E8-44DA-B178-57CED8996B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BFD3D1D3-A530-4A83-9ECE-58CA1C0AFFE2}" type="CELLRANGE">
                      <a:rPr lang="en-US" baseline="0"/>
                      <a:pPr/>
                      <a:t>[CELLRANGE]</a:t>
                    </a:fld>
                    <a:r>
                      <a:rPr lang="en-US" baseline="0"/>
                      <a:t>
</a:t>
                    </a:r>
                    <a:fld id="{4FC89FAC-C455-47F7-A9F6-0071FA3A65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Cantabria</c:v>
                </c:pt>
                <c:pt idx="8">
                  <c:v>Media Nacional</c:v>
                </c:pt>
                <c:pt idx="9">
                  <c:v>Asturias, Principado de</c:v>
                </c:pt>
                <c:pt idx="10">
                  <c:v>Rioja, La</c:v>
                </c:pt>
                <c:pt idx="11">
                  <c:v>Balears, Illes</c:v>
                </c:pt>
                <c:pt idx="12">
                  <c:v>Comunitat Valenciana</c:v>
                </c:pt>
                <c:pt idx="13">
                  <c:v>Andalucía</c:v>
                </c:pt>
                <c:pt idx="14">
                  <c:v>Extremadura</c:v>
                </c:pt>
                <c:pt idx="15">
                  <c:v>Melilla</c:v>
                </c:pt>
                <c:pt idx="16">
                  <c:v>Murcia, Región de</c:v>
                </c:pt>
                <c:pt idx="17">
                  <c:v>Canarias</c:v>
                </c:pt>
                <c:pt idx="18">
                  <c:v>País Vasco</c:v>
                </c:pt>
                <c:pt idx="19">
                  <c:v>Cataluña</c:v>
                </c:pt>
              </c:strCache>
            </c:strRef>
          </c:cat>
          <c:val>
            <c:numRef>
              <c:f>'11ListaEsperaGIII'!$P$13:$P$32</c:f>
              <c:numCache>
                <c:formatCode>0.00%</c:formatCode>
                <c:ptCount val="20"/>
                <c:pt idx="0">
                  <c:v>1.3625558068069809E-3</c:v>
                </c:pt>
                <c:pt idx="1">
                  <c:v>3.5425101214574899E-3</c:v>
                </c:pt>
                <c:pt idx="2">
                  <c:v>5.3105344431471505E-3</c:v>
                </c:pt>
                <c:pt idx="3">
                  <c:v>2.2167487684729065E-2</c:v>
                </c:pt>
                <c:pt idx="4">
                  <c:v>2.5849549811211153E-2</c:v>
                </c:pt>
                <c:pt idx="5">
                  <c:v>3.5426573198032586E-2</c:v>
                </c:pt>
                <c:pt idx="6">
                  <c:v>3.7207022547010069E-2</c:v>
                </c:pt>
                <c:pt idx="7">
                  <c:v>4.5082680591818976E-2</c:v>
                </c:pt>
                <c:pt idx="8">
                  <c:v>6.8838778326588079E-2</c:v>
                </c:pt>
                <c:pt idx="9">
                  <c:v>7.1181413741967375E-2</c:v>
                </c:pt>
                <c:pt idx="10">
                  <c:v>7.5144508670520235E-2</c:v>
                </c:pt>
                <c:pt idx="11">
                  <c:v>7.6406688636641032E-2</c:v>
                </c:pt>
                <c:pt idx="12">
                  <c:v>7.7963680439817315E-2</c:v>
                </c:pt>
                <c:pt idx="13">
                  <c:v>8.2994694991275431E-2</c:v>
                </c:pt>
                <c:pt idx="14">
                  <c:v>8.4952761348797909E-2</c:v>
                </c:pt>
                <c:pt idx="15">
                  <c:v>0.10110974106041924</c:v>
                </c:pt>
                <c:pt idx="16">
                  <c:v>0.10636555911850992</c:v>
                </c:pt>
                <c:pt idx="17">
                  <c:v>0.11794261536427343</c:v>
                </c:pt>
                <c:pt idx="18">
                  <c:v>0.12997688158232726</c:v>
                </c:pt>
                <c:pt idx="19">
                  <c:v>0.13584407394269046</c:v>
                </c:pt>
              </c:numCache>
            </c:numRef>
          </c:val>
          <c:extLst>
            <c:ext xmlns:c15="http://schemas.microsoft.com/office/drawing/2012/chart" uri="{02D57815-91ED-43cb-92C2-25804820EDAC}">
              <c15:datalabelsRange>
                <c15:f>'11ListaEsperaGIII'!$N$13:$N$32</c15:f>
                <c15:dlblRangeCache>
                  <c:ptCount val="20"/>
                  <c:pt idx="0">
                    <c:v>47</c:v>
                  </c:pt>
                  <c:pt idx="1">
                    <c:v>42</c:v>
                  </c:pt>
                  <c:pt idx="2">
                    <c:v>141</c:v>
                  </c:pt>
                  <c:pt idx="3">
                    <c:v>9</c:v>
                  </c:pt>
                  <c:pt idx="4">
                    <c:v>89</c:v>
                  </c:pt>
                  <c:pt idx="5">
                    <c:v>2.168</c:v>
                  </c:pt>
                  <c:pt idx="6">
                    <c:v>835</c:v>
                  </c:pt>
                  <c:pt idx="7">
                    <c:v>259</c:v>
                  </c:pt>
                  <c:pt idx="8">
                    <c:v>29.630</c:v>
                  </c:pt>
                  <c:pt idx="9">
                    <c:v>576</c:v>
                  </c:pt>
                  <c:pt idx="10">
                    <c:v>195</c:v>
                  </c:pt>
                  <c:pt idx="11">
                    <c:v>626</c:v>
                  </c:pt>
                  <c:pt idx="12">
                    <c:v>3.602</c:v>
                  </c:pt>
                  <c:pt idx="13">
                    <c:v>7.087</c:v>
                  </c:pt>
                  <c:pt idx="14">
                    <c:v>1.106</c:v>
                  </c:pt>
                  <c:pt idx="15">
                    <c:v>82</c:v>
                  </c:pt>
                  <c:pt idx="16">
                    <c:v>1.559</c:v>
                  </c:pt>
                  <c:pt idx="17">
                    <c:v>1.784</c:v>
                  </c:pt>
                  <c:pt idx="18">
                    <c:v>2.530</c:v>
                  </c:pt>
                  <c:pt idx="19">
                    <c:v>6.893</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Cantabria</c:v>
                </c:pt>
                <c:pt idx="8">
                  <c:v>Media Nacional</c:v>
                </c:pt>
                <c:pt idx="9">
                  <c:v>Asturias, Principado de</c:v>
                </c:pt>
                <c:pt idx="10">
                  <c:v>Rioja, La</c:v>
                </c:pt>
                <c:pt idx="11">
                  <c:v>Balears, Illes</c:v>
                </c:pt>
                <c:pt idx="12">
                  <c:v>Comunitat Valenciana</c:v>
                </c:pt>
                <c:pt idx="13">
                  <c:v>Andalucía</c:v>
                </c:pt>
                <c:pt idx="14">
                  <c:v>Extremadura</c:v>
                </c:pt>
                <c:pt idx="15">
                  <c:v>Melilla</c:v>
                </c:pt>
                <c:pt idx="16">
                  <c:v>Murcia, Región de</c:v>
                </c:pt>
                <c:pt idx="17">
                  <c:v>Canarias</c:v>
                </c:pt>
                <c:pt idx="18">
                  <c:v>País Vasco</c:v>
                </c:pt>
                <c:pt idx="19">
                  <c:v>Cataluña</c:v>
                </c:pt>
              </c:strCache>
            </c:strRef>
          </c:cat>
          <c:val>
            <c:numRef>
              <c:f>'11ListaEsperaGIII'!$Q$13:$Q$32</c:f>
              <c:numCache>
                <c:formatCode>0.00%</c:formatCode>
                <c:ptCount val="20"/>
                <c:pt idx="0">
                  <c:v>0.93116122167341198</c:v>
                </c:pt>
                <c:pt idx="1">
                  <c:v>0.93116122167341198</c:v>
                </c:pt>
                <c:pt idx="2">
                  <c:v>0.93116122167341198</c:v>
                </c:pt>
                <c:pt idx="3">
                  <c:v>0.93116122167341198</c:v>
                </c:pt>
                <c:pt idx="4">
                  <c:v>0.93116122167341198</c:v>
                </c:pt>
                <c:pt idx="5">
                  <c:v>0.93116122167341198</c:v>
                </c:pt>
                <c:pt idx="6">
                  <c:v>0.93116122167341198</c:v>
                </c:pt>
                <c:pt idx="7">
                  <c:v>0.93116122167341198</c:v>
                </c:pt>
                <c:pt idx="8">
                  <c:v>0.93116122167341198</c:v>
                </c:pt>
                <c:pt idx="9">
                  <c:v>0.93116122167341198</c:v>
                </c:pt>
                <c:pt idx="10">
                  <c:v>0.93116122167341198</c:v>
                </c:pt>
                <c:pt idx="11">
                  <c:v>0.93116122167341198</c:v>
                </c:pt>
                <c:pt idx="12">
                  <c:v>0.93116122167341198</c:v>
                </c:pt>
                <c:pt idx="13">
                  <c:v>0.93116122167341198</c:v>
                </c:pt>
                <c:pt idx="14">
                  <c:v>0.93116122167341198</c:v>
                </c:pt>
                <c:pt idx="15">
                  <c:v>0.93116122167341198</c:v>
                </c:pt>
                <c:pt idx="16">
                  <c:v>0.93116122167341198</c:v>
                </c:pt>
                <c:pt idx="17">
                  <c:v>0.93116122167341198</c:v>
                </c:pt>
                <c:pt idx="18">
                  <c:v>0.93116122167341198</c:v>
                </c:pt>
                <c:pt idx="19">
                  <c:v>0.93116122167341198</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spPr>
              <a:solidFill>
                <a:schemeClr val="accent6">
                  <a:lumMod val="50000"/>
                </a:schemeClr>
              </a:solidFill>
            </c:spPr>
            <c:extLst>
              <c:ext xmlns:c16="http://schemas.microsoft.com/office/drawing/2014/chart" uri="{C3380CC4-5D6E-409C-BE32-E72D297353CC}">
                <c16:uniqueId val="{00000000-5DC1-4B08-97F0-0CCFE9C60108}"/>
              </c:ext>
            </c:extLst>
          </c:dPt>
          <c:dPt>
            <c:idx val="10"/>
            <c:invertIfNegative val="0"/>
            <c:bubble3D val="0"/>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9F5EC24E-0A58-4FE0-97EA-6574E452598E}" type="CELLRANGE">
                      <a:rPr lang="en-US" baseline="0"/>
                      <a:pPr/>
                      <a:t>[CELLRANGE]</a:t>
                    </a:fld>
                    <a:r>
                      <a:rPr lang="en-US" baseline="0"/>
                      <a:t>
</a:t>
                    </a:r>
                    <a:fld id="{E02038AF-4880-4BF9-B618-B9AC16A7C6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591F8AC1-02CE-4E55-A891-E399AC48077B}" type="CELLRANGE">
                      <a:rPr lang="en-US" baseline="0"/>
                      <a:pPr/>
                      <a:t>[CELLRANGE]</a:t>
                    </a:fld>
                    <a:r>
                      <a:rPr lang="en-US" baseline="0"/>
                      <a:t>
</a:t>
                    </a:r>
                    <a:fld id="{1B9ABD88-1064-4878-96CF-313E5A1B8A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0A340F4A-4119-4008-AA0D-AA80D251DFB3}" type="CELLRANGE">
                      <a:rPr lang="en-US" baseline="0"/>
                      <a:pPr/>
                      <a:t>[CELLRANGE]</a:t>
                    </a:fld>
                    <a:r>
                      <a:rPr lang="en-US" baseline="0"/>
                      <a:t>
</a:t>
                    </a:r>
                    <a:fld id="{DA9D99FA-F8F7-439D-9BCE-DE8F3A9CEB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F25EF0F4-E7C1-4EA1-B609-11E7F60466EE}" type="CELLRANGE">
                      <a:rPr lang="en-US" baseline="0"/>
                      <a:pPr/>
                      <a:t>[CELLRANGE]</a:t>
                    </a:fld>
                    <a:r>
                      <a:rPr lang="en-US" baseline="0"/>
                      <a:t>
</a:t>
                    </a:r>
                    <a:fld id="{3F6D4EF6-1C6B-47C7-80AB-45894ABC49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2EB5749D-CA77-46E5-A10F-89902B308EFD}" type="CELLRANGE">
                      <a:rPr lang="en-US" baseline="0"/>
                      <a:pPr/>
                      <a:t>[CELLRANGE]</a:t>
                    </a:fld>
                    <a:r>
                      <a:rPr lang="en-US" baseline="0"/>
                      <a:t>
</a:t>
                    </a:r>
                    <a:fld id="{7E2DCE3C-A885-4A6E-92AD-2CD74BE3E8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6AA2EADF-1D28-47B0-9D2E-6C67064BB0F6}" type="CELLRANGE">
                      <a:rPr lang="en-US" baseline="0"/>
                      <a:pPr/>
                      <a:t>[CELLRANGE]</a:t>
                    </a:fld>
                    <a:r>
                      <a:rPr lang="en-US" baseline="0"/>
                      <a:t>
</a:t>
                    </a:r>
                    <a:fld id="{2C1565F4-E038-4737-BD62-AFEF51E10CD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EDEAA110-5824-405E-B276-9949C3FE9182}" type="CELLRANGE">
                      <a:rPr lang="en-US" baseline="0"/>
                      <a:pPr/>
                      <a:t>[CELLRANGE]</a:t>
                    </a:fld>
                    <a:r>
                      <a:rPr lang="en-US" baseline="0"/>
                      <a:t>
</a:t>
                    </a:r>
                    <a:fld id="{69FD4456-47B0-4DB2-BFCF-6C64411958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4AE5EC8F-2FBA-4A68-8DE3-CF078EA52F87}" type="CELLRANGE">
                      <a:rPr lang="en-US" baseline="0"/>
                      <a:pPr/>
                      <a:t>[CELLRANGE]</a:t>
                    </a:fld>
                    <a:r>
                      <a:rPr lang="en-US" baseline="0"/>
                      <a:t>
</a:t>
                    </a:r>
                    <a:fld id="{2038978F-761C-47E0-AB80-A5F4C90AE51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DF5D7301-33BD-4387-A9C8-017F9EBE2C5F}" type="CELLRANGE">
                      <a:rPr lang="en-US" baseline="0"/>
                      <a:pPr/>
                      <a:t>[CELLRANGE]</a:t>
                    </a:fld>
                    <a:r>
                      <a:rPr lang="en-US" baseline="0"/>
                      <a:t>
</a:t>
                    </a:r>
                    <a:fld id="{0D3CA277-F123-4B59-A567-02CA2325BBA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585DE41E-00BD-444D-B0DC-E4EE6EF1729C}" type="CELLRANGE">
                      <a:rPr lang="en-US" baseline="0"/>
                      <a:pPr/>
                      <a:t>[CELLRANGE]</a:t>
                    </a:fld>
                    <a:r>
                      <a:rPr lang="en-US" baseline="0"/>
                      <a:t>
</a:t>
                    </a:r>
                    <a:fld id="{29E8986E-AC23-4C03-8B49-B3F51F2D6C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8617668A-CEEB-478B-B113-76B6CCA93A09}" type="CELLRANGE">
                      <a:rPr lang="en-US" baseline="0"/>
                      <a:pPr/>
                      <a:t>[CELLRANGE]</a:t>
                    </a:fld>
                    <a:r>
                      <a:rPr lang="en-US" baseline="0"/>
                      <a:t>
</a:t>
                    </a:r>
                    <a:fld id="{906000C1-7A55-4F8E-AAF9-453375E311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9554A907-B354-4E00-B037-A9DB560E6B2C}" type="CELLRANGE">
                      <a:rPr lang="en-US" baseline="0"/>
                      <a:pPr/>
                      <a:t>[CELLRANGE]</a:t>
                    </a:fld>
                    <a:r>
                      <a:rPr lang="en-US" baseline="0"/>
                      <a:t>
</a:t>
                    </a:r>
                    <a:fld id="{01DB8DD0-2895-4994-AAEB-B17357B96B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57031ABF-73C7-4377-8D13-1DAE44239768}" type="CELLRANGE">
                      <a:rPr lang="en-US" baseline="0"/>
                      <a:pPr/>
                      <a:t>[CELLRANGE]</a:t>
                    </a:fld>
                    <a:r>
                      <a:rPr lang="en-US" baseline="0"/>
                      <a:t>
</a:t>
                    </a:r>
                    <a:fld id="{9EDD8117-1B38-4147-8F61-913454FB87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2041617A-8A30-4E29-926E-725DF03CF2E2}" type="CELLRANGE">
                      <a:rPr lang="en-US" baseline="0"/>
                      <a:pPr/>
                      <a:t>[CELLRANGE]</a:t>
                    </a:fld>
                    <a:r>
                      <a:rPr lang="en-US" baseline="0"/>
                      <a:t>
</a:t>
                    </a:r>
                    <a:fld id="{6B04916E-1A23-44F0-969D-2DD5E8359A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1BA386E6-9647-466A-BB9F-75952921A91C}" type="CELLRANGE">
                      <a:rPr lang="en-US" baseline="0"/>
                      <a:pPr/>
                      <a:t>[CELLRANGE]</a:t>
                    </a:fld>
                    <a:r>
                      <a:rPr lang="en-US" baseline="0"/>
                      <a:t>
</a:t>
                    </a:r>
                    <a:fld id="{7D80C5AF-7001-4405-B6E5-C70A1E4199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87A86574-3A39-43D6-8230-8E3B9BEEBA6B}" type="CELLRANGE">
                      <a:rPr lang="en-US" baseline="0"/>
                      <a:pPr/>
                      <a:t>[CELLRANGE]</a:t>
                    </a:fld>
                    <a:r>
                      <a:rPr lang="en-US" baseline="0"/>
                      <a:t>
</a:t>
                    </a:r>
                    <a:fld id="{B89F7EAD-2C32-4747-8A06-068F1EFA3EB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CCF12A51-CF19-4204-8E39-C5DC7D6044F6}" type="CELLRANGE">
                      <a:rPr lang="en-US" baseline="0"/>
                      <a:pPr/>
                      <a:t>[CELLRANGE]</a:t>
                    </a:fld>
                    <a:r>
                      <a:rPr lang="en-US" baseline="0"/>
                      <a:t>
</a:t>
                    </a:r>
                    <a:fld id="{D329E076-938A-47A7-9221-D6CFE95F5C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B93C1971-0C10-4301-96C0-DE043732E160}" type="CELLRANGE">
                      <a:rPr lang="en-US" baseline="0"/>
                      <a:pPr/>
                      <a:t>[CELLRANGE]</a:t>
                    </a:fld>
                    <a:r>
                      <a:rPr lang="en-US" baseline="0"/>
                      <a:t>
</a:t>
                    </a:r>
                    <a:fld id="{9E1384A2-7CCB-45FA-9787-EC9F475126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FB6606C6-FF2D-40C5-84B3-E720D70C66F7}" type="CELLRANGE">
                      <a:rPr lang="en-US" baseline="0"/>
                      <a:pPr/>
                      <a:t>[CELLRANGE]</a:t>
                    </a:fld>
                    <a:r>
                      <a:rPr lang="en-US" baseline="0"/>
                      <a:t>
</a:t>
                    </a:r>
                    <a:fld id="{46CBEE16-4BD1-45F0-B7F6-293297EB11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EC4EC979-1565-45CD-9D2B-6866F0287AE2}" type="CELLRANGE">
                      <a:rPr lang="en-US" baseline="0"/>
                      <a:pPr/>
                      <a:t>[CELLRANGE]</a:t>
                    </a:fld>
                    <a:r>
                      <a:rPr lang="en-US" baseline="0"/>
                      <a:t>
</a:t>
                    </a:r>
                    <a:fld id="{638276CF-3D5A-4ECD-BA5B-63C02B6CD6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Navarra, Comunidad Foral de</c:v>
                </c:pt>
                <c:pt idx="4">
                  <c:v>Ceuta</c:v>
                </c:pt>
                <c:pt idx="5">
                  <c:v>Cantabria</c:v>
                </c:pt>
                <c:pt idx="6">
                  <c:v>Castilla - La Mancha</c:v>
                </c:pt>
                <c:pt idx="7">
                  <c:v>Madrid, Comunidad de</c:v>
                </c:pt>
                <c:pt idx="8">
                  <c:v>Asturias, Principado de</c:v>
                </c:pt>
                <c:pt idx="9">
                  <c:v>Media Nacional</c:v>
                </c:pt>
                <c:pt idx="10">
                  <c:v>Andalucía</c:v>
                </c:pt>
                <c:pt idx="11">
                  <c:v>Balears, Illes</c:v>
                </c:pt>
                <c:pt idx="12">
                  <c:v>Comunitat Valenciana</c:v>
                </c:pt>
                <c:pt idx="13">
                  <c:v>Rioja, La</c:v>
                </c:pt>
                <c:pt idx="14">
                  <c:v>Canarias</c:v>
                </c:pt>
                <c:pt idx="15">
                  <c:v>Murcia, Región de</c:v>
                </c:pt>
                <c:pt idx="16">
                  <c:v>Extremadura</c:v>
                </c:pt>
                <c:pt idx="17">
                  <c:v>País Vasco</c:v>
                </c:pt>
                <c:pt idx="18">
                  <c:v>Melilla</c:v>
                </c:pt>
                <c:pt idx="19">
                  <c:v>Cataluña</c:v>
                </c:pt>
              </c:strCache>
            </c:strRef>
          </c:cat>
          <c:val>
            <c:numRef>
              <c:f>'11ListaEsperaGII'!$O$13:$O$32</c:f>
              <c:numCache>
                <c:formatCode>0.00%</c:formatCode>
                <c:ptCount val="20"/>
                <c:pt idx="0">
                  <c:v>0.99843864111410507</c:v>
                </c:pt>
                <c:pt idx="1">
                  <c:v>0.99292242149385002</c:v>
                </c:pt>
                <c:pt idx="2">
                  <c:v>0.98741035235422514</c:v>
                </c:pt>
                <c:pt idx="3">
                  <c:v>0.97287199480181941</c:v>
                </c:pt>
                <c:pt idx="4">
                  <c:v>0.96576576576576578</c:v>
                </c:pt>
                <c:pt idx="5">
                  <c:v>0.94870505406084993</c:v>
                </c:pt>
                <c:pt idx="6">
                  <c:v>0.93995740498034075</c:v>
                </c:pt>
                <c:pt idx="7">
                  <c:v>0.93798337340323845</c:v>
                </c:pt>
                <c:pt idx="8">
                  <c:v>0.9248528746038932</c:v>
                </c:pt>
                <c:pt idx="9">
                  <c:v>0.90303742471626269</c:v>
                </c:pt>
                <c:pt idx="10">
                  <c:v>0.90032811199182872</c:v>
                </c:pt>
                <c:pt idx="11">
                  <c:v>0.8999355017045978</c:v>
                </c:pt>
                <c:pt idx="12">
                  <c:v>0.89867000152096399</c:v>
                </c:pt>
                <c:pt idx="13">
                  <c:v>0.89158311960830028</c:v>
                </c:pt>
                <c:pt idx="14">
                  <c:v>0.87915082382762988</c:v>
                </c:pt>
                <c:pt idx="15">
                  <c:v>0.87367028606073971</c:v>
                </c:pt>
                <c:pt idx="16">
                  <c:v>0.87117673647732408</c:v>
                </c:pt>
                <c:pt idx="17">
                  <c:v>0.86918914799573233</c:v>
                </c:pt>
                <c:pt idx="18">
                  <c:v>0.84700122399020805</c:v>
                </c:pt>
                <c:pt idx="19">
                  <c:v>0.81654449633489001</c:v>
                </c:pt>
              </c:numCache>
            </c:numRef>
          </c:val>
          <c:extLst>
            <c:ext xmlns:c15="http://schemas.microsoft.com/office/drawing/2012/chart" uri="{02D57815-91ED-43cb-92C2-25804820EDAC}">
              <c15:datalabelsRange>
                <c15:f>'11ListaEsperaGII'!$M$13:$M$32</c15:f>
                <c15:dlblRangeCache>
                  <c:ptCount val="20"/>
                  <c:pt idx="0">
                    <c:v>39.647</c:v>
                  </c:pt>
                  <c:pt idx="1">
                    <c:v>14.450</c:v>
                  </c:pt>
                  <c:pt idx="2">
                    <c:v>25.333</c:v>
                  </c:pt>
                  <c:pt idx="3">
                    <c:v>5.989</c:v>
                  </c:pt>
                  <c:pt idx="4">
                    <c:v>536</c:v>
                  </c:pt>
                  <c:pt idx="5">
                    <c:v>7.546</c:v>
                  </c:pt>
                  <c:pt idx="6">
                    <c:v>22.950</c:v>
                  </c:pt>
                  <c:pt idx="7">
                    <c:v>64.764</c:v>
                  </c:pt>
                  <c:pt idx="8">
                    <c:v>10.215</c:v>
                  </c:pt>
                  <c:pt idx="9">
                    <c:v>533.333</c:v>
                  </c:pt>
                  <c:pt idx="10">
                    <c:v>128.692</c:v>
                  </c:pt>
                  <c:pt idx="11">
                    <c:v>9.767</c:v>
                  </c:pt>
                  <c:pt idx="12">
                    <c:v>53.177</c:v>
                  </c:pt>
                  <c:pt idx="13">
                    <c:v>3.824</c:v>
                  </c:pt>
                  <c:pt idx="14">
                    <c:v>13.873</c:v>
                  </c:pt>
                  <c:pt idx="15">
                    <c:v>15.851</c:v>
                  </c:pt>
                  <c:pt idx="16">
                    <c:v>11.564</c:v>
                  </c:pt>
                  <c:pt idx="17">
                    <c:v>22.811</c:v>
                  </c:pt>
                  <c:pt idx="18">
                    <c:v>692</c:v>
                  </c:pt>
                  <c:pt idx="19">
                    <c:v>81.652</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spPr>
              <a:solidFill>
                <a:schemeClr val="accent2">
                  <a:lumMod val="50000"/>
                </a:schemeClr>
              </a:solidFill>
            </c:spPr>
            <c:extLst>
              <c:ext xmlns:c16="http://schemas.microsoft.com/office/drawing/2014/chart" uri="{C3380CC4-5D6E-409C-BE32-E72D297353CC}">
                <c16:uniqueId val="{00000016-5DC1-4B08-97F0-0CCFE9C60108}"/>
              </c:ext>
            </c:extLst>
          </c:dPt>
          <c:dPt>
            <c:idx val="10"/>
            <c:invertIfNegative val="0"/>
            <c:bubble3D val="0"/>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12DB6DB4-6476-45BC-8FAC-33B2822657E0}" type="CELLRANGE">
                      <a:rPr lang="en-US" baseline="0"/>
                      <a:pPr/>
                      <a:t>[CELLRANGE]</a:t>
                    </a:fld>
                    <a:r>
                      <a:rPr lang="en-US" baseline="0"/>
                      <a:t>
</a:t>
                    </a:r>
                    <a:fld id="{3062C9B4-931C-4771-9F4C-4D1ACBA37F5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EDC01475-26CC-40DF-8374-EBEC36A2AD06}" type="CELLRANGE">
                      <a:rPr lang="en-US" baseline="0"/>
                      <a:pPr/>
                      <a:t>[CELLRANGE]</a:t>
                    </a:fld>
                    <a:r>
                      <a:rPr lang="en-US" baseline="0"/>
                      <a:t>
</a:t>
                    </a:r>
                    <a:fld id="{D5ECE577-E248-4C63-A035-F811C4D1A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5EC6262D-D8EB-48F5-BFFC-C1A3396BAD13}" type="CELLRANGE">
                      <a:rPr lang="en-US" baseline="0"/>
                      <a:pPr/>
                      <a:t>[CELLRANGE]</a:t>
                    </a:fld>
                    <a:r>
                      <a:rPr lang="en-US" baseline="0"/>
                      <a:t>
</a:t>
                    </a:r>
                    <a:fld id="{0316EBBA-2178-4CBA-87CC-3C67D07F2FB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94D118AC-1C74-4FCB-AA80-192C9D18D9EB}" type="CELLRANGE">
                      <a:rPr lang="en-US" baseline="0"/>
                      <a:pPr/>
                      <a:t>[CELLRANGE]</a:t>
                    </a:fld>
                    <a:r>
                      <a:rPr lang="en-US" baseline="0"/>
                      <a:t>
</a:t>
                    </a:r>
                    <a:fld id="{3F0E1A86-91C3-4BE8-9787-16C48E9D5D3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A8DDBBDE-BB17-4D47-BF59-650346126301}" type="CELLRANGE">
                      <a:rPr lang="en-US" baseline="0"/>
                      <a:pPr/>
                      <a:t>[CELLRANGE]</a:t>
                    </a:fld>
                    <a:r>
                      <a:rPr lang="en-US" baseline="0"/>
                      <a:t>
</a:t>
                    </a:r>
                    <a:fld id="{850C0CAC-0E0C-438B-A73F-117B76F8209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09B7DDE9-C92E-4C7B-80A8-E865CA40CD6E}" type="CELLRANGE">
                      <a:rPr lang="en-US" baseline="0"/>
                      <a:pPr/>
                      <a:t>[CELLRANGE]</a:t>
                    </a:fld>
                    <a:r>
                      <a:rPr lang="en-US" baseline="0"/>
                      <a:t>
</a:t>
                    </a:r>
                    <a:fld id="{C10411BA-7D0A-4FD2-8307-73B997B694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26D31284-910D-4AA3-91CF-14A885B88DA4}" type="CELLRANGE">
                      <a:rPr lang="en-US" baseline="0"/>
                      <a:pPr/>
                      <a:t>[CELLRANGE]</a:t>
                    </a:fld>
                    <a:r>
                      <a:rPr lang="en-US" baseline="0"/>
                      <a:t>
</a:t>
                    </a:r>
                    <a:fld id="{BE59ACEC-93A9-48A9-9AFC-A96FCAD4F2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79112481-389D-4D7F-A447-990827463430}" type="CELLRANGE">
                      <a:rPr lang="en-US" baseline="0"/>
                      <a:pPr/>
                      <a:t>[CELLRANGE]</a:t>
                    </a:fld>
                    <a:r>
                      <a:rPr lang="en-US" baseline="0"/>
                      <a:t>
</a:t>
                    </a:r>
                    <a:fld id="{7E7B6D25-2280-42D0-870D-61CD391637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B41FB6BA-F863-491F-9951-0F4FBF853AED}" type="CELLRANGE">
                      <a:rPr lang="en-US" baseline="0"/>
                      <a:pPr/>
                      <a:t>[CELLRANGE]</a:t>
                    </a:fld>
                    <a:r>
                      <a:rPr lang="en-US" baseline="0"/>
                      <a:t>
</a:t>
                    </a:r>
                    <a:fld id="{DC5021CD-6C99-40E3-A00F-10FD22A2A1F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6158849698802E-4"/>
                  <c:y val="3.9754376497328929E-4"/>
                </c:manualLayout>
              </c:layout>
              <c:tx>
                <c:rich>
                  <a:bodyPr/>
                  <a:lstStyle/>
                  <a:p>
                    <a:fld id="{354A1ADF-5C4E-4EE1-9C7B-F7723D2C87D6}" type="CELLRANGE">
                      <a:rPr lang="en-US" baseline="0"/>
                      <a:pPr/>
                      <a:t>[CELLRANGE]</a:t>
                    </a:fld>
                    <a:r>
                      <a:rPr lang="en-US" baseline="0"/>
                      <a:t>
</a:t>
                    </a:r>
                    <a:fld id="{5DD8E5A0-0CEC-44AC-9BB8-8AF6BA8D92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59849E-3"/>
                  <c:y val="-2.5432334976819584E-3"/>
                </c:manualLayout>
              </c:layout>
              <c:tx>
                <c:rich>
                  <a:bodyPr/>
                  <a:lstStyle/>
                  <a:p>
                    <a:fld id="{8790048D-09C3-4F42-B652-FF6B007229B7}" type="CELLRANGE">
                      <a:rPr lang="en-US" baseline="0"/>
                      <a:pPr/>
                      <a:t>[CELLRANGE]</a:t>
                    </a:fld>
                    <a:r>
                      <a:rPr lang="en-US" baseline="0"/>
                      <a:t>
</a:t>
                    </a:r>
                    <a:fld id="{7847E53A-23FC-4E65-B27E-724ED76098B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5377C040-B12C-4314-A900-0500BB817A29}" type="CELLRANGE">
                      <a:rPr lang="en-US" baseline="0"/>
                      <a:pPr/>
                      <a:t>[CELLRANGE]</a:t>
                    </a:fld>
                    <a:r>
                      <a:rPr lang="en-US" baseline="0"/>
                      <a:t>
</a:t>
                    </a:r>
                    <a:fld id="{B667CA7E-598B-4D81-A6D3-2FD5648A68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D5A1F896-13F2-4C73-B7A7-D6B1DD10B6DC}" type="CELLRANGE">
                      <a:rPr lang="en-US" baseline="0"/>
                      <a:pPr/>
                      <a:t>[CELLRANGE]</a:t>
                    </a:fld>
                    <a:r>
                      <a:rPr lang="en-US" baseline="0"/>
                      <a:t>
</a:t>
                    </a:r>
                    <a:fld id="{4422E469-6610-4635-8A29-EB40AE07E3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A4DE8C71-E42D-4360-83CA-260E4EA946DA}" type="CELLRANGE">
                      <a:rPr lang="en-US" baseline="0"/>
                      <a:pPr/>
                      <a:t>[CELLRANGE]</a:t>
                    </a:fld>
                    <a:r>
                      <a:rPr lang="en-US" baseline="0"/>
                      <a:t>
</a:t>
                    </a:r>
                    <a:fld id="{47552146-C96E-4D77-8F0A-0040041DD5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DD880DCB-A61A-4416-8AAA-F8882E9A11C3}" type="CELLRANGE">
                      <a:rPr lang="en-US" baseline="0"/>
                      <a:pPr/>
                      <a:t>[CELLRANGE]</a:t>
                    </a:fld>
                    <a:r>
                      <a:rPr lang="en-US" baseline="0"/>
                      <a:t>
</a:t>
                    </a:r>
                    <a:fld id="{450DC9A2-774D-4CDA-A123-E18F3F7F05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0AD298C2-C56F-4784-AAED-D02A96184901}" type="CELLRANGE">
                      <a:rPr lang="en-US" baseline="0"/>
                      <a:pPr/>
                      <a:t>[CELLRANGE]</a:t>
                    </a:fld>
                    <a:r>
                      <a:rPr lang="en-US" baseline="0"/>
                      <a:t>
</a:t>
                    </a:r>
                    <a:fld id="{381BF0D9-DB4D-43A3-8D70-99B61B9969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1DBC6BCD-F62F-4136-82E1-729CD072FBC0}" type="CELLRANGE">
                      <a:rPr lang="en-US" baseline="0"/>
                      <a:pPr/>
                      <a:t>[CELLRANGE]</a:t>
                    </a:fld>
                    <a:r>
                      <a:rPr lang="en-US" baseline="0"/>
                      <a:t>
</a:t>
                    </a:r>
                    <a:fld id="{63D7936B-C544-44C3-9E8E-EE555F4110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A538806E-B860-414D-8367-D3BD83D7CA82}" type="CELLRANGE">
                      <a:rPr lang="en-US" baseline="0"/>
                      <a:pPr/>
                      <a:t>[CELLRANGE]</a:t>
                    </a:fld>
                    <a:r>
                      <a:rPr lang="en-US" baseline="0"/>
                      <a:t>
</a:t>
                    </a:r>
                    <a:fld id="{040DCF6B-0418-47D3-A54E-BEF764CDF22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3D128E34-30D7-4C77-BA09-79DE93B9679D}" type="CELLRANGE">
                      <a:rPr lang="en-US" baseline="0"/>
                      <a:pPr/>
                      <a:t>[CELLRANGE]</a:t>
                    </a:fld>
                    <a:r>
                      <a:rPr lang="en-US" baseline="0"/>
                      <a:t>
</a:t>
                    </a:r>
                    <a:fld id="{0CF84A36-1D1F-464C-B17F-2D5E7AF088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66E01F0C-A026-4737-A3D9-6F3C6B19EEFE}" type="CELLRANGE">
                      <a:rPr lang="en-US" baseline="0"/>
                      <a:pPr/>
                      <a:t>[CELLRANGE]</a:t>
                    </a:fld>
                    <a:r>
                      <a:rPr lang="en-US" baseline="0"/>
                      <a:t>
</a:t>
                    </a:r>
                    <a:fld id="{AFA92745-794B-45FF-853E-BE651B71841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Navarra, Comunidad Foral de</c:v>
                </c:pt>
                <c:pt idx="4">
                  <c:v>Ceuta</c:v>
                </c:pt>
                <c:pt idx="5">
                  <c:v>Cantabria</c:v>
                </c:pt>
                <c:pt idx="6">
                  <c:v>Castilla - La Mancha</c:v>
                </c:pt>
                <c:pt idx="7">
                  <c:v>Madrid, Comunidad de</c:v>
                </c:pt>
                <c:pt idx="8">
                  <c:v>Asturias, Principado de</c:v>
                </c:pt>
                <c:pt idx="9">
                  <c:v>Media Nacional</c:v>
                </c:pt>
                <c:pt idx="10">
                  <c:v>Andalucía</c:v>
                </c:pt>
                <c:pt idx="11">
                  <c:v>Balears, Illes</c:v>
                </c:pt>
                <c:pt idx="12">
                  <c:v>Comunitat Valenciana</c:v>
                </c:pt>
                <c:pt idx="13">
                  <c:v>Rioja, La</c:v>
                </c:pt>
                <c:pt idx="14">
                  <c:v>Canarias</c:v>
                </c:pt>
                <c:pt idx="15">
                  <c:v>Murcia, Región de</c:v>
                </c:pt>
                <c:pt idx="16">
                  <c:v>Extremadura</c:v>
                </c:pt>
                <c:pt idx="17">
                  <c:v>País Vasco</c:v>
                </c:pt>
                <c:pt idx="18">
                  <c:v>Melilla</c:v>
                </c:pt>
                <c:pt idx="19">
                  <c:v>Cataluña</c:v>
                </c:pt>
              </c:strCache>
            </c:strRef>
          </c:cat>
          <c:val>
            <c:numRef>
              <c:f>'11ListaEsperaGII'!$P$13:$P$32</c:f>
              <c:numCache>
                <c:formatCode>0.00%</c:formatCode>
                <c:ptCount val="20"/>
                <c:pt idx="0">
                  <c:v>1.5613588858948853E-3</c:v>
                </c:pt>
                <c:pt idx="1">
                  <c:v>7.0775785061499346E-3</c:v>
                </c:pt>
                <c:pt idx="2">
                  <c:v>1.2589647645774868E-2</c:v>
                </c:pt>
                <c:pt idx="3">
                  <c:v>2.7128005198180635E-2</c:v>
                </c:pt>
                <c:pt idx="4">
                  <c:v>3.4234234234234232E-2</c:v>
                </c:pt>
                <c:pt idx="5">
                  <c:v>5.1294945939150113E-2</c:v>
                </c:pt>
                <c:pt idx="6">
                  <c:v>6.0042595019659237E-2</c:v>
                </c:pt>
                <c:pt idx="7">
                  <c:v>6.2016626596761576E-2</c:v>
                </c:pt>
                <c:pt idx="8">
                  <c:v>7.5147125396106837E-2</c:v>
                </c:pt>
                <c:pt idx="9">
                  <c:v>9.6962575283737362E-2</c:v>
                </c:pt>
                <c:pt idx="10">
                  <c:v>9.9671888008171311E-2</c:v>
                </c:pt>
                <c:pt idx="11">
                  <c:v>0.10006449829540219</c:v>
                </c:pt>
                <c:pt idx="12">
                  <c:v>0.10132999847903605</c:v>
                </c:pt>
                <c:pt idx="13">
                  <c:v>0.10841688039169969</c:v>
                </c:pt>
                <c:pt idx="14">
                  <c:v>0.12084917617237009</c:v>
                </c:pt>
                <c:pt idx="15">
                  <c:v>0.12632971393926032</c:v>
                </c:pt>
                <c:pt idx="16">
                  <c:v>0.1288232635226759</c:v>
                </c:pt>
                <c:pt idx="17">
                  <c:v>0.13081085200426765</c:v>
                </c:pt>
                <c:pt idx="18">
                  <c:v>0.15299877600979192</c:v>
                </c:pt>
                <c:pt idx="19">
                  <c:v>0.18345550366510996</c:v>
                </c:pt>
              </c:numCache>
            </c:numRef>
          </c:val>
          <c:extLst>
            <c:ext xmlns:c15="http://schemas.microsoft.com/office/drawing/2012/chart" uri="{02D57815-91ED-43cb-92C2-25804820EDAC}">
              <c15:datalabelsRange>
                <c15:f>'11ListaEsperaGII'!$N$13:$N$32</c15:f>
                <c15:dlblRangeCache>
                  <c:ptCount val="20"/>
                  <c:pt idx="0">
                    <c:v>62</c:v>
                  </c:pt>
                  <c:pt idx="1">
                    <c:v>103</c:v>
                  </c:pt>
                  <c:pt idx="2">
                    <c:v>323</c:v>
                  </c:pt>
                  <c:pt idx="3">
                    <c:v>167</c:v>
                  </c:pt>
                  <c:pt idx="4">
                    <c:v>19</c:v>
                  </c:pt>
                  <c:pt idx="5">
                    <c:v>408</c:v>
                  </c:pt>
                  <c:pt idx="6">
                    <c:v>1.466</c:v>
                  </c:pt>
                  <c:pt idx="7">
                    <c:v>4.282</c:v>
                  </c:pt>
                  <c:pt idx="8">
                    <c:v>830</c:v>
                  </c:pt>
                  <c:pt idx="9">
                    <c:v>57.266</c:v>
                  </c:pt>
                  <c:pt idx="10">
                    <c:v>14.247</c:v>
                  </c:pt>
                  <c:pt idx="11">
                    <c:v>1.086</c:v>
                  </c:pt>
                  <c:pt idx="12">
                    <c:v>5.996</c:v>
                  </c:pt>
                  <c:pt idx="13">
                    <c:v>465</c:v>
                  </c:pt>
                  <c:pt idx="14">
                    <c:v>1.907</c:v>
                  </c:pt>
                  <c:pt idx="15">
                    <c:v>2.292</c:v>
                  </c:pt>
                  <c:pt idx="16">
                    <c:v>1.710</c:v>
                  </c:pt>
                  <c:pt idx="17">
                    <c:v>3.433</c:v>
                  </c:pt>
                  <c:pt idx="18">
                    <c:v>125</c:v>
                  </c:pt>
                  <c:pt idx="19">
                    <c:v>18.345</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Navarra, Comunidad Foral de</c:v>
                </c:pt>
                <c:pt idx="4">
                  <c:v>Ceuta</c:v>
                </c:pt>
                <c:pt idx="5">
                  <c:v>Cantabria</c:v>
                </c:pt>
                <c:pt idx="6">
                  <c:v>Castilla - La Mancha</c:v>
                </c:pt>
                <c:pt idx="7">
                  <c:v>Madrid, Comunidad de</c:v>
                </c:pt>
                <c:pt idx="8">
                  <c:v>Asturias, Principado de</c:v>
                </c:pt>
                <c:pt idx="9">
                  <c:v>Media Nacional</c:v>
                </c:pt>
                <c:pt idx="10">
                  <c:v>Andalucía</c:v>
                </c:pt>
                <c:pt idx="11">
                  <c:v>Balears, Illes</c:v>
                </c:pt>
                <c:pt idx="12">
                  <c:v>Comunitat Valenciana</c:v>
                </c:pt>
                <c:pt idx="13">
                  <c:v>Rioja, La</c:v>
                </c:pt>
                <c:pt idx="14">
                  <c:v>Canarias</c:v>
                </c:pt>
                <c:pt idx="15">
                  <c:v>Murcia, Región de</c:v>
                </c:pt>
                <c:pt idx="16">
                  <c:v>Extremadura</c:v>
                </c:pt>
                <c:pt idx="17">
                  <c:v>País Vasco</c:v>
                </c:pt>
                <c:pt idx="18">
                  <c:v>Melilla</c:v>
                </c:pt>
                <c:pt idx="19">
                  <c:v>Cataluña</c:v>
                </c:pt>
              </c:strCache>
            </c:strRef>
          </c:cat>
          <c:val>
            <c:numRef>
              <c:f>'11ListaEsperaGII'!$Q$13:$Q$32</c:f>
              <c:numCache>
                <c:formatCode>0.00%</c:formatCode>
                <c:ptCount val="20"/>
                <c:pt idx="0">
                  <c:v>0.90303742471626269</c:v>
                </c:pt>
                <c:pt idx="1">
                  <c:v>0.90303742471626269</c:v>
                </c:pt>
                <c:pt idx="2">
                  <c:v>0.90303742471626269</c:v>
                </c:pt>
                <c:pt idx="3">
                  <c:v>0.90303742471626269</c:v>
                </c:pt>
                <c:pt idx="4">
                  <c:v>0.90303742471626269</c:v>
                </c:pt>
                <c:pt idx="5">
                  <c:v>0.90303742471626269</c:v>
                </c:pt>
                <c:pt idx="6">
                  <c:v>0.90303742471626269</c:v>
                </c:pt>
                <c:pt idx="7">
                  <c:v>0.90303742471626269</c:v>
                </c:pt>
                <c:pt idx="8">
                  <c:v>0.90303742471626269</c:v>
                </c:pt>
                <c:pt idx="9">
                  <c:v>0.90303742471626269</c:v>
                </c:pt>
                <c:pt idx="10">
                  <c:v>0.90303742471626269</c:v>
                </c:pt>
                <c:pt idx="11">
                  <c:v>0.90303742471626269</c:v>
                </c:pt>
                <c:pt idx="12">
                  <c:v>0.90303742471626269</c:v>
                </c:pt>
                <c:pt idx="13">
                  <c:v>0.90303742471626269</c:v>
                </c:pt>
                <c:pt idx="14">
                  <c:v>0.90303742471626269</c:v>
                </c:pt>
                <c:pt idx="15">
                  <c:v>0.90303742471626269</c:v>
                </c:pt>
                <c:pt idx="16">
                  <c:v>0.90303742471626269</c:v>
                </c:pt>
                <c:pt idx="17">
                  <c:v>0.90303742471626269</c:v>
                </c:pt>
                <c:pt idx="18">
                  <c:v>0.90303742471626269</c:v>
                </c:pt>
                <c:pt idx="19">
                  <c:v>0.90303742471626269</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4A4F0F28-A4BF-4F9A-ABCD-AF25A5961CA4}" type="CELLRANGE">
                      <a:rPr lang="en-US" baseline="0"/>
                      <a:pPr/>
                      <a:t>[CELLRANGE]</a:t>
                    </a:fld>
                    <a:r>
                      <a:rPr lang="en-US" baseline="0"/>
                      <a:t>
</a:t>
                    </a:r>
                    <a:fld id="{5F4F1AFB-60F6-467F-A932-0E3369EE12E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59F07813-4A5B-4B17-81A1-BA5F556578E8}" type="CELLRANGE">
                      <a:rPr lang="en-US" baseline="0"/>
                      <a:pPr/>
                      <a:t>[CELLRANGE]</a:t>
                    </a:fld>
                    <a:r>
                      <a:rPr lang="en-US" baseline="0"/>
                      <a:t>
</a:t>
                    </a:r>
                    <a:fld id="{03CFADDF-5A5B-422E-8172-A09561CC60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3A4CB2C6-7B79-4AC8-A071-0CFA0321A598}" type="CELLRANGE">
                      <a:rPr lang="en-US" baseline="0"/>
                      <a:pPr/>
                      <a:t>[CELLRANGE]</a:t>
                    </a:fld>
                    <a:r>
                      <a:rPr lang="en-US" baseline="0"/>
                      <a:t>
</a:t>
                    </a:r>
                    <a:fld id="{EA99583C-5D47-407E-8804-8E4946B5DC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FF787389-3317-4FFB-8E74-144FA4659210}" type="CELLRANGE">
                      <a:rPr lang="en-US" baseline="0"/>
                      <a:pPr/>
                      <a:t>[CELLRANGE]</a:t>
                    </a:fld>
                    <a:r>
                      <a:rPr lang="en-US" baseline="0"/>
                      <a:t>
</a:t>
                    </a:r>
                    <a:fld id="{329316D4-7B41-4829-B297-1FA116A2A0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167F7005-F002-44A9-9DA0-BAF3FACECCE6}" type="CELLRANGE">
                      <a:rPr lang="en-US" baseline="0"/>
                      <a:pPr/>
                      <a:t>[CELLRANGE]</a:t>
                    </a:fld>
                    <a:r>
                      <a:rPr lang="en-US" baseline="0"/>
                      <a:t>
</a:t>
                    </a:r>
                    <a:fld id="{66522704-9FF0-4A86-B140-D8420E7DCD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2E0BD304-2EB1-47EF-8008-657CDCFADD01}" type="CELLRANGE">
                      <a:rPr lang="en-US" baseline="0"/>
                      <a:pPr/>
                      <a:t>[CELLRANGE]</a:t>
                    </a:fld>
                    <a:r>
                      <a:rPr lang="en-US" baseline="0"/>
                      <a:t>
</a:t>
                    </a:r>
                    <a:fld id="{91D1DF6B-6CBD-4B66-A818-36DFEC8056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836239C3-7A60-4169-8BF1-B48A63E83F97}" type="CELLRANGE">
                      <a:rPr lang="en-US" baseline="0"/>
                      <a:pPr/>
                      <a:t>[CELLRANGE]</a:t>
                    </a:fld>
                    <a:r>
                      <a:rPr lang="en-US" baseline="0"/>
                      <a:t>
</a:t>
                    </a:r>
                    <a:fld id="{975393CC-8B99-4E78-8FCF-DDC3A660B1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E09E6700-D0E9-4DBF-A576-434CDC00FFCF}" type="CELLRANGE">
                      <a:rPr lang="en-US" baseline="0"/>
                      <a:pPr/>
                      <a:t>[CELLRANGE]</a:t>
                    </a:fld>
                    <a:r>
                      <a:rPr lang="en-US" baseline="0"/>
                      <a:t>
</a:t>
                    </a:r>
                    <a:fld id="{6FFE282A-5A44-40F0-8949-785CEEE9C76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3507338B-C868-4D8F-BA31-4EBBA6D986DF}" type="CELLRANGE">
                      <a:rPr lang="en-US" baseline="0"/>
                      <a:pPr/>
                      <a:t>[CELLRANGE]</a:t>
                    </a:fld>
                    <a:r>
                      <a:rPr lang="en-US" baseline="0"/>
                      <a:t>
</a:t>
                    </a:r>
                    <a:fld id="{66AA7D66-4DA4-4ACC-A470-9541F613BD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4807B4AE-89B1-4FD1-A1F3-32291ED7695C}" type="CELLRANGE">
                      <a:rPr lang="en-US" baseline="0"/>
                      <a:pPr/>
                      <a:t>[CELLRANGE]</a:t>
                    </a:fld>
                    <a:r>
                      <a:rPr lang="en-US" baseline="0"/>
                      <a:t>
</a:t>
                    </a:r>
                    <a:fld id="{77A1BC7C-CFA1-404A-9373-4995A25C66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CEF8EBED-D1C2-4A11-80C5-F9CECF36ECC3}" type="CELLRANGE">
                      <a:rPr lang="en-US" baseline="0"/>
                      <a:pPr/>
                      <a:t>[CELLRANGE]</a:t>
                    </a:fld>
                    <a:r>
                      <a:rPr lang="en-US" baseline="0"/>
                      <a:t>
</a:t>
                    </a:r>
                    <a:fld id="{8CE93668-8741-448C-98F6-4B67C5EE8E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14027879-0084-4EE0-849F-7605DB043A97}" type="CELLRANGE">
                      <a:rPr lang="en-US" baseline="0"/>
                      <a:pPr/>
                      <a:t>[CELLRANGE]</a:t>
                    </a:fld>
                    <a:r>
                      <a:rPr lang="en-US" baseline="0"/>
                      <a:t>
</a:t>
                    </a:r>
                    <a:fld id="{BBA6532A-C746-45D8-93C8-1344E4AA71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00468107-45BA-4B6C-957D-EEB2B0117EB9}" type="CELLRANGE">
                      <a:rPr lang="en-US" baseline="0"/>
                      <a:pPr/>
                      <a:t>[CELLRANGE]</a:t>
                    </a:fld>
                    <a:r>
                      <a:rPr lang="en-US" baseline="0"/>
                      <a:t>
</a:t>
                    </a:r>
                    <a:fld id="{2D477615-954C-421B-A46E-84A67E6C5D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1C170994-995B-4225-AACB-49156570255B}" type="CELLRANGE">
                      <a:rPr lang="en-US" baseline="0"/>
                      <a:pPr/>
                      <a:t>[CELLRANGE]</a:t>
                    </a:fld>
                    <a:r>
                      <a:rPr lang="en-US" baseline="0"/>
                      <a:t>
</a:t>
                    </a:r>
                    <a:fld id="{1E44D12B-8361-4618-B398-D07E9B3223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2A3FA3FD-6B50-43DE-B16B-DBD4A05F078C}" type="CELLRANGE">
                      <a:rPr lang="en-US" baseline="0"/>
                      <a:pPr/>
                      <a:t>[CELLRANGE]</a:t>
                    </a:fld>
                    <a:r>
                      <a:rPr lang="en-US" baseline="0"/>
                      <a:t>
</a:t>
                    </a:r>
                    <a:fld id="{0D0E9241-318C-4AA0-86BC-B3382600CB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F4C48772-1D62-4DFB-A346-0671926CBBA3}" type="CELLRANGE">
                      <a:rPr lang="en-US" baseline="0"/>
                      <a:pPr/>
                      <a:t>[CELLRANGE]</a:t>
                    </a:fld>
                    <a:r>
                      <a:rPr lang="en-US" baseline="0"/>
                      <a:t>
</a:t>
                    </a:r>
                    <a:fld id="{1FBE6227-CA88-416B-9290-398E7F36E20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B94C8E16-8E96-4DCE-8041-600D6E7C603D}" type="CELLRANGE">
                      <a:rPr lang="en-US" baseline="0"/>
                      <a:pPr/>
                      <a:t>[CELLRANGE]</a:t>
                    </a:fld>
                    <a:r>
                      <a:rPr lang="en-US" baseline="0"/>
                      <a:t>
</a:t>
                    </a:r>
                    <a:fld id="{A07991E7-CB0A-45C2-AD8D-7BD60AC1415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F0DFD83A-B930-4C29-80DA-0EC0731D9189}" type="CELLRANGE">
                      <a:rPr lang="en-US" baseline="0"/>
                      <a:pPr/>
                      <a:t>[CELLRANGE]</a:t>
                    </a:fld>
                    <a:r>
                      <a:rPr lang="en-US" baseline="0"/>
                      <a:t>
</a:t>
                    </a:r>
                    <a:fld id="{55464B42-AAB8-4BC9-95DE-2617F5DBD1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96F84753-B9FD-40A8-94E1-8104E0847121}" type="CELLRANGE">
                      <a:rPr lang="en-US" baseline="0"/>
                      <a:pPr/>
                      <a:t>[CELLRANGE]</a:t>
                    </a:fld>
                    <a:r>
                      <a:rPr lang="en-US" baseline="0"/>
                      <a:t>
</a:t>
                    </a:r>
                    <a:fld id="{C1A4D636-6CEC-445C-BCC4-5D5BD0A712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81DC76F3-65A5-4917-97A6-1E1591ACAB2E}" type="CELLRANGE">
                      <a:rPr lang="en-US" baseline="0"/>
                      <a:pPr/>
                      <a:t>[CELLRANGE]</a:t>
                    </a:fld>
                    <a:r>
                      <a:rPr lang="en-US" baseline="0"/>
                      <a:t>
</a:t>
                    </a:r>
                    <a:fld id="{83368AA2-05A3-470F-BD18-8503459D8A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Canarias</c:v>
                </c:pt>
                <c:pt idx="11">
                  <c:v>Balears, Illes</c:v>
                </c:pt>
                <c:pt idx="12">
                  <c:v>Media Nacional</c:v>
                </c:pt>
                <c:pt idx="13">
                  <c:v>Andalucía</c:v>
                </c:pt>
                <c:pt idx="14">
                  <c:v>Extremadura</c:v>
                </c:pt>
                <c:pt idx="15">
                  <c:v>Murcia, Región de</c:v>
                </c:pt>
                <c:pt idx="16">
                  <c:v>Melilla</c:v>
                </c:pt>
                <c:pt idx="17">
                  <c:v>País Vasco</c:v>
                </c:pt>
                <c:pt idx="18">
                  <c:v>Rioja, La</c:v>
                </c:pt>
                <c:pt idx="19">
                  <c:v>Cataluña</c:v>
                </c:pt>
              </c:strCache>
            </c:strRef>
          </c:cat>
          <c:val>
            <c:numRef>
              <c:f>'11ListaEsperaGI'!$O$13:$O$32</c:f>
              <c:numCache>
                <c:formatCode>0.00%</c:formatCode>
                <c:ptCount val="20"/>
                <c:pt idx="0">
                  <c:v>0.9987223629788432</c:v>
                </c:pt>
                <c:pt idx="1">
                  <c:v>0.98436123348017623</c:v>
                </c:pt>
                <c:pt idx="2">
                  <c:v>0.9474605954465849</c:v>
                </c:pt>
                <c:pt idx="3">
                  <c:v>0.93666094458382854</c:v>
                </c:pt>
                <c:pt idx="4">
                  <c:v>0.93538956292939623</c:v>
                </c:pt>
                <c:pt idx="5">
                  <c:v>0.91688302322227033</c:v>
                </c:pt>
                <c:pt idx="6">
                  <c:v>0.91048257763522378</c:v>
                </c:pt>
                <c:pt idx="7">
                  <c:v>0.90061198176766488</c:v>
                </c:pt>
                <c:pt idx="8">
                  <c:v>0.88186157517899766</c:v>
                </c:pt>
                <c:pt idx="9">
                  <c:v>0.85192582025677599</c:v>
                </c:pt>
                <c:pt idx="10">
                  <c:v>0.85119210742669227</c:v>
                </c:pt>
                <c:pt idx="11">
                  <c:v>0.8468186559380122</c:v>
                </c:pt>
                <c:pt idx="12">
                  <c:v>0.8114873933249912</c:v>
                </c:pt>
                <c:pt idx="13">
                  <c:v>0.78916018832804113</c:v>
                </c:pt>
                <c:pt idx="14">
                  <c:v>0.78770351328191945</c:v>
                </c:pt>
                <c:pt idx="15">
                  <c:v>0.78283456501060955</c:v>
                </c:pt>
                <c:pt idx="16">
                  <c:v>0.77756286266924568</c:v>
                </c:pt>
                <c:pt idx="17">
                  <c:v>0.76059410925568516</c:v>
                </c:pt>
                <c:pt idx="18">
                  <c:v>0.74717590102205489</c:v>
                </c:pt>
                <c:pt idx="19">
                  <c:v>0.62203301942023648</c:v>
                </c:pt>
              </c:numCache>
            </c:numRef>
          </c:val>
          <c:extLst>
            <c:ext xmlns:c15="http://schemas.microsoft.com/office/drawing/2012/chart" uri="{02D57815-91ED-43cb-92C2-25804820EDAC}">
              <c15:datalabelsRange>
                <c15:f>'11ListaEsperaGI'!$M$13:$M$32</c15:f>
                <c15:dlblRangeCache>
                  <c:ptCount val="20"/>
                  <c:pt idx="0">
                    <c:v>46.120</c:v>
                  </c:pt>
                  <c:pt idx="1">
                    <c:v>13.407</c:v>
                  </c:pt>
                  <c:pt idx="2">
                    <c:v>541</c:v>
                  </c:pt>
                  <c:pt idx="3">
                    <c:v>21.280</c:v>
                  </c:pt>
                  <c:pt idx="4">
                    <c:v>6.399</c:v>
                  </c:pt>
                  <c:pt idx="5">
                    <c:v>25.427</c:v>
                  </c:pt>
                  <c:pt idx="6">
                    <c:v>12.490</c:v>
                  </c:pt>
                  <c:pt idx="7">
                    <c:v>49.594</c:v>
                  </c:pt>
                  <c:pt idx="8">
                    <c:v>4.434</c:v>
                  </c:pt>
                  <c:pt idx="9">
                    <c:v>44.790</c:v>
                  </c:pt>
                  <c:pt idx="10">
                    <c:v>12.424</c:v>
                  </c:pt>
                  <c:pt idx="11">
                    <c:v>11.366</c:v>
                  </c:pt>
                  <c:pt idx="12">
                    <c:v>446.822</c:v>
                  </c:pt>
                  <c:pt idx="13">
                    <c:v>72.074</c:v>
                  </c:pt>
                  <c:pt idx="14">
                    <c:v>11.031</c:v>
                  </c:pt>
                  <c:pt idx="15">
                    <c:v>10.699</c:v>
                  </c:pt>
                  <c:pt idx="16">
                    <c:v>402</c:v>
                  </c:pt>
                  <c:pt idx="17">
                    <c:v>27.192</c:v>
                  </c:pt>
                  <c:pt idx="18">
                    <c:v>2.778</c:v>
                  </c:pt>
                  <c:pt idx="19">
                    <c:v>74.374</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1F297342-39EB-4F6A-ACA1-2752C19A2AA8}" type="CELLRANGE">
                      <a:rPr lang="en-US" baseline="0"/>
                      <a:pPr/>
                      <a:t>[CELLRANGE]</a:t>
                    </a:fld>
                    <a:r>
                      <a:rPr lang="en-US" baseline="0"/>
                      <a:t>
</a:t>
                    </a:r>
                    <a:fld id="{DE9804A9-BACF-4D8E-BF77-4661E0F99D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50D8AA15-6F5B-41F4-95D9-D7C0508D050C}" type="CELLRANGE">
                      <a:rPr lang="en-US" baseline="0"/>
                      <a:pPr/>
                      <a:t>[CELLRANGE]</a:t>
                    </a:fld>
                    <a:r>
                      <a:rPr lang="en-US" baseline="0"/>
                      <a:t>
</a:t>
                    </a:r>
                    <a:fld id="{6726BC43-1BBB-4DA5-8FAE-60024181C19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F195F799-C7D8-4494-A88B-FE48BE7AAE87}" type="CELLRANGE">
                      <a:rPr lang="en-US" baseline="0"/>
                      <a:pPr/>
                      <a:t>[CELLRANGE]</a:t>
                    </a:fld>
                    <a:r>
                      <a:rPr lang="en-US" baseline="0"/>
                      <a:t>
</a:t>
                    </a:r>
                    <a:fld id="{92473AA9-4AC5-4E50-9BBC-60729CDC8F4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34EC711D-E26D-4E9D-8BC3-892D5AAA674B}" type="CELLRANGE">
                      <a:rPr lang="en-US" baseline="0"/>
                      <a:pPr/>
                      <a:t>[CELLRANGE]</a:t>
                    </a:fld>
                    <a:r>
                      <a:rPr lang="en-US" baseline="0"/>
                      <a:t>
</a:t>
                    </a:r>
                    <a:fld id="{CCD11F10-1DBE-4D9B-9431-7DEB832DB4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E6B9D915-E8D6-49EB-BEFC-D73604DF58AF}" type="CELLRANGE">
                      <a:rPr lang="en-US" baseline="0"/>
                      <a:pPr/>
                      <a:t>[CELLRANGE]</a:t>
                    </a:fld>
                    <a:r>
                      <a:rPr lang="en-US" baseline="0"/>
                      <a:t>
</a:t>
                    </a:r>
                    <a:fld id="{CCD61A52-1D93-4856-89C3-EF84AAC1F6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267EC8D0-C758-4A30-901E-65FADCA1066D}" type="CELLRANGE">
                      <a:rPr lang="en-US" baseline="0"/>
                      <a:pPr/>
                      <a:t>[CELLRANGE]</a:t>
                    </a:fld>
                    <a:r>
                      <a:rPr lang="en-US" baseline="0"/>
                      <a:t>
</a:t>
                    </a:r>
                    <a:fld id="{D5C6E3D9-3603-4B85-84E9-F470C60C2C5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7B5029EB-E244-421B-B125-540754ACCEDD}" type="CELLRANGE">
                      <a:rPr lang="en-US" baseline="0"/>
                      <a:pPr/>
                      <a:t>[CELLRANGE]</a:t>
                    </a:fld>
                    <a:r>
                      <a:rPr lang="en-US" baseline="0"/>
                      <a:t>
</a:t>
                    </a:r>
                    <a:fld id="{6FFA1171-7B17-414D-99CA-EF165DC0D5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D95E5965-33E4-4297-B530-EE197F537F00}" type="CELLRANGE">
                      <a:rPr lang="en-US" baseline="0"/>
                      <a:pPr/>
                      <a:t>[CELLRANGE]</a:t>
                    </a:fld>
                    <a:r>
                      <a:rPr lang="en-US" baseline="0"/>
                      <a:t>
</a:t>
                    </a:r>
                    <a:fld id="{3EA1B26F-1545-4100-B815-E23FB0B241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25489F38-2D04-4E80-BA1F-964D26A6B1DB}" type="CELLRANGE">
                      <a:rPr lang="en-US" baseline="0"/>
                      <a:pPr/>
                      <a:t>[CELLRANGE]</a:t>
                    </a:fld>
                    <a:r>
                      <a:rPr lang="en-US" baseline="0"/>
                      <a:t>
</a:t>
                    </a:r>
                    <a:fld id="{3D89891A-B7FC-4B8A-9EC4-0B8DAC62E8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AE506B06-5B0C-433C-A130-DEDA9A138164}" type="CELLRANGE">
                      <a:rPr lang="en-US" baseline="0"/>
                      <a:pPr/>
                      <a:t>[CELLRANGE]</a:t>
                    </a:fld>
                    <a:r>
                      <a:rPr lang="en-US" baseline="0"/>
                      <a:t>
</a:t>
                    </a:r>
                    <a:fld id="{CB3B35C5-D610-4681-9AFB-6AE8C30E90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718FBB25-A760-4572-A68C-6963B015CBD3}" type="CELLRANGE">
                      <a:rPr lang="en-US" baseline="0"/>
                      <a:pPr/>
                      <a:t>[CELLRANGE]</a:t>
                    </a:fld>
                    <a:r>
                      <a:rPr lang="en-US" baseline="0"/>
                      <a:t>
</a:t>
                    </a:r>
                    <a:fld id="{95159BB5-0B08-40F5-A404-21C423FB3A4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C346CE66-82FB-4A7F-AF8A-15E03D4A5885}" type="CELLRANGE">
                      <a:rPr lang="en-US" baseline="0"/>
                      <a:pPr/>
                      <a:t>[CELLRANGE]</a:t>
                    </a:fld>
                    <a:r>
                      <a:rPr lang="en-US" baseline="0"/>
                      <a:t>
</a:t>
                    </a:r>
                    <a:fld id="{C0DF82A4-23A5-4D8F-996E-EAE0785118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F83760D6-00A9-46D0-916E-C85F27A311F8}" type="CELLRANGE">
                      <a:rPr lang="en-US" baseline="0"/>
                      <a:pPr/>
                      <a:t>[CELLRANGE]</a:t>
                    </a:fld>
                    <a:r>
                      <a:rPr lang="en-US" baseline="0"/>
                      <a:t>
</a:t>
                    </a:r>
                    <a:fld id="{8AA457DE-CD70-49AA-9E44-4EE8758626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682D3482-4CD7-4589-A713-150669E1FA02}" type="CELLRANGE">
                      <a:rPr lang="en-US" baseline="0"/>
                      <a:pPr/>
                      <a:t>[CELLRANGE]</a:t>
                    </a:fld>
                    <a:r>
                      <a:rPr lang="en-US" baseline="0"/>
                      <a:t>
</a:t>
                    </a:r>
                    <a:fld id="{4E7FF687-6AAA-4A21-8661-97A14B566D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A717FF0C-9345-4DA5-9DE0-85BB9745A0A0}" type="CELLRANGE">
                      <a:rPr lang="en-US" baseline="0"/>
                      <a:pPr/>
                      <a:t>[CELLRANGE]</a:t>
                    </a:fld>
                    <a:r>
                      <a:rPr lang="en-US" baseline="0"/>
                      <a:t>
</a:t>
                    </a:r>
                    <a:fld id="{6717C8B6-174A-4788-877D-FE83EB930F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7C898495-0214-4A19-B9DB-20607F4CECE4}" type="CELLRANGE">
                      <a:rPr lang="en-US" baseline="0"/>
                      <a:pPr/>
                      <a:t>[CELLRANGE]</a:t>
                    </a:fld>
                    <a:r>
                      <a:rPr lang="en-US" baseline="0"/>
                      <a:t>
</a:t>
                    </a:r>
                    <a:fld id="{4494C73C-C923-49EC-849B-AECF5C153B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3AFFE690-47CD-4CBF-BDFB-79BEA2111BDA}" type="CELLRANGE">
                      <a:rPr lang="en-US" baseline="0"/>
                      <a:pPr/>
                      <a:t>[CELLRANGE]</a:t>
                    </a:fld>
                    <a:r>
                      <a:rPr lang="en-US" baseline="0"/>
                      <a:t>
</a:t>
                    </a:r>
                    <a:fld id="{C9D0C32E-5D57-46F0-8246-8F0E9E847D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1EDC818F-D935-4B1F-AA2D-9D26AD4A92B6}" type="CELLRANGE">
                      <a:rPr lang="en-US" baseline="0"/>
                      <a:pPr/>
                      <a:t>[CELLRANGE]</a:t>
                    </a:fld>
                    <a:r>
                      <a:rPr lang="en-US" baseline="0"/>
                      <a:t>
</a:t>
                    </a:r>
                    <a:fld id="{31FF8643-DE4A-4E7D-A943-01BDDA864E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DF3AEAE1-8DEB-4C0F-B64E-AD242C4A05D4}" type="CELLRANGE">
                      <a:rPr lang="en-US" baseline="0"/>
                      <a:pPr/>
                      <a:t>[CELLRANGE]</a:t>
                    </a:fld>
                    <a:r>
                      <a:rPr lang="en-US" baseline="0"/>
                      <a:t>
</a:t>
                    </a:r>
                    <a:fld id="{8F33E203-EB07-4DD4-8844-CE319C14123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7BF02DA0-1858-43E6-94C8-12DA9D2F1D4F}" type="CELLRANGE">
                      <a:rPr lang="en-US" baseline="0"/>
                      <a:pPr/>
                      <a:t>[CELLRANGE]</a:t>
                    </a:fld>
                    <a:r>
                      <a:rPr lang="en-US" baseline="0"/>
                      <a:t>
</a:t>
                    </a:r>
                    <a:fld id="{50C368A3-3A2A-4531-8ED4-F92354F03A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Canarias</c:v>
                </c:pt>
                <c:pt idx="11">
                  <c:v>Balears, Illes</c:v>
                </c:pt>
                <c:pt idx="12">
                  <c:v>Media Nacional</c:v>
                </c:pt>
                <c:pt idx="13">
                  <c:v>Andalucía</c:v>
                </c:pt>
                <c:pt idx="14">
                  <c:v>Extremadura</c:v>
                </c:pt>
                <c:pt idx="15">
                  <c:v>Murcia, Región de</c:v>
                </c:pt>
                <c:pt idx="16">
                  <c:v>Melilla</c:v>
                </c:pt>
                <c:pt idx="17">
                  <c:v>País Vasco</c:v>
                </c:pt>
                <c:pt idx="18">
                  <c:v>Rioja, La</c:v>
                </c:pt>
                <c:pt idx="19">
                  <c:v>Cataluña</c:v>
                </c:pt>
              </c:strCache>
            </c:strRef>
          </c:cat>
          <c:val>
            <c:numRef>
              <c:f>'11ListaEsperaGI'!$P$13:$P$32</c:f>
              <c:numCache>
                <c:formatCode>0.00%</c:formatCode>
                <c:ptCount val="20"/>
                <c:pt idx="0">
                  <c:v>1.277637021156803E-3</c:v>
                </c:pt>
                <c:pt idx="1">
                  <c:v>1.563876651982379E-2</c:v>
                </c:pt>
                <c:pt idx="2">
                  <c:v>5.2539404553415062E-2</c:v>
                </c:pt>
                <c:pt idx="3">
                  <c:v>6.3339055416171491E-2</c:v>
                </c:pt>
                <c:pt idx="4">
                  <c:v>6.461043707060371E-2</c:v>
                </c:pt>
                <c:pt idx="5">
                  <c:v>8.3116976777729695E-2</c:v>
                </c:pt>
                <c:pt idx="6">
                  <c:v>8.9517422364776209E-2</c:v>
                </c:pt>
                <c:pt idx="7">
                  <c:v>9.938801823233516E-2</c:v>
                </c:pt>
                <c:pt idx="8">
                  <c:v>0.11813842482100238</c:v>
                </c:pt>
                <c:pt idx="9">
                  <c:v>0.14807417974322395</c:v>
                </c:pt>
                <c:pt idx="10">
                  <c:v>0.14880789257330776</c:v>
                </c:pt>
                <c:pt idx="11">
                  <c:v>0.15318134406198777</c:v>
                </c:pt>
                <c:pt idx="12">
                  <c:v>0.18851260667500877</c:v>
                </c:pt>
                <c:pt idx="13">
                  <c:v>0.21083981167195884</c:v>
                </c:pt>
                <c:pt idx="14">
                  <c:v>0.21229648671808055</c:v>
                </c:pt>
                <c:pt idx="15">
                  <c:v>0.2171654349893905</c:v>
                </c:pt>
                <c:pt idx="16">
                  <c:v>0.22243713733075435</c:v>
                </c:pt>
                <c:pt idx="17">
                  <c:v>0.23940589074431484</c:v>
                </c:pt>
                <c:pt idx="18">
                  <c:v>0.25282409897794511</c:v>
                </c:pt>
                <c:pt idx="19">
                  <c:v>0.37796698057976347</c:v>
                </c:pt>
              </c:numCache>
            </c:numRef>
          </c:val>
          <c:extLst>
            <c:ext xmlns:c15="http://schemas.microsoft.com/office/drawing/2012/chart" uri="{02D57815-91ED-43cb-92C2-25804820EDAC}">
              <c15:datalabelsRange>
                <c15:f>'11ListaEsperaGI'!$N$13:$N$32</c15:f>
                <c15:dlblRangeCache>
                  <c:ptCount val="20"/>
                  <c:pt idx="0">
                    <c:v>59</c:v>
                  </c:pt>
                  <c:pt idx="1">
                    <c:v>213</c:v>
                  </c:pt>
                  <c:pt idx="2">
                    <c:v>30</c:v>
                  </c:pt>
                  <c:pt idx="3">
                    <c:v>1.439</c:v>
                  </c:pt>
                  <c:pt idx="4">
                    <c:v>442</c:v>
                  </c:pt>
                  <c:pt idx="5">
                    <c:v>2.305</c:v>
                  </c:pt>
                  <c:pt idx="6">
                    <c:v>1.228</c:v>
                  </c:pt>
                  <c:pt idx="7">
                    <c:v>5.473</c:v>
                  </c:pt>
                  <c:pt idx="8">
                    <c:v>594</c:v>
                  </c:pt>
                  <c:pt idx="9">
                    <c:v>7.785</c:v>
                  </c:pt>
                  <c:pt idx="10">
                    <c:v>2.172</c:v>
                  </c:pt>
                  <c:pt idx="11">
                    <c:v>2.056</c:v>
                  </c:pt>
                  <c:pt idx="12">
                    <c:v>103.799</c:v>
                  </c:pt>
                  <c:pt idx="13">
                    <c:v>19.256</c:v>
                  </c:pt>
                  <c:pt idx="14">
                    <c:v>2.973</c:v>
                  </c:pt>
                  <c:pt idx="15">
                    <c:v>2.968</c:v>
                  </c:pt>
                  <c:pt idx="16">
                    <c:v>115</c:v>
                  </c:pt>
                  <c:pt idx="17">
                    <c:v>8.559</c:v>
                  </c:pt>
                  <c:pt idx="18">
                    <c:v>940</c:v>
                  </c:pt>
                  <c:pt idx="19">
                    <c:v>45.192</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Canarias</c:v>
                </c:pt>
                <c:pt idx="11">
                  <c:v>Balears, Illes</c:v>
                </c:pt>
                <c:pt idx="12">
                  <c:v>Media Nacional</c:v>
                </c:pt>
                <c:pt idx="13">
                  <c:v>Andalucía</c:v>
                </c:pt>
                <c:pt idx="14">
                  <c:v>Extremadura</c:v>
                </c:pt>
                <c:pt idx="15">
                  <c:v>Murcia, Región de</c:v>
                </c:pt>
                <c:pt idx="16">
                  <c:v>Melilla</c:v>
                </c:pt>
                <c:pt idx="17">
                  <c:v>País Vasco</c:v>
                </c:pt>
                <c:pt idx="18">
                  <c:v>Rioja, La</c:v>
                </c:pt>
                <c:pt idx="19">
                  <c:v>Cataluña</c:v>
                </c:pt>
              </c:strCache>
            </c:strRef>
          </c:cat>
          <c:val>
            <c:numRef>
              <c:f>'11ListaEsperaGI'!$Q$13:$Q$32</c:f>
              <c:numCache>
                <c:formatCode>0.00%</c:formatCode>
                <c:ptCount val="20"/>
                <c:pt idx="0">
                  <c:v>0.8114873933249912</c:v>
                </c:pt>
                <c:pt idx="1">
                  <c:v>0.8114873933249912</c:v>
                </c:pt>
                <c:pt idx="2">
                  <c:v>0.8114873933249912</c:v>
                </c:pt>
                <c:pt idx="3">
                  <c:v>0.8114873933249912</c:v>
                </c:pt>
                <c:pt idx="4">
                  <c:v>0.8114873933249912</c:v>
                </c:pt>
                <c:pt idx="5">
                  <c:v>0.8114873933249912</c:v>
                </c:pt>
                <c:pt idx="6">
                  <c:v>0.8114873933249912</c:v>
                </c:pt>
                <c:pt idx="7">
                  <c:v>0.8114873933249912</c:v>
                </c:pt>
                <c:pt idx="8">
                  <c:v>0.8114873933249912</c:v>
                </c:pt>
                <c:pt idx="9">
                  <c:v>0.8114873933249912</c:v>
                </c:pt>
                <c:pt idx="10">
                  <c:v>0.8114873933249912</c:v>
                </c:pt>
                <c:pt idx="11">
                  <c:v>0.8114873933249912</c:v>
                </c:pt>
                <c:pt idx="12">
                  <c:v>0.8114873933249912</c:v>
                </c:pt>
                <c:pt idx="13">
                  <c:v>0.8114873933249912</c:v>
                </c:pt>
                <c:pt idx="14">
                  <c:v>0.8114873933249912</c:v>
                </c:pt>
                <c:pt idx="15">
                  <c:v>0.8114873933249912</c:v>
                </c:pt>
                <c:pt idx="16">
                  <c:v>0.8114873933249912</c:v>
                </c:pt>
                <c:pt idx="17">
                  <c:v>0.8114873933249912</c:v>
                </c:pt>
                <c:pt idx="18">
                  <c:v>0.8114873933249912</c:v>
                </c:pt>
                <c:pt idx="19">
                  <c:v>0.8114873933249912</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Cataluña</c:v>
                </c:pt>
                <c:pt idx="3">
                  <c:v>Murcia, Región de</c:v>
                </c:pt>
                <c:pt idx="4">
                  <c:v>Castilla - La Mancha</c:v>
                </c:pt>
                <c:pt idx="5">
                  <c:v>Balears, Illes</c:v>
                </c:pt>
                <c:pt idx="6">
                  <c:v>Castilla y León</c:v>
                </c:pt>
                <c:pt idx="7">
                  <c:v>TOTAL</c:v>
                </c:pt>
                <c:pt idx="8">
                  <c:v>Ceuta y Melilla</c:v>
                </c:pt>
                <c:pt idx="9">
                  <c:v>País Vasco</c:v>
                </c:pt>
                <c:pt idx="10">
                  <c:v>Comunitat Valenciana</c:v>
                </c:pt>
                <c:pt idx="11">
                  <c:v>Rioja, La</c:v>
                </c:pt>
                <c:pt idx="12">
                  <c:v>Asturias, Principado de</c:v>
                </c:pt>
                <c:pt idx="13">
                  <c:v>Cantabria</c:v>
                </c:pt>
                <c:pt idx="14">
                  <c:v>Madrid, Comunidad de</c:v>
                </c:pt>
                <c:pt idx="15">
                  <c:v>Aragón</c:v>
                </c:pt>
                <c:pt idx="16">
                  <c:v>Canarias</c:v>
                </c:pt>
                <c:pt idx="17">
                  <c:v>Navarra, Comunidad Foral de</c:v>
                </c:pt>
                <c:pt idx="18">
                  <c:v>Galicia</c:v>
                </c:pt>
              </c:strCache>
            </c:strRef>
          </c:cat>
          <c:val>
            <c:numRef>
              <c:f>'24asolcasaad_pobl'!$AR$11:$AR$29</c:f>
              <c:numCache>
                <c:formatCode>0.00</c:formatCode>
                <c:ptCount val="19"/>
                <c:pt idx="0">
                  <c:v>9.6372033688516741</c:v>
                </c:pt>
                <c:pt idx="1">
                  <c:v>8.5519030801790059</c:v>
                </c:pt>
                <c:pt idx="2">
                  <c:v>8.165295372633695</c:v>
                </c:pt>
                <c:pt idx="3">
                  <c:v>8.1086789006535582</c:v>
                </c:pt>
                <c:pt idx="4">
                  <c:v>7.2867728324072631</c:v>
                </c:pt>
                <c:pt idx="5">
                  <c:v>7.2161512441762339</c:v>
                </c:pt>
                <c:pt idx="6">
                  <c:v>7.0584355037098758</c:v>
                </c:pt>
                <c:pt idx="7">
                  <c:v>6.8580413988785596</c:v>
                </c:pt>
                <c:pt idx="8">
                  <c:v>6.459759420482488</c:v>
                </c:pt>
                <c:pt idx="9">
                  <c:v>6.391948132838821</c:v>
                </c:pt>
                <c:pt idx="10">
                  <c:v>6.1268675839633406</c:v>
                </c:pt>
                <c:pt idx="11">
                  <c:v>5.8103189895097413</c:v>
                </c:pt>
                <c:pt idx="12">
                  <c:v>5.5153485397569817</c:v>
                </c:pt>
                <c:pt idx="13">
                  <c:v>5.4457288088731035</c:v>
                </c:pt>
                <c:pt idx="14">
                  <c:v>5.3254198733307545</c:v>
                </c:pt>
                <c:pt idx="15">
                  <c:v>5.2847250218155652</c:v>
                </c:pt>
                <c:pt idx="16">
                  <c:v>5.0732108226575061</c:v>
                </c:pt>
                <c:pt idx="17">
                  <c:v>4.4686379351070453</c:v>
                </c:pt>
                <c:pt idx="18">
                  <c:v>3.2493669715099531</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Castilla y León</c:v>
                </c:pt>
                <c:pt idx="3">
                  <c:v>Extremadura</c:v>
                </c:pt>
                <c:pt idx="4">
                  <c:v>Castilla - La Mancha</c:v>
                </c:pt>
                <c:pt idx="5">
                  <c:v>Balears, Illes</c:v>
                </c:pt>
                <c:pt idx="6">
                  <c:v>Rioja, La</c:v>
                </c:pt>
                <c:pt idx="7">
                  <c:v>TOTAL</c:v>
                </c:pt>
                <c:pt idx="8">
                  <c:v>País Vasco</c:v>
                </c:pt>
                <c:pt idx="9">
                  <c:v>Madrid, Comunidad de</c:v>
                </c:pt>
                <c:pt idx="10">
                  <c:v>Murcia, Región de</c:v>
                </c:pt>
                <c:pt idx="11">
                  <c:v>Comunitat Valenciana</c:v>
                </c:pt>
                <c:pt idx="12">
                  <c:v>Aragón</c:v>
                </c:pt>
                <c:pt idx="13">
                  <c:v>Ceuta y Melilla</c:v>
                </c:pt>
                <c:pt idx="14">
                  <c:v>Asturias, Principado de</c:v>
                </c:pt>
                <c:pt idx="15">
                  <c:v>Navarra, Comunidad Foral de</c:v>
                </c:pt>
                <c:pt idx="16">
                  <c:v>Cantabria</c:v>
                </c:pt>
                <c:pt idx="17">
                  <c:v>Canarias</c:v>
                </c:pt>
                <c:pt idx="18">
                  <c:v>Galicia</c:v>
                </c:pt>
              </c:strCache>
            </c:strRef>
          </c:cat>
          <c:val>
            <c:numRef>
              <c:f>'24asolcasaad_pobl'!$AX$11:$AX$29</c:f>
              <c:numCache>
                <c:formatCode>0.00</c:formatCode>
                <c:ptCount val="19"/>
                <c:pt idx="0">
                  <c:v>47.413017503605921</c:v>
                </c:pt>
                <c:pt idx="1">
                  <c:v>43.424478017614149</c:v>
                </c:pt>
                <c:pt idx="2">
                  <c:v>43.395795351217487</c:v>
                </c:pt>
                <c:pt idx="3">
                  <c:v>43.060916034654937</c:v>
                </c:pt>
                <c:pt idx="4">
                  <c:v>41.474797289120175</c:v>
                </c:pt>
                <c:pt idx="5">
                  <c:v>40.243426698915506</c:v>
                </c:pt>
                <c:pt idx="6">
                  <c:v>38.105776613522423</c:v>
                </c:pt>
                <c:pt idx="7">
                  <c:v>37.936723660081071</c:v>
                </c:pt>
                <c:pt idx="8">
                  <c:v>37.880946851048606</c:v>
                </c:pt>
                <c:pt idx="9">
                  <c:v>36.493515612762444</c:v>
                </c:pt>
                <c:pt idx="10">
                  <c:v>36.44268885042711</c:v>
                </c:pt>
                <c:pt idx="11">
                  <c:v>35.8102111846028</c:v>
                </c:pt>
                <c:pt idx="12">
                  <c:v>33.482515751807206</c:v>
                </c:pt>
                <c:pt idx="13">
                  <c:v>30.561844000823214</c:v>
                </c:pt>
                <c:pt idx="14">
                  <c:v>30.497793841532108</c:v>
                </c:pt>
                <c:pt idx="15">
                  <c:v>30.389604127489271</c:v>
                </c:pt>
                <c:pt idx="16">
                  <c:v>29.39943453251438</c:v>
                </c:pt>
                <c:pt idx="17">
                  <c:v>26.919087680331906</c:v>
                </c:pt>
                <c:pt idx="18">
                  <c:v>18.791762860543059</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'25solaltabaja'!$AB$11:$AB$41</c:f>
              <c:numCache>
                <c:formatCode>0</c:formatCode>
                <c:ptCount val="31"/>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'25solaltabaja'!$AA$11:$AA$41</c:f>
              <c:numCache>
                <c:formatCode>m/d/yyyy</c:formatCode>
                <c:ptCount val="31"/>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numCache>
            </c:numRef>
          </c:cat>
          <c:val>
            <c:numRef>
              <c:f>'25solaltabaja'!$AC$11:$AC$41</c:f>
              <c:numCache>
                <c:formatCode>0</c:formatCode>
                <c:ptCount val="31"/>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6275</c:v>
                </c:pt>
                <c:pt idx="1">
                  <c:v>127437</c:v>
                </c:pt>
                <c:pt idx="2">
                  <c:v>66380</c:v>
                </c:pt>
                <c:pt idx="3">
                  <c:v>87219</c:v>
                </c:pt>
                <c:pt idx="4">
                  <c:v>96153</c:v>
                </c:pt>
                <c:pt idx="5">
                  <c:v>154112</c:v>
                </c:pt>
                <c:pt idx="6">
                  <c:v>453627</c:v>
                </c:pt>
                <c:pt idx="7">
                  <c:v>1086691</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354247</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8</xdr:row>
      <xdr:rowOff>133350</xdr:rowOff>
    </xdr:from>
    <xdr:to>
      <xdr:col>16</xdr:col>
      <xdr:colOff>257175</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file:///Z:\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6.1361902008517877E-2</v>
          </cell>
          <cell r="Q5">
            <v>120132</v>
          </cell>
        </row>
        <row r="6">
          <cell r="P6">
            <v>6.8894962011189165E-2</v>
          </cell>
          <cell r="Q6">
            <v>125190</v>
          </cell>
        </row>
        <row r="7">
          <cell r="P7">
            <v>4.2723597705579319E-2</v>
          </cell>
          <cell r="Q7">
            <v>15187</v>
          </cell>
        </row>
        <row r="8">
          <cell r="P8">
            <v>7.5259827468129981E-2</v>
          </cell>
          <cell r="Q8">
            <v>110003</v>
          </cell>
        </row>
        <row r="9">
          <cell r="P9">
            <v>8.7837664300489449E-2</v>
          </cell>
          <cell r="Q9">
            <v>44460</v>
          </cell>
        </row>
        <row r="10">
          <cell r="P10">
            <v>7.473868483498558E-2</v>
          </cell>
          <cell r="Q10">
            <v>41071</v>
          </cell>
        </row>
        <row r="11">
          <cell r="P11">
            <v>6.028269212767956E-2</v>
          </cell>
          <cell r="Q11">
            <v>24472</v>
          </cell>
        </row>
        <row r="12">
          <cell r="P12">
            <v>8.2152470584547554E-2</v>
          </cell>
          <cell r="Q12">
            <v>104836</v>
          </cell>
        </row>
        <row r="13">
          <cell r="P13">
            <v>0.10346581844583946</v>
          </cell>
          <cell r="Q13">
            <v>41896</v>
          </cell>
        </row>
        <row r="14">
          <cell r="P14">
            <v>7.6896516910651247E-2</v>
          </cell>
          <cell r="Q14">
            <v>38083</v>
          </cell>
        </row>
        <row r="15">
          <cell r="P15">
            <v>6.6119769430678987E-2</v>
          </cell>
          <cell r="Q15">
            <v>24857</v>
          </cell>
        </row>
        <row r="16">
          <cell r="P16">
            <v>2.785024362899402E-2</v>
          </cell>
          <cell r="Q16">
            <v>5167</v>
          </cell>
        </row>
        <row r="17">
          <cell r="P17">
            <v>2.532720896923002E-2</v>
          </cell>
          <cell r="Q17">
            <v>2564</v>
          </cell>
        </row>
        <row r="18">
          <cell r="P18">
            <v>5.5049928147684168E-2</v>
          </cell>
          <cell r="Q18">
            <v>2988</v>
          </cell>
        </row>
        <row r="19">
          <cell r="P19">
            <v>-1.282691987339668E-2</v>
          </cell>
          <cell r="Q19">
            <v>-385</v>
          </cell>
        </row>
        <row r="24">
          <cell r="P24">
            <v>0.12356481828898991</v>
          </cell>
          <cell r="Q24">
            <v>204179</v>
          </cell>
        </row>
        <row r="25">
          <cell r="P25">
            <v>9.3654428129953615E-2</v>
          </cell>
          <cell r="Q25">
            <v>5849</v>
          </cell>
        </row>
        <row r="26">
          <cell r="P26">
            <v>0.29054829957726036</v>
          </cell>
          <cell r="Q26">
            <v>92098</v>
          </cell>
        </row>
        <row r="27">
          <cell r="P27">
            <v>9.1639341081511061E-2</v>
          </cell>
          <cell r="Q27">
            <v>28338</v>
          </cell>
        </row>
        <row r="28">
          <cell r="P28">
            <v>8.3958224543080995E-2</v>
          </cell>
          <cell r="Q28">
            <v>8039</v>
          </cell>
        </row>
        <row r="29">
          <cell r="P29">
            <v>4.3057094298690757E-2</v>
          </cell>
          <cell r="Q29">
            <v>7423</v>
          </cell>
        </row>
        <row r="30">
          <cell r="P30">
            <v>0.11580938971267662</v>
          </cell>
          <cell r="Q30">
            <v>21056</v>
          </cell>
        </row>
        <row r="31">
          <cell r="P31">
            <v>0.10839995846744888</v>
          </cell>
          <cell r="Q31">
            <v>2088</v>
          </cell>
        </row>
        <row r="32">
          <cell r="P32">
            <v>-0.48247978436657679</v>
          </cell>
          <cell r="Q32">
            <v>-179</v>
          </cell>
        </row>
        <row r="33">
          <cell r="P33">
            <v>7.5328105654147715E-2</v>
          </cell>
          <cell r="Q33">
            <v>4563</v>
          </cell>
        </row>
        <row r="34">
          <cell r="P34">
            <v>0.16069021299541664</v>
          </cell>
          <cell r="Q34">
            <v>3576</v>
          </cell>
        </row>
        <row r="35">
          <cell r="P35">
            <v>0.13872016533508069</v>
          </cell>
          <cell r="Q35">
            <v>11008</v>
          </cell>
        </row>
        <row r="36">
          <cell r="P36" t="str">
            <v>-</v>
          </cell>
          <cell r="Q36">
            <v>0</v>
          </cell>
        </row>
        <row r="37">
          <cell r="P37">
            <v>8.0021153583333726E-2</v>
          </cell>
          <cell r="Q37">
            <v>40401</v>
          </cell>
        </row>
        <row r="38">
          <cell r="P38">
            <v>0.10963679298324536</v>
          </cell>
          <cell r="Q38">
            <v>975</v>
          </cell>
        </row>
        <row r="39">
          <cell r="O39">
            <v>4.2153238716406971E-3</v>
          </cell>
          <cell r="P39">
            <v>3.8268496196356194E-2</v>
          </cell>
        </row>
      </sheetData>
      <sheetData sheetId="28">
        <row r="5">
          <cell r="N5">
            <v>2.0142429430951792E-2</v>
          </cell>
          <cell r="O5">
            <v>8423</v>
          </cell>
        </row>
        <row r="6">
          <cell r="N6">
            <v>5.5017273557558699E-2</v>
          </cell>
          <cell r="O6">
            <v>2771</v>
          </cell>
        </row>
        <row r="7">
          <cell r="N7">
            <v>7.761214758575985E-2</v>
          </cell>
          <cell r="O7">
            <v>3353</v>
          </cell>
        </row>
        <row r="8">
          <cell r="N8">
            <v>0.12444025453688434</v>
          </cell>
          <cell r="O8">
            <v>4752</v>
          </cell>
        </row>
        <row r="9">
          <cell r="N9">
            <v>5.8824549537831894E-2</v>
          </cell>
          <cell r="O9">
            <v>3392</v>
          </cell>
        </row>
        <row r="10">
          <cell r="N10">
            <v>3.9905279775477975E-2</v>
          </cell>
          <cell r="O10">
            <v>910</v>
          </cell>
        </row>
        <row r="11">
          <cell r="N11">
            <v>6.4095947814957865E-2</v>
          </cell>
          <cell r="O11">
            <v>9315</v>
          </cell>
        </row>
        <row r="12">
          <cell r="N12">
            <v>6.4803824778977059E-2</v>
          </cell>
          <cell r="O12">
            <v>5842</v>
          </cell>
        </row>
        <row r="13">
          <cell r="N13">
            <v>7.5708343234058839E-2</v>
          </cell>
          <cell r="O13">
            <v>26445</v>
          </cell>
        </row>
        <row r="14">
          <cell r="N14">
            <v>0.12291977441232405</v>
          </cell>
          <cell r="O14">
            <v>22166</v>
          </cell>
        </row>
        <row r="15">
          <cell r="N15">
            <v>4.2476357330568426E-2</v>
          </cell>
          <cell r="O15">
            <v>2376</v>
          </cell>
        </row>
        <row r="16">
          <cell r="N16">
            <v>6.2927793002357957E-2</v>
          </cell>
          <cell r="O16">
            <v>4937</v>
          </cell>
        </row>
        <row r="17">
          <cell r="N17">
            <v>5.1229698786909861E-2</v>
          </cell>
          <cell r="O17">
            <v>11567</v>
          </cell>
        </row>
        <row r="18">
          <cell r="N18">
            <v>0.12237755864608202</v>
          </cell>
          <cell r="O18">
            <v>6714</v>
          </cell>
        </row>
        <row r="19">
          <cell r="N19">
            <v>6.7045344208175539E-2</v>
          </cell>
          <cell r="O19">
            <v>1381</v>
          </cell>
        </row>
        <row r="20">
          <cell r="N20">
            <v>4.6219423859140907E-2</v>
          </cell>
          <cell r="O20">
            <v>4977</v>
          </cell>
        </row>
        <row r="21">
          <cell r="N21">
            <v>3.6618316268486995E-2</v>
          </cell>
          <cell r="O21">
            <v>515</v>
          </cell>
        </row>
        <row r="22">
          <cell r="O22">
            <v>78</v>
          </cell>
        </row>
        <row r="23">
          <cell r="O23">
            <v>218</v>
          </cell>
        </row>
        <row r="24">
          <cell r="N24">
            <v>6.1361902008517877E-2</v>
          </cell>
          <cell r="O24">
            <v>120132</v>
          </cell>
          <cell r="P24">
            <v>6.0730406237176959E-2</v>
          </cell>
        </row>
        <row r="30">
          <cell r="N30">
            <v>5.900779168469672E-2</v>
          </cell>
          <cell r="O30">
            <v>21682</v>
          </cell>
        </row>
        <row r="31">
          <cell r="N31">
            <v>4.088977538808436E-2</v>
          </cell>
          <cell r="O31">
            <v>1886</v>
          </cell>
        </row>
        <row r="32">
          <cell r="N32">
            <v>4.193061840120671E-2</v>
          </cell>
          <cell r="O32">
            <v>1668</v>
          </cell>
        </row>
        <row r="33">
          <cell r="N33">
            <v>0.13447544834698899</v>
          </cell>
          <cell r="O33">
            <v>4694</v>
          </cell>
        </row>
        <row r="34">
          <cell r="N34">
            <v>0.12395957839834826</v>
          </cell>
          <cell r="O34">
            <v>5704</v>
          </cell>
        </row>
        <row r="35">
          <cell r="N35">
            <v>3.5179505682843226E-2</v>
          </cell>
          <cell r="O35">
            <v>780</v>
          </cell>
        </row>
        <row r="36">
          <cell r="N36">
            <v>5.6890407970329404E-2</v>
          </cell>
          <cell r="O36">
            <v>7823</v>
          </cell>
        </row>
        <row r="37">
          <cell r="N37">
            <v>7.0009593560614869E-2</v>
          </cell>
          <cell r="O37">
            <v>5984</v>
          </cell>
        </row>
        <row r="38">
          <cell r="N38">
            <v>6.8121774770993238E-2</v>
          </cell>
          <cell r="O38">
            <v>22072</v>
          </cell>
        </row>
        <row r="39">
          <cell r="N39">
            <v>0.14285448939410816</v>
          </cell>
          <cell r="O39">
            <v>23073</v>
          </cell>
        </row>
        <row r="40">
          <cell r="N40">
            <v>4.912022074804856E-2</v>
          </cell>
          <cell r="O40">
            <v>2599</v>
          </cell>
        </row>
        <row r="41">
          <cell r="N41">
            <v>6.6071199074668963E-2</v>
          </cell>
          <cell r="O41">
            <v>5141</v>
          </cell>
        </row>
        <row r="42">
          <cell r="N42">
            <v>5.3271497172505899E-2</v>
          </cell>
          <cell r="O42">
            <v>11992</v>
          </cell>
        </row>
        <row r="43">
          <cell r="N43">
            <v>5.6804307359740625E-2</v>
          </cell>
          <cell r="O43">
            <v>2838</v>
          </cell>
        </row>
        <row r="44">
          <cell r="N44">
            <v>6.6338946753625949E-2</v>
          </cell>
          <cell r="O44">
            <v>1363</v>
          </cell>
        </row>
        <row r="45">
          <cell r="N45">
            <v>4.7097460394469159E-2</v>
          </cell>
          <cell r="O45">
            <v>5048</v>
          </cell>
        </row>
        <row r="46">
          <cell r="N46">
            <v>3.3368907861970776E-2</v>
          </cell>
          <cell r="O46">
            <v>469</v>
          </cell>
        </row>
        <row r="47">
          <cell r="H47">
            <v>2180</v>
          </cell>
        </row>
        <row r="48">
          <cell r="H48">
            <v>2786</v>
          </cell>
        </row>
        <row r="49">
          <cell r="N49">
            <v>6.8894962011189165E-2</v>
          </cell>
          <cell r="P49">
            <v>8.144599303135891E-2</v>
          </cell>
        </row>
        <row r="55">
          <cell r="N55">
            <v>6.4178279657236548E-2</v>
          </cell>
          <cell r="O55">
            <v>19278</v>
          </cell>
        </row>
        <row r="56">
          <cell r="N56">
            <v>4.4843517527602961E-2</v>
          </cell>
          <cell r="O56">
            <v>1718</v>
          </cell>
        </row>
        <row r="57">
          <cell r="N57">
            <v>4.8508058082016969E-2</v>
          </cell>
          <cell r="O57">
            <v>1520</v>
          </cell>
        </row>
        <row r="58">
          <cell r="N58">
            <v>0.13739227912842433</v>
          </cell>
          <cell r="O58">
            <v>3922</v>
          </cell>
        </row>
        <row r="59">
          <cell r="N59">
            <v>0.12720786781281745</v>
          </cell>
          <cell r="O59">
            <v>5135</v>
          </cell>
        </row>
        <row r="60">
          <cell r="N60">
            <v>2.9351948551640694E-2</v>
          </cell>
          <cell r="O60">
            <v>534</v>
          </cell>
        </row>
        <row r="61">
          <cell r="N61">
            <v>6.9805468909683865E-2</v>
          </cell>
          <cell r="O61">
            <v>7855</v>
          </cell>
        </row>
        <row r="62">
          <cell r="N62">
            <v>8.0607307391417748E-2</v>
          </cell>
          <cell r="O62">
            <v>5564</v>
          </cell>
        </row>
        <row r="63">
          <cell r="N63">
            <v>7.184776315893826E-2</v>
          </cell>
          <cell r="O63">
            <v>18119</v>
          </cell>
        </row>
        <row r="64">
          <cell r="N64">
            <v>0.14676008276763342</v>
          </cell>
          <cell r="O64">
            <v>20214</v>
          </cell>
        </row>
        <row r="65">
          <cell r="N65">
            <v>5.8775617446137574E-2</v>
          </cell>
          <cell r="O65">
            <v>2237</v>
          </cell>
        </row>
        <row r="66">
          <cell r="N66">
            <v>7.1626762779255726E-2</v>
          </cell>
          <cell r="O66">
            <v>5008</v>
          </cell>
        </row>
        <row r="67">
          <cell r="N67">
            <v>6.7564609233676354E-2</v>
          </cell>
          <cell r="O67">
            <v>11728</v>
          </cell>
        </row>
        <row r="68">
          <cell r="N68">
            <v>5.0814111261872519E-2</v>
          </cell>
          <cell r="O68">
            <v>2247</v>
          </cell>
        </row>
        <row r="69">
          <cell r="N69">
            <v>7.2756933115823763E-2</v>
          </cell>
          <cell r="O69">
            <v>1115</v>
          </cell>
        </row>
        <row r="70">
          <cell r="N70">
            <v>4.0251315318996728E-2</v>
          </cell>
          <cell r="O70">
            <v>3152</v>
          </cell>
        </row>
        <row r="71">
          <cell r="N71">
            <v>3.0821584832279925E-2</v>
          </cell>
          <cell r="O71">
            <v>317</v>
          </cell>
        </row>
        <row r="72">
          <cell r="O72">
            <v>78</v>
          </cell>
        </row>
        <row r="73">
          <cell r="O73">
            <v>262</v>
          </cell>
        </row>
        <row r="74">
          <cell r="N74">
            <v>7.5259827468129981E-2</v>
          </cell>
          <cell r="P74">
            <v>0.10188792328438723</v>
          </cell>
        </row>
        <row r="80">
          <cell r="N80">
            <v>5.1277414882956895E-2</v>
          </cell>
          <cell r="O80">
            <v>13612</v>
          </cell>
        </row>
        <row r="81">
          <cell r="N81">
            <v>7.7840569472368726E-2</v>
          </cell>
          <cell r="O81">
            <v>2865</v>
          </cell>
        </row>
        <row r="82">
          <cell r="N82">
            <v>5.7861943433211938E-2</v>
          </cell>
          <cell r="O82">
            <v>1653</v>
          </cell>
        </row>
        <row r="83">
          <cell r="N83">
            <v>0.11873392063615817</v>
          </cell>
          <cell r="O83">
            <v>3046</v>
          </cell>
        </row>
        <row r="84">
          <cell r="N84">
            <v>0.23159857076277768</v>
          </cell>
          <cell r="O84">
            <v>7454</v>
          </cell>
        </row>
        <row r="85">
          <cell r="N85">
            <v>1.8663245071736778E-2</v>
          </cell>
          <cell r="O85">
            <v>320</v>
          </cell>
        </row>
        <row r="86">
          <cell r="N86">
            <v>6.997650242096265E-2</v>
          </cell>
          <cell r="O86">
            <v>7862</v>
          </cell>
        </row>
        <row r="87">
          <cell r="N87">
            <v>8.2790524964027723E-2</v>
          </cell>
          <cell r="O87">
            <v>5351</v>
          </cell>
        </row>
        <row r="88">
          <cell r="N88">
            <v>0.10325166005221642</v>
          </cell>
          <cell r="O88">
            <v>18706</v>
          </cell>
        </row>
        <row r="89">
          <cell r="N89">
            <v>0.10526977936435555</v>
          </cell>
          <cell r="O89">
            <v>13388</v>
          </cell>
        </row>
        <row r="90">
          <cell r="N90">
            <v>0.1038674386615912</v>
          </cell>
          <cell r="O90">
            <v>3247</v>
          </cell>
        </row>
        <row r="91">
          <cell r="N91">
            <v>0.10188468560909003</v>
          </cell>
          <cell r="O91">
            <v>6752</v>
          </cell>
        </row>
        <row r="92">
          <cell r="N92">
            <v>8.7747804265997598E-2</v>
          </cell>
          <cell r="O92">
            <v>13987</v>
          </cell>
        </row>
        <row r="93">
          <cell r="N93">
            <v>6.294906166219838E-2</v>
          </cell>
          <cell r="O93">
            <v>2348</v>
          </cell>
        </row>
        <row r="94">
          <cell r="N94">
            <v>8.5804938612222381E-2</v>
          </cell>
          <cell r="O94">
            <v>1244</v>
          </cell>
        </row>
        <row r="95">
          <cell r="N95">
            <v>3.156110340576368E-2</v>
          </cell>
          <cell r="O95">
            <v>2048</v>
          </cell>
        </row>
        <row r="96">
          <cell r="N96">
            <v>8.9171203871748261E-2</v>
          </cell>
          <cell r="O96">
            <v>737</v>
          </cell>
        </row>
        <row r="97">
          <cell r="O97">
            <v>106</v>
          </cell>
        </row>
        <row r="98">
          <cell r="O98">
            <v>110</v>
          </cell>
        </row>
        <row r="99">
          <cell r="N99">
            <v>8.2152470584547554E-2</v>
          </cell>
          <cell r="P99">
            <v>7.0107108081791658E-2</v>
          </cell>
        </row>
        <row r="105">
          <cell r="N105">
            <v>0.16223800251975717</v>
          </cell>
          <cell r="O105">
            <v>5666</v>
          </cell>
        </row>
        <row r="106">
          <cell r="N106">
            <v>-0.76212624584717603</v>
          </cell>
          <cell r="O106">
            <v>-1147</v>
          </cell>
        </row>
        <row r="107">
          <cell r="N107">
            <v>-4.8066498012287684E-2</v>
          </cell>
          <cell r="O107">
            <v>-133</v>
          </cell>
        </row>
        <row r="108">
          <cell r="N108">
            <v>0.30290456431535273</v>
          </cell>
          <cell r="O108">
            <v>876</v>
          </cell>
        </row>
        <row r="109">
          <cell r="N109">
            <v>-0.28342703495477883</v>
          </cell>
          <cell r="O109">
            <v>-2319</v>
          </cell>
        </row>
        <row r="110">
          <cell r="N110">
            <v>0.20439350525310407</v>
          </cell>
          <cell r="O110">
            <v>214</v>
          </cell>
        </row>
        <row r="111">
          <cell r="N111">
            <v>-4.0000000000000036E-2</v>
          </cell>
          <cell r="O111">
            <v>-7</v>
          </cell>
        </row>
        <row r="112">
          <cell r="N112">
            <v>4.8486228090143468E-2</v>
          </cell>
          <cell r="O112">
            <v>213</v>
          </cell>
        </row>
        <row r="113">
          <cell r="N113">
            <v>-8.2656265401241935E-3</v>
          </cell>
          <cell r="O113">
            <v>-587</v>
          </cell>
        </row>
        <row r="114">
          <cell r="N114">
            <v>0.64658520412996112</v>
          </cell>
          <cell r="O114">
            <v>6826</v>
          </cell>
        </row>
        <row r="115">
          <cell r="N115">
            <v>-0.14855125753787324</v>
          </cell>
          <cell r="O115">
            <v>-1010</v>
          </cell>
        </row>
        <row r="116">
          <cell r="N116">
            <v>-0.47820126131066631</v>
          </cell>
          <cell r="O116">
            <v>-1744</v>
          </cell>
        </row>
        <row r="117">
          <cell r="N117">
            <v>-0.15928641940487942</v>
          </cell>
          <cell r="O117">
            <v>-2259</v>
          </cell>
        </row>
        <row r="118">
          <cell r="N118">
            <v>-1.4595375722543324E-2</v>
          </cell>
          <cell r="O118">
            <v>-101</v>
          </cell>
        </row>
        <row r="119">
          <cell r="N119">
            <v>-0.15598548972188631</v>
          </cell>
          <cell r="O119">
            <v>-129</v>
          </cell>
        </row>
        <row r="120">
          <cell r="N120">
            <v>8.2277537636011422E-2</v>
          </cell>
          <cell r="O120">
            <v>1104</v>
          </cell>
        </row>
        <row r="121">
          <cell r="N121">
            <v>-0.20792079207920788</v>
          </cell>
          <cell r="O121">
            <v>-420</v>
          </cell>
        </row>
        <row r="122">
          <cell r="O122">
            <v>-28</v>
          </cell>
        </row>
        <row r="123">
          <cell r="O123">
            <v>152</v>
          </cell>
        </row>
        <row r="124">
          <cell r="N124">
            <v>2.785024362899402E-2</v>
          </cell>
          <cell r="O124">
            <v>5167</v>
          </cell>
          <cell r="P124">
            <v>0.484375</v>
          </cell>
        </row>
        <row r="220">
          <cell r="N220">
            <v>7.6476045394886061E-2</v>
          </cell>
          <cell r="O220">
            <v>29017</v>
          </cell>
        </row>
        <row r="221">
          <cell r="N221">
            <v>0.17428312286332237</v>
          </cell>
          <cell r="O221">
            <v>7494</v>
          </cell>
        </row>
        <row r="222">
          <cell r="N222">
            <v>6.6560360707117905E-2</v>
          </cell>
          <cell r="O222">
            <v>2421</v>
          </cell>
        </row>
        <row r="223">
          <cell r="N223">
            <v>0.15620620989748502</v>
          </cell>
          <cell r="O223">
            <v>6354</v>
          </cell>
        </row>
        <row r="224">
          <cell r="N224">
            <v>0.2394707520891366</v>
          </cell>
          <cell r="O224">
            <v>8597</v>
          </cell>
        </row>
        <row r="225">
          <cell r="N225">
            <v>2.0872088697075686E-2</v>
          </cell>
          <cell r="O225">
            <v>561</v>
          </cell>
        </row>
        <row r="226">
          <cell r="N226">
            <v>8.7473491389215452E-2</v>
          </cell>
          <cell r="O226">
            <v>13323</v>
          </cell>
        </row>
        <row r="227">
          <cell r="N227">
            <v>0.13826914187002748</v>
          </cell>
          <cell r="O227">
            <v>11366</v>
          </cell>
        </row>
        <row r="228">
          <cell r="N228">
            <v>0.10734746752298929</v>
          </cell>
          <cell r="O228">
            <v>23534</v>
          </cell>
        </row>
        <row r="229">
          <cell r="N229">
            <v>0.33940704354458373</v>
          </cell>
          <cell r="O229">
            <v>48505</v>
          </cell>
        </row>
        <row r="230">
          <cell r="N230">
            <v>0.14370210658197613</v>
          </cell>
          <cell r="O230">
            <v>4932</v>
          </cell>
        </row>
        <row r="231">
          <cell r="N231">
            <v>0.120834229198022</v>
          </cell>
          <cell r="O231">
            <v>9554</v>
          </cell>
        </row>
        <row r="232">
          <cell r="N232">
            <v>0.12992843979608937</v>
          </cell>
          <cell r="O232">
            <v>27144</v>
          </cell>
        </row>
        <row r="233">
          <cell r="N233">
            <v>6.3339484186585526E-2</v>
          </cell>
          <cell r="O233">
            <v>2952</v>
          </cell>
        </row>
        <row r="234">
          <cell r="N234">
            <v>0.1289154730048796</v>
          </cell>
          <cell r="O234">
            <v>2457</v>
          </cell>
        </row>
        <row r="235">
          <cell r="N235">
            <v>4.6172130779925658E-2</v>
          </cell>
          <cell r="O235">
            <v>4118</v>
          </cell>
        </row>
        <row r="236">
          <cell r="N236">
            <v>0.12874938534666458</v>
          </cell>
          <cell r="O236">
            <v>1571</v>
          </cell>
        </row>
        <row r="237">
          <cell r="O237">
            <v>103</v>
          </cell>
        </row>
        <row r="238">
          <cell r="O238">
            <v>176</v>
          </cell>
        </row>
        <row r="239">
          <cell r="P239">
            <v>6.7407586373520179E-2</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18"/>
      <c r="C2" s="1018"/>
      <c r="D2" s="1018"/>
      <c r="E2" s="1018"/>
      <c r="F2" s="1018"/>
      <c r="G2" s="1018"/>
      <c r="H2" s="1018"/>
      <c r="I2" s="1018"/>
      <c r="J2" s="1018"/>
      <c r="K2" s="1018"/>
      <c r="L2" s="1018"/>
      <c r="M2" s="1018"/>
      <c r="N2" s="1018"/>
      <c r="O2" s="1018"/>
      <c r="P2" s="1018"/>
      <c r="Q2" s="1018"/>
      <c r="R2" s="1018"/>
      <c r="S2" s="1018"/>
      <c r="T2" s="1018"/>
      <c r="U2" s="10"/>
    </row>
    <row r="3" spans="1:21" s="7" customFormat="1" ht="45.75" customHeight="1" x14ac:dyDescent="0.2">
      <c r="A3" s="8"/>
      <c r="B3" s="1017" t="s">
        <v>2</v>
      </c>
      <c r="C3" s="1017"/>
      <c r="D3" s="1017"/>
      <c r="E3" s="1017"/>
      <c r="F3" s="1017"/>
      <c r="G3" s="1017"/>
      <c r="H3" s="1017"/>
      <c r="I3" s="1017"/>
      <c r="J3" s="1017"/>
      <c r="K3" s="1017"/>
      <c r="L3" s="1017"/>
      <c r="M3" s="1017"/>
      <c r="N3" s="1017"/>
      <c r="O3" s="1017"/>
      <c r="P3" s="1017"/>
      <c r="Q3" s="1017"/>
      <c r="R3" s="1017"/>
      <c r="S3" s="1017"/>
      <c r="T3" s="1017"/>
      <c r="U3" s="8"/>
    </row>
    <row r="4" spans="1:21" s="7" customFormat="1" ht="45.75" customHeight="1" x14ac:dyDescent="0.2">
      <c r="A4" s="8"/>
      <c r="B4" s="1017" t="s">
        <v>1</v>
      </c>
      <c r="C4" s="1017"/>
      <c r="D4" s="1017"/>
      <c r="E4" s="1017"/>
      <c r="F4" s="1017"/>
      <c r="G4" s="1017"/>
      <c r="H4" s="1017"/>
      <c r="I4" s="1017"/>
      <c r="J4" s="1017"/>
      <c r="K4" s="1017"/>
      <c r="L4" s="1017"/>
      <c r="M4" s="1017"/>
      <c r="N4" s="1017"/>
      <c r="O4" s="1017"/>
      <c r="P4" s="1017"/>
      <c r="Q4" s="1017"/>
      <c r="R4" s="1017"/>
      <c r="S4" s="1017"/>
      <c r="T4" s="1017"/>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19" t="s">
        <v>489</v>
      </c>
      <c r="C6" s="1019"/>
      <c r="D6" s="1019"/>
      <c r="E6" s="1019"/>
      <c r="F6" s="1019"/>
      <c r="G6" s="1019"/>
      <c r="H6" s="1019"/>
      <c r="I6" s="1019"/>
      <c r="J6" s="1019"/>
      <c r="K6" s="1019"/>
      <c r="L6" s="1019"/>
      <c r="M6" s="1019"/>
      <c r="N6" s="1019"/>
      <c r="O6" s="1019"/>
      <c r="P6" s="1019"/>
      <c r="Q6" s="1019"/>
      <c r="R6" s="1019"/>
      <c r="S6" s="1019"/>
      <c r="T6" s="1019"/>
      <c r="U6" s="1019"/>
    </row>
    <row r="7" spans="1:21" ht="74.099999999999994" customHeight="1" x14ac:dyDescent="0.25">
      <c r="B7" s="1020"/>
      <c r="C7" s="1020"/>
      <c r="D7" s="1020"/>
      <c r="E7" s="1020"/>
      <c r="F7" s="1020"/>
      <c r="G7" s="1020"/>
      <c r="H7" s="1020"/>
      <c r="I7" s="1020"/>
      <c r="J7" s="1020"/>
      <c r="K7" s="1020"/>
      <c r="L7" s="1020"/>
      <c r="M7" s="1020"/>
      <c r="N7" s="1020"/>
      <c r="O7" s="1020"/>
      <c r="P7" s="1020"/>
      <c r="Q7" s="1020"/>
      <c r="R7" s="1020"/>
      <c r="S7" s="1020"/>
      <c r="T7" s="1020"/>
      <c r="U7" s="1020"/>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21" t="s">
        <v>478</v>
      </c>
      <c r="C9" s="1021"/>
      <c r="D9" s="1021"/>
      <c r="E9" s="1021"/>
      <c r="F9" s="1021"/>
      <c r="G9" s="1021"/>
      <c r="H9" s="1021"/>
      <c r="I9" s="1021"/>
      <c r="J9" s="1021"/>
      <c r="K9" s="1021"/>
      <c r="L9" s="1021"/>
      <c r="M9" s="1021"/>
      <c r="N9" s="1021"/>
      <c r="O9" s="1021"/>
      <c r="P9" s="1021"/>
      <c r="Q9" s="1021"/>
      <c r="R9" s="1021"/>
      <c r="S9" s="1021"/>
    </row>
    <row r="10" spans="1:21" x14ac:dyDescent="0.2">
      <c r="B10" s="1021"/>
      <c r="C10" s="1021"/>
      <c r="D10" s="1021"/>
      <c r="E10" s="1021"/>
      <c r="F10" s="1021"/>
      <c r="G10" s="1021"/>
      <c r="H10" s="1021"/>
      <c r="I10" s="1021"/>
      <c r="J10" s="1021"/>
      <c r="K10" s="1021"/>
      <c r="L10" s="1021"/>
      <c r="M10" s="1021"/>
      <c r="N10" s="1021"/>
      <c r="O10" s="1021"/>
      <c r="P10" s="1021"/>
      <c r="Q10" s="1021"/>
      <c r="R10" s="1021"/>
      <c r="S10" s="1021"/>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16" t="s">
        <v>0</v>
      </c>
      <c r="C12" s="1016"/>
      <c r="D12" s="1016"/>
      <c r="E12" s="1016"/>
      <c r="F12" s="1016"/>
      <c r="G12" s="1016"/>
      <c r="H12" s="1016"/>
      <c r="I12" s="1016"/>
      <c r="J12" s="1016"/>
      <c r="K12" s="1016"/>
      <c r="L12" s="1016"/>
      <c r="M12" s="1016"/>
      <c r="N12" s="1016"/>
      <c r="O12" s="1016"/>
      <c r="P12" s="1016"/>
      <c r="Q12" s="1016"/>
      <c r="R12" s="1016"/>
      <c r="S12" s="1016"/>
      <c r="T12" s="1016"/>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tabSelected="1" topLeftCell="E12" zoomScaleNormal="100" workbookViewId="0">
      <selection activeCell="S26" sqref="S26:T26"/>
    </sheetView>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29" t="s">
        <v>382</v>
      </c>
      <c r="C3" s="1029"/>
      <c r="D3" s="1029"/>
      <c r="E3" s="1029"/>
      <c r="F3" s="1029"/>
      <c r="G3" s="1029"/>
      <c r="H3" s="1029"/>
      <c r="I3" s="1029"/>
      <c r="J3" s="1029"/>
      <c r="K3" s="1029"/>
      <c r="L3" s="1029"/>
      <c r="M3" s="1029"/>
      <c r="N3" s="1029"/>
      <c r="O3" s="1029"/>
      <c r="P3" s="1029"/>
      <c r="Q3" s="1029"/>
      <c r="R3" s="1029"/>
      <c r="S3" s="1029"/>
    </row>
    <row r="5" spans="1:22" x14ac:dyDescent="0.25">
      <c r="B5" s="869"/>
      <c r="C5" s="1030" t="s">
        <v>377</v>
      </c>
      <c r="D5" s="1030"/>
      <c r="E5" s="1030"/>
      <c r="F5" s="1030"/>
      <c r="G5" s="1030"/>
      <c r="H5" s="1030"/>
      <c r="I5" s="1030"/>
      <c r="J5" s="1030"/>
      <c r="K5" s="1030" t="s">
        <v>351</v>
      </c>
      <c r="L5" s="1030"/>
      <c r="M5" s="1030"/>
      <c r="N5" s="1030"/>
      <c r="O5" s="1030"/>
      <c r="P5" s="1030"/>
      <c r="Q5" s="1030"/>
      <c r="R5" s="1030"/>
      <c r="S5" s="1030"/>
      <c r="T5" s="1030"/>
    </row>
    <row r="6" spans="1:22" ht="21" customHeight="1" x14ac:dyDescent="0.25">
      <c r="B6" s="869"/>
      <c r="C6" s="1031"/>
      <c r="D6" s="1031"/>
      <c r="E6" s="1031"/>
      <c r="F6" s="1031"/>
      <c r="G6" s="1031"/>
      <c r="H6" s="1031"/>
      <c r="I6" s="1031"/>
      <c r="J6" s="1031"/>
      <c r="K6" s="1031">
        <v>43830</v>
      </c>
      <c r="L6" s="1032"/>
      <c r="M6" s="1033">
        <v>44196</v>
      </c>
      <c r="N6" s="1033"/>
      <c r="O6" s="1033">
        <v>44561</v>
      </c>
      <c r="P6" s="1033"/>
      <c r="Q6" s="1033">
        <v>44926</v>
      </c>
      <c r="R6" s="1033"/>
      <c r="S6" s="1033">
        <f>H7</f>
        <v>45199</v>
      </c>
      <c r="T6" s="1033"/>
    </row>
    <row r="7" spans="1:22" x14ac:dyDescent="0.25">
      <c r="B7" s="938"/>
      <c r="C7" s="871">
        <v>43465</v>
      </c>
      <c r="D7" s="871">
        <v>43830</v>
      </c>
      <c r="E7" s="871">
        <v>44196</v>
      </c>
      <c r="F7" s="871">
        <v>44561</v>
      </c>
      <c r="G7" s="871">
        <v>44926</v>
      </c>
      <c r="H7" s="871">
        <f>EVO!H7</f>
        <v>45199</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408443</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7.6476045394886061E-2</v>
      </c>
      <c r="T8" s="920">
        <f>[1]Cuadro_CCAA2!O220</f>
        <v>29017</v>
      </c>
    </row>
    <row r="9" spans="1:22" x14ac:dyDescent="0.25">
      <c r="B9" s="939" t="s">
        <v>10</v>
      </c>
      <c r="C9" s="887">
        <v>34548</v>
      </c>
      <c r="D9" s="887">
        <v>39164</v>
      </c>
      <c r="E9" s="887">
        <v>37313</v>
      </c>
      <c r="F9" s="887">
        <v>41449</v>
      </c>
      <c r="G9" s="887">
        <v>43712</v>
      </c>
      <c r="H9" s="887">
        <v>50493</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0.17428312286332237</v>
      </c>
      <c r="T9" s="890">
        <f>[1]Cuadro_CCAA2!O221</f>
        <v>7494</v>
      </c>
    </row>
    <row r="10" spans="1:22" x14ac:dyDescent="0.25">
      <c r="B10" s="939" t="s">
        <v>40</v>
      </c>
      <c r="C10" s="887">
        <v>28413</v>
      </c>
      <c r="D10" s="887">
        <v>27579</v>
      </c>
      <c r="E10" s="887">
        <v>30931</v>
      </c>
      <c r="F10" s="887">
        <v>35120</v>
      </c>
      <c r="G10" s="887">
        <v>36982</v>
      </c>
      <c r="H10" s="887">
        <v>38794</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6.6560360707117905E-2</v>
      </c>
      <c r="T10" s="890">
        <f>[1]Cuadro_CCAA2!O222</f>
        <v>2421</v>
      </c>
    </row>
    <row r="11" spans="1:22" x14ac:dyDescent="0.25">
      <c r="B11" s="939" t="s">
        <v>41</v>
      </c>
      <c r="C11" s="887">
        <v>22115</v>
      </c>
      <c r="D11" s="887">
        <v>28653</v>
      </c>
      <c r="E11" s="887">
        <v>36929</v>
      </c>
      <c r="F11" s="887">
        <v>39491</v>
      </c>
      <c r="G11" s="887">
        <v>42042</v>
      </c>
      <c r="H11" s="887">
        <v>47031</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0.15620620989748502</v>
      </c>
      <c r="T11" s="890">
        <f>[1]Cuadro_CCAA2!O223</f>
        <v>6354</v>
      </c>
    </row>
    <row r="12" spans="1:22" x14ac:dyDescent="0.25">
      <c r="B12" s="939" t="s">
        <v>9</v>
      </c>
      <c r="C12" s="887">
        <v>22532</v>
      </c>
      <c r="D12" s="887">
        <v>24418</v>
      </c>
      <c r="E12" s="887">
        <v>26624</v>
      </c>
      <c r="F12" s="887">
        <v>28747</v>
      </c>
      <c r="G12" s="887">
        <v>38665</v>
      </c>
      <c r="H12" s="887">
        <v>44497</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0.2394707520891366</v>
      </c>
      <c r="T12" s="890">
        <f>[1]Cuadro_CCAA2!O224</f>
        <v>8597</v>
      </c>
      <c r="V12" s="922"/>
    </row>
    <row r="13" spans="1:22" x14ac:dyDescent="0.25">
      <c r="B13" s="939" t="s">
        <v>8</v>
      </c>
      <c r="C13" s="887">
        <v>18016</v>
      </c>
      <c r="D13" s="887">
        <v>26271</v>
      </c>
      <c r="E13" s="887">
        <v>26136</v>
      </c>
      <c r="F13" s="887">
        <v>26969</v>
      </c>
      <c r="G13" s="887">
        <v>27567</v>
      </c>
      <c r="H13" s="887">
        <v>27439</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2.0872088697075686E-2</v>
      </c>
      <c r="T13" s="890">
        <f>[1]Cuadro_CCAA2!O225</f>
        <v>561</v>
      </c>
      <c r="V13" s="922"/>
    </row>
    <row r="14" spans="1:22" x14ac:dyDescent="0.25">
      <c r="B14" s="939" t="s">
        <v>7</v>
      </c>
      <c r="C14" s="887">
        <v>125565</v>
      </c>
      <c r="D14" s="887">
        <v>139852</v>
      </c>
      <c r="E14" s="887">
        <v>141310</v>
      </c>
      <c r="F14" s="887">
        <v>148050</v>
      </c>
      <c r="G14" s="887">
        <v>153910</v>
      </c>
      <c r="H14" s="887">
        <v>165632</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8.7473491389215452E-2</v>
      </c>
      <c r="T14" s="890">
        <f>[1]Cuadro_CCAA2!O226</f>
        <v>13323</v>
      </c>
      <c r="V14" s="922"/>
    </row>
    <row r="15" spans="1:22" x14ac:dyDescent="0.25">
      <c r="B15" s="939" t="s">
        <v>43</v>
      </c>
      <c r="C15" s="887">
        <v>69490</v>
      </c>
      <c r="D15" s="887">
        <v>75685</v>
      </c>
      <c r="E15" s="887">
        <v>73889</v>
      </c>
      <c r="F15" s="887">
        <v>80243</v>
      </c>
      <c r="G15" s="887">
        <v>85666</v>
      </c>
      <c r="H15" s="887">
        <v>93568</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0.13826914187002748</v>
      </c>
      <c r="T15" s="890">
        <f>[1]Cuadro_CCAA2!O227</f>
        <v>11366</v>
      </c>
      <c r="V15" s="922"/>
    </row>
    <row r="16" spans="1:22" x14ac:dyDescent="0.25">
      <c r="B16" s="939" t="s">
        <v>44</v>
      </c>
      <c r="C16" s="887">
        <v>192995</v>
      </c>
      <c r="D16" s="887">
        <v>203003</v>
      </c>
      <c r="E16" s="887">
        <v>193486</v>
      </c>
      <c r="F16" s="887">
        <v>203102</v>
      </c>
      <c r="G16" s="887">
        <v>227045</v>
      </c>
      <c r="H16" s="887">
        <v>242766</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0.10734746752298929</v>
      </c>
      <c r="T16" s="890">
        <f>[1]Cuadro_CCAA2!O228</f>
        <v>23534</v>
      </c>
      <c r="V16" s="922"/>
    </row>
    <row r="17" spans="2:24" x14ac:dyDescent="0.25">
      <c r="B17" s="939" t="s">
        <v>6</v>
      </c>
      <c r="C17" s="887">
        <v>77342</v>
      </c>
      <c r="D17" s="887">
        <v>94194</v>
      </c>
      <c r="E17" s="887">
        <v>109857</v>
      </c>
      <c r="F17" s="887">
        <v>128089</v>
      </c>
      <c r="G17" s="887">
        <v>169532</v>
      </c>
      <c r="H17" s="887">
        <v>191416</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0.33940704354458373</v>
      </c>
      <c r="T17" s="890">
        <f>[1]Cuadro_CCAA2!O229</f>
        <v>48505</v>
      </c>
      <c r="V17" s="922"/>
    </row>
    <row r="18" spans="2:24" x14ac:dyDescent="0.25">
      <c r="B18" s="939" t="s">
        <v>5</v>
      </c>
      <c r="C18" s="887">
        <v>31925</v>
      </c>
      <c r="D18" s="887">
        <v>31136</v>
      </c>
      <c r="E18" s="887">
        <v>31717</v>
      </c>
      <c r="F18" s="887">
        <v>33614</v>
      </c>
      <c r="G18" s="887">
        <v>36559</v>
      </c>
      <c r="H18" s="887">
        <v>39253</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0.14370210658197613</v>
      </c>
      <c r="T18" s="890">
        <f>[1]Cuadro_CCAA2!O230</f>
        <v>4932</v>
      </c>
      <c r="V18" s="922"/>
    </row>
    <row r="19" spans="2:24" x14ac:dyDescent="0.25">
      <c r="B19" s="939" t="s">
        <v>38</v>
      </c>
      <c r="C19" s="887">
        <v>70220</v>
      </c>
      <c r="D19" s="887">
        <v>72627</v>
      </c>
      <c r="E19" s="887">
        <v>73730</v>
      </c>
      <c r="F19" s="887">
        <v>77158</v>
      </c>
      <c r="G19" s="887">
        <v>82694</v>
      </c>
      <c r="H19" s="887">
        <v>88621</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0.120834229198022</v>
      </c>
      <c r="T19" s="890">
        <f>[1]Cuadro_CCAA2!O231</f>
        <v>9554</v>
      </c>
      <c r="V19" s="922"/>
    </row>
    <row r="20" spans="2:24" x14ac:dyDescent="0.25">
      <c r="B20" s="939" t="s">
        <v>45</v>
      </c>
      <c r="C20" s="887">
        <v>187101</v>
      </c>
      <c r="D20" s="887">
        <v>187165</v>
      </c>
      <c r="E20" s="887">
        <v>169910</v>
      </c>
      <c r="F20" s="887">
        <v>198080</v>
      </c>
      <c r="G20" s="887">
        <v>218173</v>
      </c>
      <c r="H20" s="887">
        <v>236059</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0.12992843979608937</v>
      </c>
      <c r="T20" s="890">
        <f>[1]Cuadro_CCAA2!O232</f>
        <v>27144</v>
      </c>
      <c r="V20" s="922"/>
    </row>
    <row r="21" spans="2:24" x14ac:dyDescent="0.25">
      <c r="B21" s="939" t="s">
        <v>46</v>
      </c>
      <c r="C21" s="887">
        <v>43902</v>
      </c>
      <c r="D21" s="887">
        <v>44054</v>
      </c>
      <c r="E21" s="887">
        <v>44045</v>
      </c>
      <c r="F21" s="887">
        <v>46064</v>
      </c>
      <c r="G21" s="887">
        <v>47227</v>
      </c>
      <c r="H21" s="887">
        <v>49558</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6.3339484186585526E-2</v>
      </c>
      <c r="T21" s="890">
        <f>[1]Cuadro_CCAA2!O233</f>
        <v>2952</v>
      </c>
      <c r="V21" s="922"/>
    </row>
    <row r="22" spans="2:24" x14ac:dyDescent="0.25">
      <c r="B22" s="939" t="s">
        <v>47</v>
      </c>
      <c r="C22" s="887">
        <v>17706</v>
      </c>
      <c r="D22" s="887">
        <v>17755</v>
      </c>
      <c r="E22" s="887">
        <v>17268</v>
      </c>
      <c r="F22" s="887">
        <v>18123</v>
      </c>
      <c r="G22" s="887">
        <v>20187</v>
      </c>
      <c r="H22" s="887">
        <v>21516</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0.1289154730048796</v>
      </c>
      <c r="T22" s="890">
        <f>[1]Cuadro_CCAA2!O234</f>
        <v>2457</v>
      </c>
      <c r="V22" s="922"/>
    </row>
    <row r="23" spans="2:24" x14ac:dyDescent="0.25">
      <c r="B23" s="939" t="s">
        <v>48</v>
      </c>
      <c r="C23" s="887">
        <v>84144</v>
      </c>
      <c r="D23" s="887">
        <v>89779</v>
      </c>
      <c r="E23" s="887">
        <v>88748</v>
      </c>
      <c r="F23" s="887">
        <v>89865</v>
      </c>
      <c r="G23" s="887">
        <v>89904</v>
      </c>
      <c r="H23" s="887">
        <v>93306</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4.6172130779925658E-2</v>
      </c>
      <c r="T23" s="890">
        <f>[1]Cuadro_CCAA2!O235</f>
        <v>4118</v>
      </c>
      <c r="V23" s="922"/>
    </row>
    <row r="24" spans="2:24" x14ac:dyDescent="0.25">
      <c r="B24" s="939" t="s">
        <v>49</v>
      </c>
      <c r="C24" s="887">
        <v>11661</v>
      </c>
      <c r="D24" s="887">
        <v>12152</v>
      </c>
      <c r="E24" s="887">
        <v>11213</v>
      </c>
      <c r="F24" s="887">
        <v>11764</v>
      </c>
      <c r="G24" s="887">
        <v>12841</v>
      </c>
      <c r="H24" s="887">
        <v>13773</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0.12874938534666458</v>
      </c>
      <c r="T24" s="890">
        <f>[1]Cuadro_CCAA2!O236</f>
        <v>1571</v>
      </c>
      <c r="V24" s="922"/>
    </row>
    <row r="25" spans="2:24" x14ac:dyDescent="0.25">
      <c r="B25" s="940" t="s">
        <v>4</v>
      </c>
      <c r="C25" s="903">
        <v>3710</v>
      </c>
      <c r="D25" s="903">
        <v>3873</v>
      </c>
      <c r="E25" s="903">
        <v>3677</v>
      </c>
      <c r="F25" s="903">
        <v>3992</v>
      </c>
      <c r="G25" s="903">
        <v>4310</v>
      </c>
      <c r="H25" s="903">
        <v>4418</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6.7407586373520179E-2</v>
      </c>
      <c r="T25" s="907">
        <f>[1]Cuadro_CCAA2!O237+[1]Cuadro_CCAA2!O238</f>
        <v>279</v>
      </c>
      <c r="V25" s="922"/>
      <c r="W25" s="922"/>
      <c r="X25" s="930"/>
    </row>
    <row r="26" spans="2:24" x14ac:dyDescent="0.25">
      <c r="B26" s="872" t="s">
        <v>3</v>
      </c>
      <c r="C26" s="873">
        <v>1320659</v>
      </c>
      <c r="D26" s="873">
        <v>1411021</v>
      </c>
      <c r="E26" s="873">
        <v>1427207</v>
      </c>
      <c r="F26" s="873">
        <v>1569205</v>
      </c>
      <c r="G26" s="873">
        <v>1727429</v>
      </c>
      <c r="H26" s="873">
        <v>1856583</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v>0.12356481828898991</v>
      </c>
      <c r="T26" s="879">
        <v>204179</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223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224</v>
      </c>
      <c r="K8" s="1055"/>
      <c r="L8" s="1055"/>
      <c r="M8" s="1055"/>
      <c r="N8" s="1055"/>
      <c r="O8" s="1056"/>
      <c r="P8" s="211"/>
      <c r="Q8" s="1057" t="s">
        <v>225</v>
      </c>
      <c r="R8" s="1055"/>
      <c r="S8" s="1055"/>
      <c r="T8" s="1055"/>
      <c r="U8" s="1055"/>
      <c r="V8" s="1056"/>
      <c r="W8" s="211"/>
      <c r="X8" s="1057" t="s">
        <v>226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221</v>
      </c>
      <c r="L9" s="1039" t="s">
        <v>27</v>
      </c>
      <c r="M9" s="1040"/>
      <c r="N9" s="1040" t="s">
        <v>26</v>
      </c>
      <c r="O9" s="1041"/>
      <c r="P9" s="211"/>
      <c r="Q9" s="1042" t="s">
        <v>12</v>
      </c>
      <c r="R9" s="1037" t="s">
        <v>221</v>
      </c>
      <c r="S9" s="1039" t="s">
        <v>27</v>
      </c>
      <c r="T9" s="1040"/>
      <c r="U9" s="1040" t="s">
        <v>26</v>
      </c>
      <c r="V9" s="1041"/>
      <c r="W9" s="211"/>
      <c r="X9" s="1042" t="s">
        <v>12</v>
      </c>
      <c r="Y9" s="1037" t="s">
        <v>221</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43"/>
      <c r="K10" s="1038"/>
      <c r="L10" s="408" t="s">
        <v>12</v>
      </c>
      <c r="M10" s="408" t="s">
        <v>222</v>
      </c>
      <c r="N10" s="408" t="s">
        <v>12</v>
      </c>
      <c r="O10" s="218" t="s">
        <v>222</v>
      </c>
      <c r="P10" s="216"/>
      <c r="Q10" s="1043"/>
      <c r="R10" s="1038"/>
      <c r="S10" s="408" t="s">
        <v>12</v>
      </c>
      <c r="T10" s="408" t="s">
        <v>222</v>
      </c>
      <c r="U10" s="408" t="s">
        <v>12</v>
      </c>
      <c r="V10" s="218" t="s">
        <v>222</v>
      </c>
      <c r="W10" s="216"/>
      <c r="X10" s="1043"/>
      <c r="Y10" s="1038"/>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44" t="s">
        <v>487</v>
      </c>
      <c r="C34" s="1044"/>
      <c r="D34" s="1044"/>
      <c r="E34" s="1044"/>
      <c r="F34" s="1044"/>
      <c r="G34" s="1044"/>
      <c r="H34" s="1044"/>
      <c r="I34" s="1044"/>
      <c r="J34" s="1044"/>
      <c r="K34" s="1044"/>
      <c r="L34" s="1044"/>
      <c r="M34" s="1044"/>
      <c r="N34" s="1044"/>
      <c r="O34" s="1044"/>
    </row>
    <row r="35" spans="2:15" s="439" customFormat="1" ht="29.25" customHeight="1" x14ac:dyDescent="0.2">
      <c r="B35" s="1035"/>
      <c r="C35" s="1035"/>
      <c r="D35" s="1035"/>
      <c r="E35" s="996"/>
      <c r="F35" s="996"/>
      <c r="G35" s="996"/>
      <c r="H35" s="700"/>
      <c r="I35" s="700"/>
      <c r="J35" s="700"/>
      <c r="K35" s="700"/>
      <c r="L35" s="700"/>
      <c r="M35" s="700"/>
      <c r="N35" s="700"/>
    </row>
    <row r="36" spans="2:15" s="439" customFormat="1" ht="4.5" customHeight="1" x14ac:dyDescent="0.2">
      <c r="B36" s="1036"/>
      <c r="C36" s="1036"/>
      <c r="D36" s="1036"/>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5:D35"/>
    <mergeCell ref="B36:D36"/>
    <mergeCell ref="R9:R10"/>
    <mergeCell ref="S9:T9"/>
    <mergeCell ref="K9:K10"/>
    <mergeCell ref="L9:M9"/>
    <mergeCell ref="N9:O9"/>
    <mergeCell ref="Q9:Q10"/>
    <mergeCell ref="B34:O34"/>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60"/>
      <c r="C3" s="1060"/>
      <c r="D3" s="1060"/>
      <c r="E3" s="1060"/>
      <c r="F3" s="1060"/>
    </row>
    <row r="4" spans="2:19" s="7" customFormat="1" ht="23.25" customHeight="1" x14ac:dyDescent="0.2">
      <c r="B4" s="1029" t="s">
        <v>403</v>
      </c>
      <c r="C4" s="1029"/>
      <c r="D4" s="1029"/>
      <c r="E4" s="1029"/>
      <c r="F4" s="1029"/>
      <c r="G4" s="1029"/>
      <c r="H4" s="1029"/>
      <c r="I4" s="1029"/>
      <c r="J4" s="1029"/>
      <c r="K4" s="1029"/>
      <c r="L4" s="1029"/>
      <c r="M4" s="1029"/>
    </row>
    <row r="5" spans="2:19" s="7" customFormat="1" ht="15.75" customHeight="1" x14ac:dyDescent="0.2">
      <c r="B5" s="1065" t="str">
        <f>porsaad!B6</f>
        <v>Situación a 30 de septiembre de 2023</v>
      </c>
      <c r="C5" s="1065"/>
      <c r="D5" s="1065"/>
      <c r="E5" s="1065"/>
      <c r="F5" s="1065"/>
      <c r="G5" s="1065"/>
      <c r="H5" s="1065"/>
      <c r="I5" s="1065"/>
      <c r="J5" s="1065"/>
      <c r="K5" s="1065"/>
      <c r="L5" s="1065"/>
      <c r="M5" s="1065"/>
      <c r="N5" s="43"/>
      <c r="O5" s="43"/>
      <c r="P5" s="43"/>
      <c r="Q5" s="43"/>
      <c r="R5" s="43"/>
      <c r="S5" s="43"/>
    </row>
    <row r="6" spans="2:19" s="7" customFormat="1" ht="10.5" customHeight="1" x14ac:dyDescent="0.2">
      <c r="B6" s="42"/>
    </row>
    <row r="7" spans="2:19" s="40" customFormat="1" ht="36.75" customHeight="1" x14ac:dyDescent="0.2">
      <c r="B7" s="1063" t="s">
        <v>15</v>
      </c>
      <c r="C7" s="23"/>
      <c r="D7" s="1061" t="s">
        <v>14</v>
      </c>
      <c r="E7" s="1062"/>
      <c r="F7" s="21"/>
      <c r="G7" s="144"/>
      <c r="H7" s="144"/>
      <c r="I7" s="144"/>
      <c r="J7" s="144"/>
      <c r="K7" s="144"/>
      <c r="L7" s="144"/>
      <c r="M7" s="144"/>
    </row>
    <row r="8" spans="2:19" s="36" customFormat="1" ht="30.75" customHeight="1" x14ac:dyDescent="0.2">
      <c r="B8" s="1064"/>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426595</v>
      </c>
      <c r="D10" s="137">
        <v>426595</v>
      </c>
      <c r="E10" s="185">
        <f t="shared" ref="E10:E27" si="1">D10*100/$D$29</f>
        <v>20.530161788811171</v>
      </c>
      <c r="F10" s="29"/>
      <c r="G10" s="147"/>
      <c r="H10" s="147"/>
      <c r="I10" s="147"/>
      <c r="J10" s="147"/>
      <c r="K10" s="147"/>
      <c r="L10" s="147"/>
      <c r="M10" s="146"/>
    </row>
    <row r="11" spans="2:19" s="28" customFormat="1" ht="18" customHeight="1" x14ac:dyDescent="0.2">
      <c r="B11" s="32" t="s">
        <v>10</v>
      </c>
      <c r="C11" s="30">
        <f t="shared" si="0"/>
        <v>53137</v>
      </c>
      <c r="D11" s="138">
        <v>53137</v>
      </c>
      <c r="E11" s="186">
        <f t="shared" si="1"/>
        <v>2.5572526798768367</v>
      </c>
      <c r="F11" s="29"/>
      <c r="G11" s="147"/>
      <c r="H11" s="147"/>
      <c r="I11" s="147"/>
      <c r="J11" s="147"/>
      <c r="K11" s="147"/>
      <c r="L11" s="147"/>
      <c r="M11" s="147"/>
    </row>
    <row r="12" spans="2:19" s="28" customFormat="1" ht="18" customHeight="1" x14ac:dyDescent="0.2">
      <c r="B12" s="32" t="s">
        <v>40</v>
      </c>
      <c r="C12" s="30">
        <f t="shared" si="0"/>
        <v>46555</v>
      </c>
      <c r="D12" s="138">
        <v>46555</v>
      </c>
      <c r="E12" s="186">
        <f t="shared" si="1"/>
        <v>2.2404896496163906</v>
      </c>
      <c r="F12" s="29"/>
      <c r="G12" s="147"/>
      <c r="H12" s="147"/>
      <c r="I12" s="147"/>
      <c r="J12" s="147"/>
      <c r="K12" s="147"/>
      <c r="L12" s="147"/>
      <c r="M12" s="147"/>
    </row>
    <row r="13" spans="2:19" s="28" customFormat="1" ht="18" customHeight="1" x14ac:dyDescent="0.2">
      <c r="B13" s="32" t="s">
        <v>41</v>
      </c>
      <c r="C13" s="30">
        <f t="shared" si="0"/>
        <v>42939</v>
      </c>
      <c r="D13" s="138">
        <v>42939</v>
      </c>
      <c r="E13" s="186">
        <f t="shared" si="1"/>
        <v>2.0664672981393659</v>
      </c>
      <c r="F13" s="29"/>
      <c r="G13" s="147"/>
      <c r="H13" s="147"/>
      <c r="I13" s="147"/>
      <c r="J13" s="147"/>
      <c r="K13" s="147"/>
      <c r="L13" s="147"/>
      <c r="M13" s="147"/>
    </row>
    <row r="14" spans="2:19" s="28" customFormat="1" ht="18" customHeight="1" x14ac:dyDescent="0.2">
      <c r="B14" s="32" t="s">
        <v>9</v>
      </c>
      <c r="C14" s="30">
        <f t="shared" si="0"/>
        <v>61055</v>
      </c>
      <c r="D14" s="138">
        <v>61055</v>
      </c>
      <c r="E14" s="186">
        <f t="shared" si="1"/>
        <v>2.9383115789352106</v>
      </c>
      <c r="F14" s="29"/>
      <c r="G14" s="147"/>
      <c r="H14" s="147"/>
      <c r="I14" s="147"/>
      <c r="J14" s="147"/>
      <c r="K14" s="147"/>
      <c r="L14" s="147"/>
      <c r="M14" s="149"/>
    </row>
    <row r="15" spans="2:19" s="28" customFormat="1" ht="18" customHeight="1" x14ac:dyDescent="0.2">
      <c r="B15" s="32" t="s">
        <v>8</v>
      </c>
      <c r="C15" s="30">
        <f t="shared" si="0"/>
        <v>23714</v>
      </c>
      <c r="D15" s="138">
        <v>23714</v>
      </c>
      <c r="E15" s="186">
        <f t="shared" si="1"/>
        <v>1.1412516711632066</v>
      </c>
      <c r="F15" s="29"/>
      <c r="G15" s="147"/>
      <c r="H15" s="147"/>
      <c r="I15" s="147"/>
      <c r="J15" s="147"/>
      <c r="K15" s="147"/>
      <c r="L15" s="147"/>
      <c r="M15" s="149"/>
    </row>
    <row r="16" spans="2:19" s="28" customFormat="1" ht="18" customHeight="1" x14ac:dyDescent="0.2">
      <c r="B16" s="32" t="s">
        <v>7</v>
      </c>
      <c r="C16" s="30">
        <f t="shared" si="0"/>
        <v>154644</v>
      </c>
      <c r="D16" s="138">
        <v>154644</v>
      </c>
      <c r="E16" s="186">
        <f t="shared" si="1"/>
        <v>7.442343064660661</v>
      </c>
      <c r="F16" s="29"/>
      <c r="G16" s="147"/>
      <c r="H16" s="147"/>
      <c r="I16" s="147"/>
      <c r="J16" s="147"/>
      <c r="K16" s="147"/>
      <c r="L16" s="147"/>
      <c r="M16" s="147"/>
    </row>
    <row r="17" spans="2:13" s="28" customFormat="1" ht="18" customHeight="1" x14ac:dyDescent="0.2">
      <c r="B17" s="32" t="s">
        <v>43</v>
      </c>
      <c r="C17" s="30">
        <f t="shared" si="0"/>
        <v>95991</v>
      </c>
      <c r="D17" s="138">
        <v>95991</v>
      </c>
      <c r="E17" s="186">
        <f t="shared" si="1"/>
        <v>4.6196292977408859</v>
      </c>
      <c r="F17" s="29"/>
      <c r="G17" s="147"/>
      <c r="H17" s="147"/>
      <c r="I17" s="147"/>
      <c r="J17" s="147"/>
      <c r="K17" s="147"/>
      <c r="L17" s="147"/>
      <c r="M17" s="147"/>
    </row>
    <row r="18" spans="2:13" s="28" customFormat="1" ht="18" customHeight="1" x14ac:dyDescent="0.2">
      <c r="B18" s="32" t="s">
        <v>44</v>
      </c>
      <c r="C18" s="30">
        <f t="shared" si="0"/>
        <v>375746</v>
      </c>
      <c r="D18" s="138">
        <v>375746</v>
      </c>
      <c r="E18" s="186">
        <f t="shared" si="1"/>
        <v>18.083020596815814</v>
      </c>
      <c r="F18" s="29"/>
      <c r="G18" s="147"/>
      <c r="H18" s="147"/>
      <c r="I18" s="147"/>
      <c r="J18" s="147"/>
      <c r="K18" s="147"/>
      <c r="L18" s="147"/>
      <c r="M18" s="147"/>
    </row>
    <row r="19" spans="2:13" s="28" customFormat="1" ht="18" customHeight="1" x14ac:dyDescent="0.2">
      <c r="B19" s="32" t="s">
        <v>6</v>
      </c>
      <c r="C19" s="30">
        <f t="shared" si="0"/>
        <v>202495</v>
      </c>
      <c r="D19" s="138">
        <v>202495</v>
      </c>
      <c r="E19" s="186">
        <f t="shared" si="1"/>
        <v>9.7452035570630642</v>
      </c>
      <c r="F19" s="29"/>
      <c r="G19" s="147"/>
      <c r="H19" s="147"/>
      <c r="I19" s="147"/>
      <c r="J19" s="147"/>
      <c r="K19" s="147"/>
      <c r="L19" s="147"/>
      <c r="M19" s="147"/>
    </row>
    <row r="20" spans="2:13" s="28" customFormat="1" ht="18" customHeight="1" x14ac:dyDescent="0.2">
      <c r="B20" s="32" t="s">
        <v>5</v>
      </c>
      <c r="C20" s="30">
        <f t="shared" si="0"/>
        <v>58313</v>
      </c>
      <c r="D20" s="138">
        <v>58313</v>
      </c>
      <c r="E20" s="186">
        <f t="shared" si="1"/>
        <v>2.8063510458185066</v>
      </c>
      <c r="F20" s="29"/>
      <c r="G20" s="147"/>
      <c r="H20" s="147"/>
      <c r="I20" s="147"/>
      <c r="J20" s="147"/>
      <c r="K20" s="147"/>
      <c r="L20" s="147"/>
      <c r="M20" s="147"/>
    </row>
    <row r="21" spans="2:13" s="28" customFormat="1" ht="18" customHeight="1" x14ac:dyDescent="0.2">
      <c r="B21" s="32" t="s">
        <v>38</v>
      </c>
      <c r="C21" s="30">
        <f t="shared" si="0"/>
        <v>83392</v>
      </c>
      <c r="D21" s="138">
        <v>83392</v>
      </c>
      <c r="E21" s="186">
        <f t="shared" si="1"/>
        <v>4.0132942296382783</v>
      </c>
      <c r="F21" s="29"/>
      <c r="G21" s="147"/>
      <c r="H21" s="147"/>
      <c r="I21" s="147"/>
      <c r="J21" s="147"/>
      <c r="K21" s="147"/>
      <c r="L21" s="147"/>
      <c r="M21" s="147"/>
    </row>
    <row r="22" spans="2:13" s="28" customFormat="1" ht="18" customHeight="1" x14ac:dyDescent="0.2">
      <c r="B22" s="32" t="s">
        <v>45</v>
      </c>
      <c r="C22" s="30">
        <f t="shared" si="0"/>
        <v>237354</v>
      </c>
      <c r="D22" s="138">
        <v>237354</v>
      </c>
      <c r="E22" s="186">
        <f t="shared" si="1"/>
        <v>11.422815600795806</v>
      </c>
      <c r="F22" s="29"/>
      <c r="G22" s="147"/>
      <c r="H22" s="147"/>
      <c r="I22" s="147"/>
      <c r="J22" s="147"/>
      <c r="K22" s="147"/>
      <c r="L22" s="147"/>
      <c r="M22" s="147"/>
    </row>
    <row r="23" spans="2:13" s="33" customFormat="1" ht="18" customHeight="1" x14ac:dyDescent="0.2">
      <c r="B23" s="32" t="s">
        <v>46</v>
      </c>
      <c r="C23" s="30">
        <f t="shared" si="0"/>
        <v>61577</v>
      </c>
      <c r="D23" s="138">
        <v>61577</v>
      </c>
      <c r="E23" s="186">
        <f t="shared" si="1"/>
        <v>2.9634331683906878</v>
      </c>
      <c r="F23" s="34"/>
      <c r="G23" s="147"/>
      <c r="H23" s="147"/>
      <c r="I23" s="147"/>
      <c r="J23" s="147"/>
      <c r="K23" s="147"/>
      <c r="L23" s="147"/>
      <c r="M23" s="147"/>
    </row>
    <row r="24" spans="2:13" s="28" customFormat="1" ht="18" customHeight="1" x14ac:dyDescent="0.2">
      <c r="B24" s="32" t="s">
        <v>47</v>
      </c>
      <c r="C24" s="30">
        <f t="shared" si="0"/>
        <v>21979</v>
      </c>
      <c r="D24" s="138">
        <v>21979</v>
      </c>
      <c r="E24" s="186">
        <f t="shared" si="1"/>
        <v>1.0577536678964374</v>
      </c>
      <c r="F24" s="29"/>
      <c r="G24" s="147"/>
      <c r="H24" s="147"/>
      <c r="I24" s="147"/>
      <c r="J24" s="147"/>
      <c r="K24" s="147"/>
      <c r="L24" s="147"/>
      <c r="M24" s="147"/>
    </row>
    <row r="25" spans="2:13" s="28" customFormat="1" ht="18" customHeight="1" x14ac:dyDescent="0.2">
      <c r="B25" s="32" t="s">
        <v>48</v>
      </c>
      <c r="C25" s="30">
        <f t="shared" si="0"/>
        <v>112659</v>
      </c>
      <c r="D25" s="138">
        <v>112659</v>
      </c>
      <c r="E25" s="186">
        <f t="shared" si="1"/>
        <v>5.4217876369054441</v>
      </c>
      <c r="F25" s="29"/>
      <c r="G25" s="147"/>
      <c r="H25" s="147"/>
      <c r="I25" s="147"/>
      <c r="J25" s="147"/>
      <c r="K25" s="147"/>
      <c r="L25" s="147"/>
      <c r="M25" s="147"/>
    </row>
    <row r="26" spans="2:13" s="28" customFormat="1" ht="18" customHeight="1" x14ac:dyDescent="0.2">
      <c r="B26" s="32" t="s">
        <v>49</v>
      </c>
      <c r="C26" s="30">
        <f t="shared" si="0"/>
        <v>14579</v>
      </c>
      <c r="D26" s="138">
        <v>14579</v>
      </c>
      <c r="E26" s="187">
        <f t="shared" si="1"/>
        <v>0.70162385569235008</v>
      </c>
      <c r="F26" s="29"/>
      <c r="G26" s="147"/>
      <c r="H26" s="147"/>
      <c r="I26" s="147"/>
      <c r="J26" s="147"/>
      <c r="K26" s="147"/>
      <c r="L26" s="147"/>
      <c r="M26" s="147"/>
    </row>
    <row r="27" spans="2:13" s="28" customFormat="1" ht="18" customHeight="1" x14ac:dyDescent="0.2">
      <c r="B27" s="31" t="s">
        <v>4</v>
      </c>
      <c r="C27" s="30">
        <f t="shared" si="0"/>
        <v>5170</v>
      </c>
      <c r="D27" s="139">
        <v>5170</v>
      </c>
      <c r="E27" s="188">
        <f t="shared" si="1"/>
        <v>0.24880961203988269</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2077894</v>
      </c>
      <c r="E29" s="190">
        <f>D29*100/$D$29</f>
        <v>100</v>
      </c>
      <c r="F29" s="21"/>
      <c r="G29" s="135"/>
      <c r="H29" s="135"/>
      <c r="I29" s="135"/>
      <c r="J29" s="135"/>
      <c r="K29" s="135"/>
      <c r="L29" s="135"/>
      <c r="M29" s="135"/>
    </row>
    <row r="30" spans="2:13" s="19" customFormat="1" ht="23.25" customHeight="1" x14ac:dyDescent="0.2">
      <c r="B30" s="1044"/>
      <c r="C30" s="1044"/>
      <c r="D30" s="1044"/>
      <c r="E30" s="1044"/>
      <c r="F30" s="1044"/>
      <c r="G30" s="1044"/>
      <c r="H30" s="1044"/>
      <c r="I30" s="1044"/>
      <c r="J30" s="1044"/>
      <c r="K30" s="1044"/>
      <c r="L30" s="1044"/>
      <c r="M30" s="1044"/>
    </row>
    <row r="31" spans="2:13" ht="24" customHeight="1" x14ac:dyDescent="0.2">
      <c r="D31" s="18"/>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5"/>
      <c r="C2" s="1045"/>
      <c r="D2" s="1045"/>
      <c r="E2" s="1045"/>
      <c r="F2" s="1045"/>
      <c r="G2" s="1045"/>
      <c r="H2" s="1045"/>
      <c r="I2" s="1045"/>
      <c r="O2" s="207"/>
    </row>
    <row r="3" spans="1:21" s="208" customFormat="1" ht="4.5" customHeight="1" x14ac:dyDescent="0.2">
      <c r="B3" s="1046"/>
      <c r="C3" s="1046"/>
      <c r="D3" s="1046"/>
      <c r="E3" s="1046"/>
      <c r="F3" s="1046"/>
      <c r="G3" s="1046"/>
      <c r="H3" s="1046"/>
      <c r="I3" s="1046"/>
      <c r="O3" s="207"/>
    </row>
    <row r="4" spans="1:21" s="208" customFormat="1" ht="17.25" customHeight="1" x14ac:dyDescent="0.2">
      <c r="A4" s="1046" t="s">
        <v>404</v>
      </c>
      <c r="B4" s="1046"/>
      <c r="C4" s="1046"/>
      <c r="D4" s="1046"/>
      <c r="E4" s="1046"/>
      <c r="F4" s="1046"/>
      <c r="G4" s="1046"/>
      <c r="H4" s="1046"/>
      <c r="I4" s="1046"/>
      <c r="J4" s="1046"/>
      <c r="K4" s="1046"/>
      <c r="L4" s="1046"/>
      <c r="M4" s="1046"/>
      <c r="N4" s="1046"/>
      <c r="O4" s="1046"/>
      <c r="P4" s="1046"/>
      <c r="Q4" s="1046"/>
      <c r="R4" s="1046"/>
      <c r="S4" s="1046"/>
      <c r="T4" s="1046"/>
      <c r="U4" s="1046"/>
    </row>
    <row r="5" spans="1:21"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row>
    <row r="6" spans="1:21" s="208" customFormat="1" ht="6" customHeight="1" x14ac:dyDescent="0.2">
      <c r="O6" s="207"/>
    </row>
    <row r="7" spans="1:21" s="213" customFormat="1" ht="39.75" customHeight="1" x14ac:dyDescent="0.2">
      <c r="A7" s="209"/>
      <c r="B7" s="1048" t="s">
        <v>15</v>
      </c>
      <c r="C7" s="211"/>
      <c r="D7" s="1057" t="s">
        <v>115</v>
      </c>
      <c r="E7" s="1056"/>
      <c r="F7" s="211"/>
      <c r="G7" s="1057" t="s">
        <v>117</v>
      </c>
      <c r="H7" s="1056"/>
      <c r="I7" s="211"/>
      <c r="J7" s="1057" t="s">
        <v>16</v>
      </c>
      <c r="K7" s="1055"/>
      <c r="L7" s="1056"/>
      <c r="M7" s="430"/>
      <c r="N7" s="430"/>
      <c r="O7" s="431"/>
      <c r="P7" s="431"/>
      <c r="Q7" s="431"/>
      <c r="R7" s="431"/>
      <c r="S7" s="431"/>
      <c r="T7" s="431"/>
      <c r="U7" s="432"/>
    </row>
    <row r="8" spans="1:21" s="219" customFormat="1" ht="26.25" customHeight="1" x14ac:dyDescent="0.2">
      <c r="A8" s="214"/>
      <c r="B8" s="1050"/>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426595</v>
      </c>
      <c r="K10" s="576">
        <f t="shared" ref="K10:K27" si="0">J10*100/D10</f>
        <v>5.0186542954878526</v>
      </c>
      <c r="L10" s="230">
        <f>J10*100/G10</f>
        <v>40.403758180767738</v>
      </c>
      <c r="M10" s="304"/>
      <c r="N10" s="305">
        <f>_xlfn.RANK.EQ(L10,L$10:L$29,0)</f>
        <v>1</v>
      </c>
      <c r="O10" s="305">
        <v>1</v>
      </c>
      <c r="P10" s="305">
        <f>MATCH(O10,N$10:N$29,0)</f>
        <v>1</v>
      </c>
      <c r="Q10" s="306" t="str">
        <f>INDEX(B$10:B$29,P10,1)</f>
        <v>Andalucía</v>
      </c>
      <c r="R10" s="436">
        <f>INDEX(L$10:L$29,P10,1)</f>
        <v>40.403758180767738</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53137</v>
      </c>
      <c r="K11" s="577">
        <f t="shared" si="0"/>
        <v>4.0063634958512875</v>
      </c>
      <c r="L11" s="237">
        <f>J11*100/G11</f>
        <v>27.333566527093343</v>
      </c>
      <c r="M11" s="304"/>
      <c r="N11" s="305">
        <f t="shared" ref="N11:N26" si="1">_xlfn.RANK.EQ(L11,L$10:L$29,0)</f>
        <v>13</v>
      </c>
      <c r="O11" s="305">
        <v>2</v>
      </c>
      <c r="P11" s="305">
        <f t="shared" ref="P11:P27" si="2">MATCH(O11,N$10:N$29,0)</f>
        <v>7</v>
      </c>
      <c r="Q11" s="306" t="str">
        <f t="shared" ref="Q11:Q28" si="3">INDEX(B$10:B$29,P11,1)</f>
        <v>Castilla y León</v>
      </c>
      <c r="R11" s="436">
        <f t="shared" ref="R11:R28" si="4">INDEX(L$10:L$29,P11,1)</f>
        <v>36.735508330839068</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46555</v>
      </c>
      <c r="K12" s="577">
        <f t="shared" si="0"/>
        <v>4.6337860784364464</v>
      </c>
      <c r="L12" s="237">
        <f>J12*100/G12</f>
        <v>24.059182850823248</v>
      </c>
      <c r="M12" s="304"/>
      <c r="N12" s="305">
        <f t="shared" si="1"/>
        <v>16</v>
      </c>
      <c r="O12" s="305">
        <v>3</v>
      </c>
      <c r="P12" s="305">
        <f t="shared" si="2"/>
        <v>11</v>
      </c>
      <c r="Q12" s="306" t="str">
        <f t="shared" si="3"/>
        <v>Extremadura</v>
      </c>
      <c r="R12" s="437">
        <f t="shared" si="4"/>
        <v>36.554374263433715</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42939</v>
      </c>
      <c r="K13" s="577">
        <f t="shared" si="0"/>
        <v>3.6492305757232981</v>
      </c>
      <c r="L13" s="237">
        <f t="shared" ref="L13:L27" si="5">J13*100/G13</f>
        <v>35.107270170389505</v>
      </c>
      <c r="M13" s="304"/>
      <c r="N13" s="305">
        <f t="shared" si="1"/>
        <v>5</v>
      </c>
      <c r="O13" s="305">
        <v>4</v>
      </c>
      <c r="P13" s="305">
        <f t="shared" si="2"/>
        <v>9</v>
      </c>
      <c r="Q13" s="306" t="str">
        <f t="shared" si="3"/>
        <v>Cataluña</v>
      </c>
      <c r="R13" s="436">
        <f t="shared" si="4"/>
        <v>35.126034394432871</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61055</v>
      </c>
      <c r="K14" s="577">
        <f t="shared" si="0"/>
        <v>2.8036447611494877</v>
      </c>
      <c r="L14" s="237">
        <f t="shared" si="5"/>
        <v>24.732040864274545</v>
      </c>
      <c r="M14" s="304"/>
      <c r="N14" s="305">
        <f t="shared" si="1"/>
        <v>15</v>
      </c>
      <c r="O14" s="305">
        <v>5</v>
      </c>
      <c r="P14" s="305">
        <f t="shared" si="2"/>
        <v>4</v>
      </c>
      <c r="Q14" s="306" t="str">
        <f t="shared" si="3"/>
        <v>Balears, Illes</v>
      </c>
      <c r="R14" s="436">
        <f t="shared" si="4"/>
        <v>35.107270170389505</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23714</v>
      </c>
      <c r="K15" s="578">
        <f t="shared" si="0"/>
        <v>4.0508915241150527</v>
      </c>
      <c r="L15" s="237">
        <f t="shared" si="5"/>
        <v>23.790605750516665</v>
      </c>
      <c r="M15" s="304"/>
      <c r="N15" s="305">
        <f t="shared" si="1"/>
        <v>17</v>
      </c>
      <c r="O15" s="305">
        <v>6</v>
      </c>
      <c r="P15" s="305">
        <f t="shared" si="2"/>
        <v>16</v>
      </c>
      <c r="Q15" s="306" t="str">
        <f t="shared" si="3"/>
        <v>País Vasco</v>
      </c>
      <c r="R15" s="436">
        <f t="shared" si="4"/>
        <v>33.468106091213727</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154644</v>
      </c>
      <c r="K16" s="577">
        <f t="shared" si="0"/>
        <v>6.5178029536718594</v>
      </c>
      <c r="L16" s="237">
        <f t="shared" si="5"/>
        <v>36.735508330839068</v>
      </c>
      <c r="M16" s="304"/>
      <c r="N16" s="305">
        <f t="shared" si="1"/>
        <v>2</v>
      </c>
      <c r="O16" s="305">
        <v>7</v>
      </c>
      <c r="P16" s="305">
        <f t="shared" si="2"/>
        <v>8</v>
      </c>
      <c r="Q16" s="306" t="str">
        <f t="shared" si="3"/>
        <v>Castilla - La Mancha</v>
      </c>
      <c r="R16" s="436">
        <f t="shared" si="4"/>
        <v>33.107765533654096</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95991</v>
      </c>
      <c r="K17" s="577">
        <f t="shared" si="0"/>
        <v>4.6748985062298862</v>
      </c>
      <c r="L17" s="237">
        <f t="shared" si="5"/>
        <v>33.107765533654096</v>
      </c>
      <c r="M17" s="304"/>
      <c r="N17" s="305">
        <f t="shared" si="1"/>
        <v>7</v>
      </c>
      <c r="O17" s="305">
        <v>8</v>
      </c>
      <c r="P17" s="305">
        <f t="shared" si="2"/>
        <v>17</v>
      </c>
      <c r="Q17" s="306" t="str">
        <f t="shared" si="3"/>
        <v>Rioja, La</v>
      </c>
      <c r="R17" s="436">
        <f t="shared" si="4"/>
        <v>32.303738007134783</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375746</v>
      </c>
      <c r="K18" s="577">
        <f t="shared" si="0"/>
        <v>4.821824161375436</v>
      </c>
      <c r="L18" s="237">
        <f t="shared" si="5"/>
        <v>35.126034394432871</v>
      </c>
      <c r="M18" s="304"/>
      <c r="N18" s="305">
        <f t="shared" si="1"/>
        <v>4</v>
      </c>
      <c r="O18" s="305">
        <v>9</v>
      </c>
      <c r="P18" s="305">
        <f t="shared" si="2"/>
        <v>20</v>
      </c>
      <c r="Q18" s="306" t="str">
        <f t="shared" si="3"/>
        <v>TOTAL</v>
      </c>
      <c r="R18" s="436">
        <f t="shared" si="4"/>
        <v>32.035880783442124</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202495</v>
      </c>
      <c r="K19" s="577">
        <f t="shared" si="0"/>
        <v>3.972073573642199</v>
      </c>
      <c r="L19" s="237">
        <f t="shared" si="5"/>
        <v>30.855581645884982</v>
      </c>
      <c r="M19" s="304"/>
      <c r="N19" s="305">
        <f t="shared" si="1"/>
        <v>10</v>
      </c>
      <c r="O19" s="305">
        <v>10</v>
      </c>
      <c r="P19" s="305">
        <f t="shared" si="2"/>
        <v>10</v>
      </c>
      <c r="Q19" s="306" t="str">
        <f t="shared" si="3"/>
        <v>Comunitat Valenciana</v>
      </c>
      <c r="R19" s="437">
        <f t="shared" si="4"/>
        <v>30.855581645884982</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58313</v>
      </c>
      <c r="K20" s="577">
        <f t="shared" si="0"/>
        <v>5.5284723960347977</v>
      </c>
      <c r="L20" s="237">
        <f t="shared" si="5"/>
        <v>36.554374263433715</v>
      </c>
      <c r="M20" s="304"/>
      <c r="N20" s="305">
        <f t="shared" si="1"/>
        <v>3</v>
      </c>
      <c r="O20" s="305">
        <v>11</v>
      </c>
      <c r="P20" s="305">
        <f t="shared" si="2"/>
        <v>14</v>
      </c>
      <c r="Q20" s="306" t="str">
        <f t="shared" si="3"/>
        <v>Murcia, Región de</v>
      </c>
      <c r="R20" s="436">
        <f t="shared" si="4"/>
        <v>30.570987424474861</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83392</v>
      </c>
      <c r="K21" s="577">
        <f t="shared" si="0"/>
        <v>3.0995397076489408</v>
      </c>
      <c r="L21" s="237">
        <f t="shared" si="5"/>
        <v>17.174467313894528</v>
      </c>
      <c r="M21" s="304"/>
      <c r="N21" s="305">
        <f t="shared" si="1"/>
        <v>19</v>
      </c>
      <c r="O21" s="305">
        <v>12</v>
      </c>
      <c r="P21" s="305">
        <f t="shared" si="2"/>
        <v>13</v>
      </c>
      <c r="Q21" s="306" t="str">
        <f t="shared" si="3"/>
        <v>Madrid, Comunidad de</v>
      </c>
      <c r="R21" s="436">
        <f t="shared" si="4"/>
        <v>29.537181875538995</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237354</v>
      </c>
      <c r="K22" s="577">
        <f t="shared" si="0"/>
        <v>3.5161805279026113</v>
      </c>
      <c r="L22" s="237">
        <f t="shared" si="5"/>
        <v>29.537181875538995</v>
      </c>
      <c r="M22" s="304"/>
      <c r="N22" s="305">
        <f t="shared" si="1"/>
        <v>12</v>
      </c>
      <c r="O22" s="305">
        <v>13</v>
      </c>
      <c r="P22" s="305">
        <f t="shared" si="2"/>
        <v>2</v>
      </c>
      <c r="Q22" s="306" t="str">
        <f t="shared" si="3"/>
        <v>Aragón</v>
      </c>
      <c r="R22" s="436">
        <f t="shared" si="4"/>
        <v>27.333566527093343</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61577</v>
      </c>
      <c r="K23" s="577">
        <f t="shared" si="0"/>
        <v>4.0197065301544903</v>
      </c>
      <c r="L23" s="237">
        <f t="shared" si="5"/>
        <v>30.570987424474861</v>
      </c>
      <c r="M23" s="304"/>
      <c r="N23" s="305">
        <f t="shared" si="1"/>
        <v>11</v>
      </c>
      <c r="O23" s="305">
        <v>14</v>
      </c>
      <c r="P23" s="305">
        <f t="shared" si="2"/>
        <v>15</v>
      </c>
      <c r="Q23" s="306" t="str">
        <f t="shared" si="3"/>
        <v>Navarra, Comunidad Foral de</v>
      </c>
      <c r="R23" s="436">
        <f t="shared" si="4"/>
        <v>26.614436385212453</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21979</v>
      </c>
      <c r="K24" s="579">
        <f t="shared" si="0"/>
        <v>3.3095072103258913</v>
      </c>
      <c r="L24" s="237">
        <f t="shared" si="5"/>
        <v>26.614436385212453</v>
      </c>
      <c r="M24" s="304"/>
      <c r="N24" s="305">
        <f t="shared" si="1"/>
        <v>14</v>
      </c>
      <c r="O24" s="305">
        <v>15</v>
      </c>
      <c r="P24" s="305">
        <f t="shared" si="2"/>
        <v>5</v>
      </c>
      <c r="Q24" s="306" t="str">
        <f t="shared" si="3"/>
        <v>Canarias</v>
      </c>
      <c r="R24" s="436">
        <f t="shared" si="4"/>
        <v>24.732040864274545</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112659</v>
      </c>
      <c r="K25" s="579">
        <f t="shared" si="0"/>
        <v>5.1019077300973565</v>
      </c>
      <c r="L25" s="237">
        <f t="shared" si="5"/>
        <v>33.468106091213727</v>
      </c>
      <c r="M25" s="304"/>
      <c r="N25" s="305">
        <f t="shared" si="1"/>
        <v>6</v>
      </c>
      <c r="O25" s="305">
        <v>16</v>
      </c>
      <c r="P25" s="305">
        <f t="shared" si="2"/>
        <v>3</v>
      </c>
      <c r="Q25" s="306" t="str">
        <f t="shared" si="3"/>
        <v>Asturias, Principado de</v>
      </c>
      <c r="R25" s="437">
        <f t="shared" si="4"/>
        <v>24.059182850823248</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14579</v>
      </c>
      <c r="K26" s="579">
        <f t="shared" si="0"/>
        <v>4.5574756480312102</v>
      </c>
      <c r="L26" s="243">
        <f t="shared" si="5"/>
        <v>32.303738007134783</v>
      </c>
      <c r="M26" s="304"/>
      <c r="N26" s="305">
        <f t="shared" si="1"/>
        <v>8</v>
      </c>
      <c r="O26" s="305">
        <v>17</v>
      </c>
      <c r="P26" s="305">
        <f t="shared" si="2"/>
        <v>6</v>
      </c>
      <c r="Q26" s="306" t="str">
        <f t="shared" si="3"/>
        <v>Cantabria</v>
      </c>
      <c r="R26" s="436">
        <f t="shared" si="4"/>
        <v>23.790605750516665</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5170</v>
      </c>
      <c r="K27" s="580">
        <f t="shared" si="0"/>
        <v>3.0721327256413153</v>
      </c>
      <c r="L27" s="248">
        <f t="shared" si="5"/>
        <v>23.213002873563219</v>
      </c>
      <c r="M27" s="304"/>
      <c r="N27" s="305">
        <f>_xlfn.RANK.EQ(L27,L$10:L$29,0)</f>
        <v>18</v>
      </c>
      <c r="O27" s="305">
        <v>18</v>
      </c>
      <c r="P27" s="305">
        <f t="shared" si="2"/>
        <v>18</v>
      </c>
      <c r="Q27" s="306" t="str">
        <f t="shared" si="3"/>
        <v>Ceuta y Melilla</v>
      </c>
      <c r="R27" s="436">
        <f t="shared" si="4"/>
        <v>23.213002873563219</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17.174467313894528</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2077894</v>
      </c>
      <c r="K29" s="409">
        <f>J29*100/D29</f>
        <v>4.3767785519327687</v>
      </c>
      <c r="L29" s="255">
        <f>J29*100/G29</f>
        <v>32.035880783442124</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44" t="s">
        <v>488</v>
      </c>
      <c r="C32" s="1044"/>
      <c r="D32" s="1044"/>
      <c r="E32" s="1044"/>
      <c r="F32" s="1044"/>
      <c r="G32" s="1044"/>
      <c r="H32" s="1044"/>
      <c r="I32" s="1044"/>
      <c r="J32" s="1044"/>
      <c r="K32" s="1044"/>
      <c r="L32" s="1044"/>
      <c r="M32" s="1044"/>
      <c r="O32" s="259"/>
    </row>
    <row r="33" spans="2:19" ht="24.75" customHeight="1" x14ac:dyDescent="0.2">
      <c r="B33" s="1066" t="s">
        <v>251</v>
      </c>
      <c r="C33" s="1066"/>
      <c r="D33" s="1066"/>
      <c r="E33" s="1066"/>
      <c r="F33" s="1066"/>
      <c r="G33" s="1066"/>
      <c r="H33" s="1066"/>
      <c r="I33" s="1066"/>
      <c r="J33" s="1066"/>
      <c r="K33" s="1066"/>
      <c r="L33" s="1066"/>
      <c r="M33" s="1066"/>
      <c r="N33" s="1066"/>
      <c r="O33" s="1066"/>
      <c r="P33" s="1066"/>
      <c r="Q33" s="1066"/>
      <c r="R33" s="262"/>
      <c r="S33" s="262"/>
    </row>
    <row r="34" spans="2:19" ht="4.5" customHeight="1" x14ac:dyDescent="0.2">
      <c r="B34" s="1067"/>
      <c r="C34" s="1067"/>
      <c r="D34" s="1067"/>
      <c r="E34" s="1067"/>
      <c r="F34" s="1067"/>
      <c r="G34" s="1067"/>
      <c r="H34" s="1067"/>
      <c r="I34" s="1067"/>
      <c r="J34" s="1067"/>
      <c r="K34" s="1067"/>
      <c r="L34" s="1067"/>
      <c r="M34" s="1067"/>
      <c r="N34" s="1067"/>
      <c r="O34" s="1067"/>
      <c r="P34" s="1067"/>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405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16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180</v>
      </c>
      <c r="K8" s="1055"/>
      <c r="L8" s="1055"/>
      <c r="M8" s="1055"/>
      <c r="N8" s="1055"/>
      <c r="O8" s="1056"/>
      <c r="P8" s="211"/>
      <c r="Q8" s="1057" t="s">
        <v>181</v>
      </c>
      <c r="R8" s="1055"/>
      <c r="S8" s="1055"/>
      <c r="T8" s="1055"/>
      <c r="U8" s="1055"/>
      <c r="V8" s="1056"/>
      <c r="W8" s="211"/>
      <c r="X8" s="1057" t="s">
        <v>182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221</v>
      </c>
      <c r="L9" s="1039" t="s">
        <v>27</v>
      </c>
      <c r="M9" s="1040"/>
      <c r="N9" s="1040" t="s">
        <v>26</v>
      </c>
      <c r="O9" s="1041"/>
      <c r="P9" s="211"/>
      <c r="Q9" s="1042" t="s">
        <v>12</v>
      </c>
      <c r="R9" s="1037" t="s">
        <v>221</v>
      </c>
      <c r="S9" s="1039" t="s">
        <v>27</v>
      </c>
      <c r="T9" s="1040"/>
      <c r="U9" s="1040" t="s">
        <v>26</v>
      </c>
      <c r="V9" s="1041"/>
      <c r="W9" s="211"/>
      <c r="X9" s="1042" t="s">
        <v>12</v>
      </c>
      <c r="Y9" s="1037" t="s">
        <v>221</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408" t="s">
        <v>221</v>
      </c>
      <c r="G10" s="408" t="s">
        <v>12</v>
      </c>
      <c r="H10" s="218" t="s">
        <v>221</v>
      </c>
      <c r="I10" s="216"/>
      <c r="J10" s="1043"/>
      <c r="K10" s="1038"/>
      <c r="L10" s="408" t="s">
        <v>12</v>
      </c>
      <c r="M10" s="408" t="s">
        <v>222</v>
      </c>
      <c r="N10" s="408" t="s">
        <v>12</v>
      </c>
      <c r="O10" s="218" t="s">
        <v>222</v>
      </c>
      <c r="P10" s="216"/>
      <c r="Q10" s="1043"/>
      <c r="R10" s="1038"/>
      <c r="S10" s="408" t="s">
        <v>12</v>
      </c>
      <c r="T10" s="408" t="s">
        <v>222</v>
      </c>
      <c r="U10" s="408" t="s">
        <v>12</v>
      </c>
      <c r="V10" s="218" t="s">
        <v>222</v>
      </c>
      <c r="W10" s="216"/>
      <c r="X10" s="1043"/>
      <c r="Y10" s="1038"/>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426595</v>
      </c>
      <c r="E12" s="739">
        <f>L12+S12+Z12</f>
        <v>264548</v>
      </c>
      <c r="F12" s="748">
        <f>E12/$D12*100</f>
        <v>62.013853889520512</v>
      </c>
      <c r="G12" s="739">
        <f>N12+U12+AB12</f>
        <v>162047</v>
      </c>
      <c r="H12" s="230">
        <f>G12/$D12*100</f>
        <v>37.986146110479496</v>
      </c>
      <c r="I12" s="226"/>
      <c r="J12" s="227">
        <v>120724</v>
      </c>
      <c r="K12" s="751">
        <v>28.299440921717316</v>
      </c>
      <c r="L12" s="745">
        <v>51079</v>
      </c>
      <c r="M12" s="748">
        <v>42.310559623604256</v>
      </c>
      <c r="N12" s="745">
        <v>69645</v>
      </c>
      <c r="O12" s="228">
        <v>57.689440376395751</v>
      </c>
      <c r="P12" s="226"/>
      <c r="Q12" s="227">
        <v>106669</v>
      </c>
      <c r="R12" s="751">
        <v>25.00474689107936</v>
      </c>
      <c r="S12" s="745">
        <v>70673</v>
      </c>
      <c r="T12" s="748">
        <v>66.25448818307099</v>
      </c>
      <c r="U12" s="745">
        <v>35996</v>
      </c>
      <c r="V12" s="228">
        <v>33.745511816929003</v>
      </c>
      <c r="W12" s="226"/>
      <c r="X12" s="227">
        <v>199202</v>
      </c>
      <c r="Y12" s="751">
        <v>46.695812187203316</v>
      </c>
      <c r="Z12" s="745">
        <v>142796</v>
      </c>
      <c r="AA12" s="748">
        <v>71.684019236754651</v>
      </c>
      <c r="AB12" s="745">
        <v>56406</v>
      </c>
      <c r="AC12" s="228">
        <f t="shared" ref="AC12:AC29" si="0">AB12/$X12*100</f>
        <v>28.315980763245346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53137</v>
      </c>
      <c r="E13" s="740">
        <f t="shared" ref="E13:E29" si="2">L13+S13+Z13</f>
        <v>34027</v>
      </c>
      <c r="F13" s="577">
        <f t="shared" ref="F13:H29" si="3">E13/$D13*100</f>
        <v>64.036358846001846</v>
      </c>
      <c r="G13" s="740">
        <f t="shared" ref="G13:G29" si="4">N13+U13+AB13</f>
        <v>19110</v>
      </c>
      <c r="H13" s="237">
        <f t="shared" si="3"/>
        <v>35.963641153998154</v>
      </c>
      <c r="I13" s="226"/>
      <c r="J13" s="234">
        <v>10312</v>
      </c>
      <c r="K13" s="752">
        <v>19.406439957092044</v>
      </c>
      <c r="L13" s="746">
        <v>4418</v>
      </c>
      <c r="M13" s="749">
        <v>42.843289371605898</v>
      </c>
      <c r="N13" s="746">
        <v>5894</v>
      </c>
      <c r="O13" s="235">
        <v>57.156710628394102</v>
      </c>
      <c r="P13" s="226"/>
      <c r="Q13" s="234">
        <v>10356</v>
      </c>
      <c r="R13" s="752">
        <v>19.489244782355044</v>
      </c>
      <c r="S13" s="746">
        <v>6377</v>
      </c>
      <c r="T13" s="749">
        <v>61.577829277713406</v>
      </c>
      <c r="U13" s="746">
        <v>3979</v>
      </c>
      <c r="V13" s="235">
        <v>38.422170722286594</v>
      </c>
      <c r="W13" s="226"/>
      <c r="X13" s="234">
        <v>32469</v>
      </c>
      <c r="Y13" s="752">
        <v>61.104315260552909</v>
      </c>
      <c r="Z13" s="746">
        <v>23232</v>
      </c>
      <c r="AA13" s="749">
        <v>71.551325880070209</v>
      </c>
      <c r="AB13" s="746">
        <v>9237</v>
      </c>
      <c r="AC13" s="235">
        <f t="shared" si="0"/>
        <v>28.44867411992978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46555</v>
      </c>
      <c r="E14" s="740">
        <f t="shared" si="2"/>
        <v>30119</v>
      </c>
      <c r="F14" s="577">
        <f t="shared" si="3"/>
        <v>64.695521426270005</v>
      </c>
      <c r="G14" s="740">
        <f t="shared" si="4"/>
        <v>16436</v>
      </c>
      <c r="H14" s="237">
        <f t="shared" si="3"/>
        <v>35.304478573729995</v>
      </c>
      <c r="I14" s="226"/>
      <c r="J14" s="234">
        <v>10217</v>
      </c>
      <c r="K14" s="752">
        <v>21.946085275480616</v>
      </c>
      <c r="L14" s="746">
        <v>4315</v>
      </c>
      <c r="M14" s="749">
        <v>42.233532348047369</v>
      </c>
      <c r="N14" s="746">
        <v>5902</v>
      </c>
      <c r="O14" s="235">
        <v>57.766467651952624</v>
      </c>
      <c r="P14" s="226"/>
      <c r="Q14" s="234">
        <v>10349</v>
      </c>
      <c r="R14" s="752">
        <v>22.229620878530771</v>
      </c>
      <c r="S14" s="746">
        <v>6292</v>
      </c>
      <c r="T14" s="749">
        <v>60.798144748284855</v>
      </c>
      <c r="U14" s="746">
        <v>4057</v>
      </c>
      <c r="V14" s="235">
        <v>39.201855251715138</v>
      </c>
      <c r="W14" s="226"/>
      <c r="X14" s="234">
        <v>25989</v>
      </c>
      <c r="Y14" s="752">
        <v>55.824293845988613</v>
      </c>
      <c r="Z14" s="746">
        <v>19512</v>
      </c>
      <c r="AA14" s="749">
        <v>75.077917580514836</v>
      </c>
      <c r="AB14" s="746">
        <v>6477</v>
      </c>
      <c r="AC14" s="235">
        <f t="shared" si="0"/>
        <v>24.922082419485168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42939</v>
      </c>
      <c r="E15" s="740">
        <f t="shared" si="2"/>
        <v>26185</v>
      </c>
      <c r="F15" s="577">
        <f t="shared" si="3"/>
        <v>60.981857984582774</v>
      </c>
      <c r="G15" s="740">
        <f t="shared" si="4"/>
        <v>16754</v>
      </c>
      <c r="H15" s="237">
        <f t="shared" si="3"/>
        <v>39.018142015417219</v>
      </c>
      <c r="I15" s="226"/>
      <c r="J15" s="234">
        <v>12131</v>
      </c>
      <c r="K15" s="752">
        <v>28.251705908381659</v>
      </c>
      <c r="L15" s="746">
        <v>5299</v>
      </c>
      <c r="M15" s="749">
        <v>43.681477207155226</v>
      </c>
      <c r="N15" s="746">
        <v>6832</v>
      </c>
      <c r="O15" s="235">
        <v>56.318522792844782</v>
      </c>
      <c r="P15" s="226"/>
      <c r="Q15" s="234">
        <v>10176</v>
      </c>
      <c r="R15" s="752">
        <v>23.698735415356669</v>
      </c>
      <c r="S15" s="746">
        <v>6078</v>
      </c>
      <c r="T15" s="749">
        <v>59.72877358490566</v>
      </c>
      <c r="U15" s="746">
        <v>4098</v>
      </c>
      <c r="V15" s="235">
        <v>40.27122641509434</v>
      </c>
      <c r="W15" s="226"/>
      <c r="X15" s="234">
        <v>20632</v>
      </c>
      <c r="Y15" s="752">
        <v>48.049558676261675</v>
      </c>
      <c r="Z15" s="746">
        <v>14808</v>
      </c>
      <c r="AA15" s="749">
        <v>71.772004652966274</v>
      </c>
      <c r="AB15" s="746">
        <v>5824</v>
      </c>
      <c r="AC15" s="235">
        <f t="shared" si="0"/>
        <v>28.227995347033737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61055</v>
      </c>
      <c r="E16" s="740">
        <f t="shared" si="2"/>
        <v>36054</v>
      </c>
      <c r="F16" s="577">
        <f t="shared" si="3"/>
        <v>59.051674719515191</v>
      </c>
      <c r="G16" s="740">
        <f t="shared" si="4"/>
        <v>25001</v>
      </c>
      <c r="H16" s="237">
        <f t="shared" si="3"/>
        <v>40.948325280484809</v>
      </c>
      <c r="I16" s="226"/>
      <c r="J16" s="234">
        <v>21287</v>
      </c>
      <c r="K16" s="752">
        <v>34.865285398411267</v>
      </c>
      <c r="L16" s="746">
        <v>8907</v>
      </c>
      <c r="M16" s="749">
        <v>41.842439047305866</v>
      </c>
      <c r="N16" s="746">
        <v>12380</v>
      </c>
      <c r="O16" s="235">
        <v>58.157560952694134</v>
      </c>
      <c r="P16" s="226"/>
      <c r="Q16" s="234">
        <v>14074</v>
      </c>
      <c r="R16" s="752">
        <v>23.051347146015889</v>
      </c>
      <c r="S16" s="746">
        <v>8513</v>
      </c>
      <c r="T16" s="749">
        <v>60.487423618019044</v>
      </c>
      <c r="U16" s="746">
        <v>5561</v>
      </c>
      <c r="V16" s="235">
        <v>39.512576381980956</v>
      </c>
      <c r="W16" s="226"/>
      <c r="X16" s="234">
        <v>25694</v>
      </c>
      <c r="Y16" s="752">
        <v>42.083367455572848</v>
      </c>
      <c r="Z16" s="746">
        <v>18634</v>
      </c>
      <c r="AA16" s="749">
        <v>72.522767961391764</v>
      </c>
      <c r="AB16" s="746">
        <v>7060</v>
      </c>
      <c r="AC16" s="235">
        <f t="shared" si="0"/>
        <v>27.477232038608236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23714</v>
      </c>
      <c r="E17" s="741">
        <f t="shared" si="2"/>
        <v>14595</v>
      </c>
      <c r="F17" s="578">
        <f t="shared" si="3"/>
        <v>61.545922240026982</v>
      </c>
      <c r="G17" s="741">
        <f t="shared" si="4"/>
        <v>9119</v>
      </c>
      <c r="H17" s="237">
        <f t="shared" si="3"/>
        <v>38.454077759973011</v>
      </c>
      <c r="I17" s="226"/>
      <c r="J17" s="238">
        <v>6531</v>
      </c>
      <c r="K17" s="753">
        <v>27.540693261364595</v>
      </c>
      <c r="L17" s="741">
        <v>2790</v>
      </c>
      <c r="M17" s="578">
        <v>42.719338539274233</v>
      </c>
      <c r="N17" s="741">
        <v>3741</v>
      </c>
      <c r="O17" s="235">
        <v>57.280661460725767</v>
      </c>
      <c r="P17" s="226"/>
      <c r="Q17" s="238">
        <v>5121</v>
      </c>
      <c r="R17" s="753">
        <v>21.594838492030025</v>
      </c>
      <c r="S17" s="741">
        <v>2922</v>
      </c>
      <c r="T17" s="578">
        <v>57.059168131224368</v>
      </c>
      <c r="U17" s="741">
        <v>2199</v>
      </c>
      <c r="V17" s="235">
        <v>42.940831868775632</v>
      </c>
      <c r="W17" s="226"/>
      <c r="X17" s="238">
        <v>12062</v>
      </c>
      <c r="Y17" s="753">
        <v>50.864468246605377</v>
      </c>
      <c r="Z17" s="741">
        <v>8883</v>
      </c>
      <c r="AA17" s="578">
        <v>73.644503399104622</v>
      </c>
      <c r="AB17" s="741">
        <v>3179</v>
      </c>
      <c r="AC17" s="235">
        <f t="shared" si="0"/>
        <v>26.355496600895371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154644</v>
      </c>
      <c r="E18" s="740">
        <f t="shared" si="2"/>
        <v>96310</v>
      </c>
      <c r="F18" s="577">
        <f t="shared" si="3"/>
        <v>62.278523576731068</v>
      </c>
      <c r="G18" s="740">
        <f t="shared" si="4"/>
        <v>58334</v>
      </c>
      <c r="H18" s="237">
        <f t="shared" si="3"/>
        <v>37.721476423268932</v>
      </c>
      <c r="I18" s="226"/>
      <c r="J18" s="234">
        <v>31208</v>
      </c>
      <c r="K18" s="752">
        <v>20.180543700369881</v>
      </c>
      <c r="L18" s="746">
        <v>13146</v>
      </c>
      <c r="M18" s="749">
        <v>42.123814406562424</v>
      </c>
      <c r="N18" s="746">
        <v>18062</v>
      </c>
      <c r="O18" s="235">
        <v>57.876185593437576</v>
      </c>
      <c r="P18" s="226"/>
      <c r="Q18" s="234">
        <v>28463</v>
      </c>
      <c r="R18" s="752">
        <v>18.405499081761985</v>
      </c>
      <c r="S18" s="746">
        <v>16505</v>
      </c>
      <c r="T18" s="749">
        <v>57.987562800829153</v>
      </c>
      <c r="U18" s="746">
        <v>11958</v>
      </c>
      <c r="V18" s="235">
        <v>42.012437199170854</v>
      </c>
      <c r="W18" s="226"/>
      <c r="X18" s="234">
        <v>94973</v>
      </c>
      <c r="Y18" s="752">
        <v>61.413957217868131</v>
      </c>
      <c r="Z18" s="746">
        <v>66659</v>
      </c>
      <c r="AA18" s="749">
        <v>70.187316395186002</v>
      </c>
      <c r="AB18" s="746">
        <v>28314</v>
      </c>
      <c r="AC18" s="235">
        <f t="shared" si="0"/>
        <v>29.812683604814001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95991</v>
      </c>
      <c r="E19" s="740">
        <f t="shared" si="2"/>
        <v>60256</v>
      </c>
      <c r="F19" s="577">
        <f t="shared" si="3"/>
        <v>62.772551593378545</v>
      </c>
      <c r="G19" s="740">
        <f t="shared" si="4"/>
        <v>35735</v>
      </c>
      <c r="H19" s="237">
        <f t="shared" si="3"/>
        <v>37.227448406621455</v>
      </c>
      <c r="I19" s="226"/>
      <c r="J19" s="234">
        <v>21972</v>
      </c>
      <c r="K19" s="752">
        <v>22.889645904303528</v>
      </c>
      <c r="L19" s="746">
        <v>9374</v>
      </c>
      <c r="M19" s="749">
        <v>42.663389768796648</v>
      </c>
      <c r="N19" s="746">
        <v>12598</v>
      </c>
      <c r="O19" s="235">
        <v>57.336610231203345</v>
      </c>
      <c r="P19" s="226"/>
      <c r="Q19" s="234">
        <v>19186</v>
      </c>
      <c r="R19" s="752">
        <v>19.987290475148711</v>
      </c>
      <c r="S19" s="746">
        <v>12068</v>
      </c>
      <c r="T19" s="749">
        <v>62.900031272803083</v>
      </c>
      <c r="U19" s="746">
        <v>7118</v>
      </c>
      <c r="V19" s="235">
        <v>37.099968727196917</v>
      </c>
      <c r="W19" s="226"/>
      <c r="X19" s="234">
        <v>54833</v>
      </c>
      <c r="Y19" s="752">
        <v>57.123063620547768</v>
      </c>
      <c r="Z19" s="746">
        <v>38814</v>
      </c>
      <c r="AA19" s="749">
        <v>70.785840643408164</v>
      </c>
      <c r="AB19" s="746">
        <v>16019</v>
      </c>
      <c r="AC19" s="235">
        <f t="shared" si="0"/>
        <v>29.214159356591836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375746</v>
      </c>
      <c r="E20" s="740">
        <f t="shared" si="2"/>
        <v>236286</v>
      </c>
      <c r="F20" s="577">
        <f t="shared" si="3"/>
        <v>62.884501764489841</v>
      </c>
      <c r="G20" s="740">
        <f t="shared" si="4"/>
        <v>139460</v>
      </c>
      <c r="H20" s="237">
        <f t="shared" si="3"/>
        <v>37.115498235510159</v>
      </c>
      <c r="I20" s="226"/>
      <c r="J20" s="234">
        <v>93300</v>
      </c>
      <c r="K20" s="752">
        <v>24.83060365246736</v>
      </c>
      <c r="L20" s="746">
        <v>40991</v>
      </c>
      <c r="M20" s="749">
        <v>43.934619506966769</v>
      </c>
      <c r="N20" s="746">
        <v>52309</v>
      </c>
      <c r="O20" s="235">
        <v>56.065380493033224</v>
      </c>
      <c r="P20" s="226"/>
      <c r="Q20" s="234">
        <v>85615</v>
      </c>
      <c r="R20" s="752">
        <v>22.785339032218573</v>
      </c>
      <c r="S20" s="746">
        <v>53434</v>
      </c>
      <c r="T20" s="749">
        <v>62.411960520936752</v>
      </c>
      <c r="U20" s="746">
        <v>32181</v>
      </c>
      <c r="V20" s="235">
        <v>37.588039479063248</v>
      </c>
      <c r="W20" s="226"/>
      <c r="X20" s="234">
        <v>196831</v>
      </c>
      <c r="Y20" s="752">
        <v>52.384057315314067</v>
      </c>
      <c r="Z20" s="746">
        <v>141861</v>
      </c>
      <c r="AA20" s="749">
        <v>72.072488581575058</v>
      </c>
      <c r="AB20" s="746">
        <v>54970</v>
      </c>
      <c r="AC20" s="235">
        <f t="shared" si="0"/>
        <v>27.927511418424945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202495</v>
      </c>
      <c r="E21" s="740">
        <f t="shared" si="2"/>
        <v>124692</v>
      </c>
      <c r="F21" s="577">
        <f t="shared" si="3"/>
        <v>61.577816736215709</v>
      </c>
      <c r="G21" s="740">
        <f t="shared" si="4"/>
        <v>77803</v>
      </c>
      <c r="H21" s="237">
        <f t="shared" si="3"/>
        <v>38.422183263784291</v>
      </c>
      <c r="I21" s="226"/>
      <c r="J21" s="234">
        <v>54483</v>
      </c>
      <c r="K21" s="752">
        <v>26.905849527148817</v>
      </c>
      <c r="L21" s="746">
        <v>22276</v>
      </c>
      <c r="M21" s="749">
        <v>40.886147972762146</v>
      </c>
      <c r="N21" s="746">
        <v>32207</v>
      </c>
      <c r="O21" s="235">
        <v>59.113852027237854</v>
      </c>
      <c r="P21" s="226"/>
      <c r="Q21" s="234">
        <v>44711</v>
      </c>
      <c r="R21" s="752">
        <v>22.08005135929282</v>
      </c>
      <c r="S21" s="746">
        <v>27627</v>
      </c>
      <c r="T21" s="749">
        <v>61.790163494442083</v>
      </c>
      <c r="U21" s="746">
        <v>17084</v>
      </c>
      <c r="V21" s="235">
        <v>38.209836505557917</v>
      </c>
      <c r="W21" s="226"/>
      <c r="X21" s="234">
        <v>103301</v>
      </c>
      <c r="Y21" s="752">
        <v>51.014099113558366</v>
      </c>
      <c r="Z21" s="746">
        <v>74789</v>
      </c>
      <c r="AA21" s="749">
        <v>72.399105526567979</v>
      </c>
      <c r="AB21" s="746">
        <v>28512</v>
      </c>
      <c r="AC21" s="235">
        <f t="shared" si="0"/>
        <v>27.600894473432007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58313</v>
      </c>
      <c r="E22" s="740">
        <f t="shared" si="2"/>
        <v>37014</v>
      </c>
      <c r="F22" s="577">
        <f t="shared" si="3"/>
        <v>63.474696894346025</v>
      </c>
      <c r="G22" s="740">
        <f t="shared" si="4"/>
        <v>21299</v>
      </c>
      <c r="H22" s="237">
        <f t="shared" si="3"/>
        <v>36.525303105653975</v>
      </c>
      <c r="I22" s="226"/>
      <c r="J22" s="234">
        <v>13352</v>
      </c>
      <c r="K22" s="752">
        <v>22.897124140414661</v>
      </c>
      <c r="L22" s="746">
        <v>5908</v>
      </c>
      <c r="M22" s="749">
        <v>44.248052726183346</v>
      </c>
      <c r="N22" s="746">
        <v>7444</v>
      </c>
      <c r="O22" s="235">
        <v>55.751947273816661</v>
      </c>
      <c r="P22" s="226"/>
      <c r="Q22" s="234">
        <v>13052</v>
      </c>
      <c r="R22" s="752">
        <v>22.382659098314271</v>
      </c>
      <c r="S22" s="746">
        <v>8331</v>
      </c>
      <c r="T22" s="749">
        <v>63.829298191847997</v>
      </c>
      <c r="U22" s="746">
        <v>4721</v>
      </c>
      <c r="V22" s="235">
        <v>36.170701808152003</v>
      </c>
      <c r="W22" s="226"/>
      <c r="X22" s="234">
        <v>31909</v>
      </c>
      <c r="Y22" s="752">
        <v>54.720216761271068</v>
      </c>
      <c r="Z22" s="746">
        <v>22775</v>
      </c>
      <c r="AA22" s="749">
        <v>71.374847221786951</v>
      </c>
      <c r="AB22" s="746">
        <v>9134</v>
      </c>
      <c r="AC22" s="235">
        <f t="shared" si="0"/>
        <v>28.625152778213042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83392</v>
      </c>
      <c r="E23" s="740">
        <f t="shared" si="2"/>
        <v>52201</v>
      </c>
      <c r="F23" s="577">
        <f t="shared" si="3"/>
        <v>62.597131619339983</v>
      </c>
      <c r="G23" s="740">
        <f t="shared" si="4"/>
        <v>31191</v>
      </c>
      <c r="H23" s="237">
        <f t="shared" si="3"/>
        <v>37.402868380660017</v>
      </c>
      <c r="I23" s="226"/>
      <c r="J23" s="234">
        <v>23601</v>
      </c>
      <c r="K23" s="752">
        <v>28.301275901765155</v>
      </c>
      <c r="L23" s="746">
        <v>9368</v>
      </c>
      <c r="M23" s="749">
        <v>39.693233337570447</v>
      </c>
      <c r="N23" s="746">
        <v>14233</v>
      </c>
      <c r="O23" s="235">
        <v>60.306766662429553</v>
      </c>
      <c r="P23" s="226"/>
      <c r="Q23" s="234">
        <v>15104</v>
      </c>
      <c r="R23" s="752">
        <v>18.112049117421336</v>
      </c>
      <c r="S23" s="746">
        <v>8884</v>
      </c>
      <c r="T23" s="749">
        <v>58.818855932203384</v>
      </c>
      <c r="U23" s="746">
        <v>6220</v>
      </c>
      <c r="V23" s="235">
        <v>41.181144067796609</v>
      </c>
      <c r="W23" s="226"/>
      <c r="X23" s="234">
        <v>44687</v>
      </c>
      <c r="Y23" s="752">
        <v>53.586674980813513</v>
      </c>
      <c r="Z23" s="746">
        <v>33949</v>
      </c>
      <c r="AA23" s="749">
        <v>75.970640230939651</v>
      </c>
      <c r="AB23" s="746">
        <v>10738</v>
      </c>
      <c r="AC23" s="235">
        <f t="shared" si="0"/>
        <v>24.029359769060356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237354</v>
      </c>
      <c r="E24" s="740">
        <f t="shared" si="2"/>
        <v>157667</v>
      </c>
      <c r="F24" s="577">
        <f t="shared" si="3"/>
        <v>66.426940350699809</v>
      </c>
      <c r="G24" s="740">
        <f t="shared" si="4"/>
        <v>79687</v>
      </c>
      <c r="H24" s="237">
        <f t="shared" si="3"/>
        <v>33.573059649300205</v>
      </c>
      <c r="I24" s="226"/>
      <c r="J24" s="234">
        <v>56108</v>
      </c>
      <c r="K24" s="752">
        <v>23.638952787819036</v>
      </c>
      <c r="L24" s="746">
        <v>26657</v>
      </c>
      <c r="M24" s="749">
        <v>47.510158979111708</v>
      </c>
      <c r="N24" s="746">
        <v>29451</v>
      </c>
      <c r="O24" s="235">
        <v>52.489841020888285</v>
      </c>
      <c r="P24" s="226"/>
      <c r="Q24" s="234">
        <v>46120</v>
      </c>
      <c r="R24" s="752">
        <v>19.430892253764419</v>
      </c>
      <c r="S24" s="746">
        <v>30443</v>
      </c>
      <c r="T24" s="749">
        <v>66.008239375542061</v>
      </c>
      <c r="U24" s="746">
        <v>15677</v>
      </c>
      <c r="V24" s="235">
        <v>33.991760624457932</v>
      </c>
      <c r="W24" s="226"/>
      <c r="X24" s="234">
        <v>135126</v>
      </c>
      <c r="Y24" s="752">
        <v>56.930154958416544</v>
      </c>
      <c r="Z24" s="746">
        <v>100567</v>
      </c>
      <c r="AA24" s="749">
        <v>74.424611103710617</v>
      </c>
      <c r="AB24" s="746">
        <v>34559</v>
      </c>
      <c r="AC24" s="235">
        <f t="shared" si="0"/>
        <v>25.575388896289393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61577</v>
      </c>
      <c r="E25" s="740">
        <f t="shared" si="2"/>
        <v>35446</v>
      </c>
      <c r="F25" s="577">
        <f t="shared" si="3"/>
        <v>57.563700732416322</v>
      </c>
      <c r="G25" s="740">
        <f t="shared" si="4"/>
        <v>26131</v>
      </c>
      <c r="H25" s="237">
        <f t="shared" si="3"/>
        <v>42.436299267583678</v>
      </c>
      <c r="I25" s="226"/>
      <c r="J25" s="234">
        <v>21262</v>
      </c>
      <c r="K25" s="752">
        <v>34.529126134758108</v>
      </c>
      <c r="L25" s="746">
        <v>8117</v>
      </c>
      <c r="M25" s="749">
        <v>38.176088796914684</v>
      </c>
      <c r="N25" s="746">
        <v>13145</v>
      </c>
      <c r="O25" s="235">
        <v>61.823911203085316</v>
      </c>
      <c r="P25" s="226"/>
      <c r="Q25" s="234">
        <v>14206</v>
      </c>
      <c r="R25" s="752">
        <v>23.070302223232702</v>
      </c>
      <c r="S25" s="746">
        <v>8945</v>
      </c>
      <c r="T25" s="749">
        <v>62.966352245530054</v>
      </c>
      <c r="U25" s="746">
        <v>5261</v>
      </c>
      <c r="V25" s="235">
        <v>37.033647754469946</v>
      </c>
      <c r="W25" s="226"/>
      <c r="X25" s="234">
        <v>26109</v>
      </c>
      <c r="Y25" s="752">
        <v>42.400571642009197</v>
      </c>
      <c r="Z25" s="746">
        <v>18384</v>
      </c>
      <c r="AA25" s="749">
        <v>70.412501436286334</v>
      </c>
      <c r="AB25" s="746">
        <v>7725</v>
      </c>
      <c r="AC25" s="235">
        <f t="shared" si="0"/>
        <v>29.587498563713659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21979</v>
      </c>
      <c r="E26" s="742">
        <f t="shared" si="2"/>
        <v>13796</v>
      </c>
      <c r="F26" s="579">
        <f t="shared" si="3"/>
        <v>62.769006779198321</v>
      </c>
      <c r="G26" s="742">
        <f t="shared" si="4"/>
        <v>8183</v>
      </c>
      <c r="H26" s="237">
        <f t="shared" si="3"/>
        <v>37.230993220801672</v>
      </c>
      <c r="I26" s="226"/>
      <c r="J26" s="238">
        <v>5212</v>
      </c>
      <c r="K26" s="753">
        <v>23.713544747258748</v>
      </c>
      <c r="L26" s="741">
        <v>2279</v>
      </c>
      <c r="M26" s="578">
        <v>43.726016884113584</v>
      </c>
      <c r="N26" s="741">
        <v>2933</v>
      </c>
      <c r="O26" s="235">
        <v>56.273983115886416</v>
      </c>
      <c r="P26" s="226"/>
      <c r="Q26" s="238">
        <v>4162</v>
      </c>
      <c r="R26" s="753">
        <v>18.936257336548522</v>
      </c>
      <c r="S26" s="741">
        <v>2321</v>
      </c>
      <c r="T26" s="578">
        <v>55.76645843344545</v>
      </c>
      <c r="U26" s="741">
        <v>1841</v>
      </c>
      <c r="V26" s="235">
        <v>44.233541566554543</v>
      </c>
      <c r="W26" s="226"/>
      <c r="X26" s="238">
        <v>12605</v>
      </c>
      <c r="Y26" s="753">
        <v>57.350197916192727</v>
      </c>
      <c r="Z26" s="741">
        <v>9196</v>
      </c>
      <c r="AA26" s="578">
        <v>72.955176517255055</v>
      </c>
      <c r="AB26" s="741">
        <v>3409</v>
      </c>
      <c r="AC26" s="235">
        <f t="shared" si="0"/>
        <v>27.044823482744945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112659</v>
      </c>
      <c r="E27" s="742">
        <f t="shared" si="2"/>
        <v>68817</v>
      </c>
      <c r="F27" s="579">
        <f t="shared" si="3"/>
        <v>61.08433414108061</v>
      </c>
      <c r="G27" s="742">
        <f t="shared" si="4"/>
        <v>43842</v>
      </c>
      <c r="H27" s="237">
        <f t="shared" si="3"/>
        <v>38.915665858919397</v>
      </c>
      <c r="I27" s="226"/>
      <c r="J27" s="238">
        <v>29735</v>
      </c>
      <c r="K27" s="753">
        <v>26.393807862665209</v>
      </c>
      <c r="L27" s="741">
        <v>12215</v>
      </c>
      <c r="M27" s="578">
        <v>41.079535900454012</v>
      </c>
      <c r="N27" s="741">
        <v>17520</v>
      </c>
      <c r="O27" s="235">
        <v>58.920464099545988</v>
      </c>
      <c r="P27" s="226"/>
      <c r="Q27" s="238">
        <v>22577</v>
      </c>
      <c r="R27" s="753">
        <v>20.040121073327473</v>
      </c>
      <c r="S27" s="741">
        <v>12914</v>
      </c>
      <c r="T27" s="578">
        <v>57.19980511139655</v>
      </c>
      <c r="U27" s="741">
        <v>9663</v>
      </c>
      <c r="V27" s="235">
        <v>42.800194888603443</v>
      </c>
      <c r="W27" s="226"/>
      <c r="X27" s="238">
        <v>60347</v>
      </c>
      <c r="Y27" s="753">
        <v>53.566071064007318</v>
      </c>
      <c r="Z27" s="741">
        <v>43688</v>
      </c>
      <c r="AA27" s="578">
        <v>72.394650935423471</v>
      </c>
      <c r="AB27" s="741">
        <v>16659</v>
      </c>
      <c r="AC27" s="235">
        <f t="shared" si="0"/>
        <v>27.605349064576533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14579</v>
      </c>
      <c r="E28" s="742">
        <f t="shared" si="2"/>
        <v>9034</v>
      </c>
      <c r="F28" s="579">
        <f t="shared" si="3"/>
        <v>61.965841278551338</v>
      </c>
      <c r="G28" s="742">
        <f t="shared" si="4"/>
        <v>5545</v>
      </c>
      <c r="H28" s="243">
        <f t="shared" si="3"/>
        <v>38.034158721448655</v>
      </c>
      <c r="I28" s="226"/>
      <c r="J28" s="238">
        <v>3428</v>
      </c>
      <c r="K28" s="753">
        <v>23.513272515261676</v>
      </c>
      <c r="L28" s="741">
        <v>1408</v>
      </c>
      <c r="M28" s="578">
        <v>41.073512252042008</v>
      </c>
      <c r="N28" s="741">
        <v>2020</v>
      </c>
      <c r="O28" s="242">
        <v>58.926487747957992</v>
      </c>
      <c r="P28" s="226"/>
      <c r="Q28" s="238">
        <v>2714</v>
      </c>
      <c r="R28" s="753">
        <v>18.615817271417793</v>
      </c>
      <c r="S28" s="741">
        <v>1626</v>
      </c>
      <c r="T28" s="578">
        <v>59.911569638909356</v>
      </c>
      <c r="U28" s="741">
        <v>1088</v>
      </c>
      <c r="V28" s="242">
        <v>40.088430361090644</v>
      </c>
      <c r="W28" s="226"/>
      <c r="X28" s="238">
        <v>8437</v>
      </c>
      <c r="Y28" s="753">
        <v>57.870910213320528</v>
      </c>
      <c r="Z28" s="741">
        <v>6000</v>
      </c>
      <c r="AA28" s="578">
        <v>71.115325352613496</v>
      </c>
      <c r="AB28" s="741">
        <v>2437</v>
      </c>
      <c r="AC28" s="242">
        <f t="shared" si="0"/>
        <v>28.884674647386511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5170</v>
      </c>
      <c r="E29" s="743">
        <f t="shared" si="2"/>
        <v>2872</v>
      </c>
      <c r="F29" s="580">
        <f t="shared" si="3"/>
        <v>55.551257253384911</v>
      </c>
      <c r="G29" s="743">
        <f t="shared" si="4"/>
        <v>2298</v>
      </c>
      <c r="H29" s="248">
        <f t="shared" si="3"/>
        <v>44.448742746615089</v>
      </c>
      <c r="I29" s="226"/>
      <c r="J29" s="245">
        <v>2713</v>
      </c>
      <c r="K29" s="754">
        <v>52.475822050290134</v>
      </c>
      <c r="L29" s="747">
        <v>1059</v>
      </c>
      <c r="M29" s="750">
        <v>39.034279395503134</v>
      </c>
      <c r="N29" s="747">
        <v>1654</v>
      </c>
      <c r="O29" s="246">
        <v>60.965720604496866</v>
      </c>
      <c r="P29" s="226"/>
      <c r="Q29" s="245">
        <v>972</v>
      </c>
      <c r="R29" s="754">
        <v>18.800773694390717</v>
      </c>
      <c r="S29" s="747">
        <v>670</v>
      </c>
      <c r="T29" s="750">
        <v>68.930041152263371</v>
      </c>
      <c r="U29" s="747">
        <v>302</v>
      </c>
      <c r="V29" s="246">
        <v>31.069958847736622</v>
      </c>
      <c r="W29" s="226"/>
      <c r="X29" s="245">
        <v>1485</v>
      </c>
      <c r="Y29" s="754">
        <v>28.723404255319153</v>
      </c>
      <c r="Z29" s="747">
        <v>1143</v>
      </c>
      <c r="AA29" s="750">
        <v>76.969696969696969</v>
      </c>
      <c r="AB29" s="747">
        <v>342</v>
      </c>
      <c r="AC29" s="246">
        <f t="shared" si="0"/>
        <v>23.030303030303031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2077894</v>
      </c>
      <c r="E31" s="744">
        <f>L31+S31+Z31</f>
        <v>1299919</v>
      </c>
      <c r="F31" s="409">
        <f>E31/$D31*100</f>
        <v>62.559447209530418</v>
      </c>
      <c r="G31" s="744">
        <f>N31+U31+AB31</f>
        <v>777975</v>
      </c>
      <c r="H31" s="255">
        <f>G31/$D31*100</f>
        <v>37.440552790469582</v>
      </c>
      <c r="I31" s="211"/>
      <c r="J31" s="253">
        <f>SUM(J12:J29)</f>
        <v>537576</v>
      </c>
      <c r="K31" s="755">
        <f>J31/$D31*100</f>
        <v>25.871194584516822</v>
      </c>
      <c r="L31" s="744">
        <f>SUM(L12:L29)</f>
        <v>229606</v>
      </c>
      <c r="M31" s="409">
        <f t="shared" ref="M31:O31" si="5">L31/$J31*100</f>
        <v>42.711356161733413</v>
      </c>
      <c r="N31" s="744">
        <f>SUM(N12:N29)</f>
        <v>307970</v>
      </c>
      <c r="O31" s="254">
        <f t="shared" si="5"/>
        <v>57.288643838266587</v>
      </c>
      <c r="P31" s="211"/>
      <c r="Q31" s="253">
        <f>SUM(Q12:Q29)</f>
        <v>453627</v>
      </c>
      <c r="R31" s="755">
        <f>Q31/$D31*100</f>
        <v>21.831094367662644</v>
      </c>
      <c r="S31" s="744">
        <f>SUM(S12:S29)</f>
        <v>284623</v>
      </c>
      <c r="T31" s="409">
        <f>S31/$Q31*100</f>
        <v>62.743840203515219</v>
      </c>
      <c r="U31" s="744">
        <f>SUM(U12:U29)</f>
        <v>169004</v>
      </c>
      <c r="V31" s="254">
        <f>U31/$Q31*100</f>
        <v>37.256159796484781</v>
      </c>
      <c r="W31" s="211"/>
      <c r="X31" s="253">
        <f>SUM(X12:X29)</f>
        <v>1086691</v>
      </c>
      <c r="Y31" s="755">
        <f>X31/$D31*100</f>
        <v>52.297711047820542</v>
      </c>
      <c r="Z31" s="744">
        <f>SUM(Z12:Z29)</f>
        <v>785690</v>
      </c>
      <c r="AA31" s="409">
        <f>Z31/$X31*100</f>
        <v>72.30114172290007</v>
      </c>
      <c r="AB31" s="744">
        <f>SUM(AB12:AB29)</f>
        <v>301001</v>
      </c>
      <c r="AC31" s="254">
        <f>AB31/$X31*100</f>
        <v>27.69885827709993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70"/>
      <c r="C34" s="1070"/>
      <c r="D34" s="1070"/>
      <c r="E34" s="1070"/>
      <c r="F34" s="1070"/>
      <c r="G34" s="1070"/>
      <c r="H34" s="1070"/>
    </row>
    <row r="35" spans="2:29" s="297" customFormat="1" ht="29.25" customHeight="1" x14ac:dyDescent="0.2">
      <c r="B35" s="1068"/>
      <c r="C35" s="1068"/>
      <c r="D35" s="1068"/>
      <c r="E35" s="991"/>
      <c r="F35" s="991"/>
      <c r="G35" s="991"/>
      <c r="H35" s="614"/>
      <c r="I35" s="614"/>
      <c r="J35" s="614"/>
      <c r="K35" s="614"/>
      <c r="L35" s="614"/>
      <c r="M35" s="614"/>
      <c r="N35" s="614"/>
    </row>
    <row r="36" spans="2:29" s="297" customFormat="1" ht="4.5" customHeight="1" x14ac:dyDescent="0.2">
      <c r="B36" s="1069"/>
      <c r="C36" s="1069"/>
      <c r="D36" s="1069"/>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297" customFormat="1" x14ac:dyDescent="0.2"/>
    <row r="40" spans="2:29" s="1014" customFormat="1" x14ac:dyDescent="0.2"/>
    <row r="41" spans="2:29" s="297" customFormat="1" x14ac:dyDescent="0.2"/>
    <row r="42" spans="2:29" s="439"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 ref="B35:D35"/>
    <mergeCell ref="B36:D36"/>
    <mergeCell ref="E9:F9"/>
    <mergeCell ref="G9:H9"/>
    <mergeCell ref="L9:M9"/>
    <mergeCell ref="B34:H34"/>
    <mergeCell ref="D9:D10"/>
    <mergeCell ref="J9:J10"/>
    <mergeCell ref="K9:K10"/>
    <mergeCell ref="U9:V9"/>
    <mergeCell ref="X9:X10"/>
    <mergeCell ref="Y9:Y10"/>
    <mergeCell ref="Z9:AA9"/>
    <mergeCell ref="AB9:AC9"/>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17.25" customHeight="1" x14ac:dyDescent="0.2">
      <c r="A4" s="1046" t="s">
        <v>406</v>
      </c>
      <c r="B4" s="1046"/>
      <c r="C4" s="1046"/>
      <c r="D4" s="1046"/>
      <c r="E4" s="1046"/>
      <c r="F4" s="1046"/>
      <c r="G4" s="1046"/>
      <c r="H4" s="1046"/>
      <c r="I4" s="1046"/>
      <c r="J4" s="1046"/>
      <c r="K4" s="1046"/>
      <c r="L4" s="1046"/>
      <c r="M4" s="1046"/>
      <c r="N4" s="1046"/>
    </row>
    <row r="5" spans="1:38" s="208" customFormat="1" ht="17.25" customHeight="1" x14ac:dyDescent="0.2">
      <c r="B5" s="1047" t="str">
        <f>porsaad!B6</f>
        <v>Situación a 30 de septiembre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32</v>
      </c>
      <c r="E7" s="1052"/>
      <c r="F7" s="568"/>
      <c r="G7" s="1055"/>
      <c r="H7" s="1055"/>
      <c r="I7" s="568"/>
      <c r="J7" s="1055"/>
      <c r="K7" s="1055"/>
      <c r="L7" s="568"/>
      <c r="M7" s="1055"/>
      <c r="N7" s="1055"/>
      <c r="O7" s="430"/>
      <c r="P7" s="430"/>
      <c r="Q7" s="431"/>
      <c r="R7" s="431"/>
      <c r="S7" s="431"/>
      <c r="T7" s="431"/>
      <c r="U7" s="431"/>
      <c r="V7" s="431"/>
      <c r="W7" s="432"/>
    </row>
    <row r="8" spans="1:38" s="213" customFormat="1" ht="33.75" customHeight="1" x14ac:dyDescent="0.2">
      <c r="A8" s="209"/>
      <c r="B8" s="1049"/>
      <c r="C8" s="211"/>
      <c r="D8" s="1053"/>
      <c r="E8" s="1054"/>
      <c r="F8" s="501"/>
      <c r="G8" s="1057" t="s">
        <v>229</v>
      </c>
      <c r="H8" s="1056"/>
      <c r="I8" s="211"/>
      <c r="J8" s="1057" t="s">
        <v>181</v>
      </c>
      <c r="K8" s="1056"/>
      <c r="L8" s="211"/>
      <c r="M8" s="1057" t="s">
        <v>182</v>
      </c>
      <c r="N8" s="1056"/>
      <c r="O8" s="430"/>
      <c r="P8" s="430"/>
      <c r="Q8" s="431"/>
      <c r="R8" s="431"/>
      <c r="S8" s="431"/>
      <c r="T8" s="431"/>
      <c r="U8" s="431"/>
      <c r="V8" s="431"/>
      <c r="W8" s="432"/>
    </row>
    <row r="9" spans="1:38" s="213" customFormat="1" ht="6" customHeight="1" x14ac:dyDescent="0.2">
      <c r="A9" s="209"/>
      <c r="B9" s="1049"/>
      <c r="C9" s="211"/>
      <c r="D9" s="1042" t="s">
        <v>12</v>
      </c>
      <c r="E9" s="1073" t="s">
        <v>228</v>
      </c>
      <c r="F9" s="211"/>
      <c r="G9" s="1042" t="s">
        <v>12</v>
      </c>
      <c r="H9" s="1071" t="s">
        <v>228</v>
      </c>
      <c r="I9" s="211"/>
      <c r="J9" s="1042" t="s">
        <v>12</v>
      </c>
      <c r="K9" s="1071" t="s">
        <v>228</v>
      </c>
      <c r="L9" s="211"/>
      <c r="M9" s="1042" t="s">
        <v>12</v>
      </c>
      <c r="N9" s="1071" t="s">
        <v>228</v>
      </c>
      <c r="O9" s="430"/>
      <c r="P9" s="430"/>
      <c r="Q9" s="431"/>
      <c r="R9" s="431"/>
      <c r="S9" s="431"/>
      <c r="T9" s="431"/>
      <c r="U9" s="431"/>
      <c r="V9" s="431"/>
      <c r="W9" s="432"/>
    </row>
    <row r="10" spans="1:38" s="219" customFormat="1" ht="27.75" customHeight="1" x14ac:dyDescent="0.2">
      <c r="A10" s="214"/>
      <c r="B10" s="1050"/>
      <c r="C10" s="216"/>
      <c r="D10" s="1043"/>
      <c r="E10" s="1074"/>
      <c r="F10" s="216"/>
      <c r="G10" s="1043"/>
      <c r="H10" s="1072"/>
      <c r="I10" s="216"/>
      <c r="J10" s="1043"/>
      <c r="K10" s="1072"/>
      <c r="L10" s="216"/>
      <c r="M10" s="1043"/>
      <c r="N10" s="1072"/>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426595</v>
      </c>
      <c r="E12" s="762">
        <f>D12/'20pobl'!D12*100</f>
        <v>5.0186542954878526</v>
      </c>
      <c r="F12" s="226"/>
      <c r="G12" s="227">
        <v>120724</v>
      </c>
      <c r="H12" s="768">
        <v>1.7312570600666926</v>
      </c>
      <c r="I12" s="226"/>
      <c r="J12" s="227">
        <v>106669</v>
      </c>
      <c r="K12" s="768">
        <v>9.6372033688516741</v>
      </c>
      <c r="L12" s="226"/>
      <c r="M12" s="227">
        <v>199202</v>
      </c>
      <c r="N12" s="768">
        <f>M12/'20pobl'!X12*100</f>
        <v>47.413017503605928</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53137</v>
      </c>
      <c r="E13" s="763">
        <f>D13/'20pobl'!D13*100</f>
        <v>4.0063634958512875</v>
      </c>
      <c r="F13" s="226"/>
      <c r="G13" s="234">
        <v>10312</v>
      </c>
      <c r="H13" s="769">
        <v>0.99788945219623748</v>
      </c>
      <c r="I13" s="226"/>
      <c r="J13" s="234">
        <v>10356</v>
      </c>
      <c r="K13" s="769">
        <v>5.2847250218155652</v>
      </c>
      <c r="L13" s="226"/>
      <c r="M13" s="234">
        <v>32469</v>
      </c>
      <c r="N13" s="769">
        <f>M13/'20pobl'!X13*100</f>
        <v>33.482515751807199</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46555</v>
      </c>
      <c r="E14" s="763">
        <f>D14/'20pobl'!D14*100</f>
        <v>4.6337860784364473</v>
      </c>
      <c r="F14" s="226"/>
      <c r="G14" s="234">
        <v>10217</v>
      </c>
      <c r="H14" s="769">
        <v>1.3960892557014608</v>
      </c>
      <c r="I14" s="226"/>
      <c r="J14" s="234">
        <v>10349</v>
      </c>
      <c r="K14" s="769">
        <v>5.5153485397569817</v>
      </c>
      <c r="L14" s="226"/>
      <c r="M14" s="234">
        <v>25989</v>
      </c>
      <c r="N14" s="769">
        <f>M14/'20pobl'!X14*100</f>
        <v>30.497793841532108</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42939</v>
      </c>
      <c r="E15" s="763">
        <f>D15/'20pobl'!D15*100</f>
        <v>3.6492305757232981</v>
      </c>
      <c r="F15" s="226"/>
      <c r="G15" s="234">
        <v>12131</v>
      </c>
      <c r="H15" s="769">
        <v>1.2323568074735822</v>
      </c>
      <c r="I15" s="226"/>
      <c r="J15" s="234">
        <v>10176</v>
      </c>
      <c r="K15" s="769">
        <v>7.2161512441762348</v>
      </c>
      <c r="L15" s="226"/>
      <c r="M15" s="234">
        <v>20632</v>
      </c>
      <c r="N15" s="769">
        <f>M15/'20pobl'!X15*100</f>
        <v>40.243426698915499</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61055</v>
      </c>
      <c r="E16" s="763">
        <f>D16/'20pobl'!D16*100</f>
        <v>2.8036447611494877</v>
      </c>
      <c r="F16" s="226"/>
      <c r="G16" s="234">
        <v>21287</v>
      </c>
      <c r="H16" s="769">
        <v>1.1794436496652878</v>
      </c>
      <c r="I16" s="226"/>
      <c r="J16" s="234">
        <v>14074</v>
      </c>
      <c r="K16" s="769">
        <v>5.0732108226575061</v>
      </c>
      <c r="L16" s="226"/>
      <c r="M16" s="234">
        <v>25694</v>
      </c>
      <c r="N16" s="769">
        <f>M16/'20pobl'!X16*100</f>
        <v>26.919087680331906</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23714</v>
      </c>
      <c r="E17" s="764">
        <f>D17/'20pobl'!D17*100</f>
        <v>4.0508915241150518</v>
      </c>
      <c r="F17" s="226"/>
      <c r="G17" s="238">
        <v>6531</v>
      </c>
      <c r="H17" s="770">
        <v>1.4502472592747209</v>
      </c>
      <c r="I17" s="226"/>
      <c r="J17" s="238">
        <v>5121</v>
      </c>
      <c r="K17" s="770">
        <v>5.4457288088731026</v>
      </c>
      <c r="L17" s="226"/>
      <c r="M17" s="238">
        <v>12062</v>
      </c>
      <c r="N17" s="770">
        <f>M17/'20pobl'!X17*100</f>
        <v>29.39943453251438</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154644</v>
      </c>
      <c r="E18" s="763">
        <f>D18/'20pobl'!D18*100</f>
        <v>6.5178029536718602</v>
      </c>
      <c r="F18" s="226"/>
      <c r="G18" s="234">
        <v>31208</v>
      </c>
      <c r="H18" s="769">
        <v>1.7827651940345233</v>
      </c>
      <c r="I18" s="226"/>
      <c r="J18" s="234">
        <v>28463</v>
      </c>
      <c r="K18" s="769">
        <v>7.0584355037098758</v>
      </c>
      <c r="L18" s="226"/>
      <c r="M18" s="234">
        <v>94973</v>
      </c>
      <c r="N18" s="769">
        <f>M18/'20pobl'!X18*100</f>
        <v>43.395795351217487</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95991</v>
      </c>
      <c r="E19" s="763">
        <f>D19/'20pobl'!D19*100</f>
        <v>4.6748985062298862</v>
      </c>
      <c r="F19" s="226"/>
      <c r="G19" s="234">
        <v>21972</v>
      </c>
      <c r="H19" s="769">
        <v>1.3253541848004096</v>
      </c>
      <c r="I19" s="226"/>
      <c r="J19" s="234">
        <v>19186</v>
      </c>
      <c r="K19" s="769">
        <v>7.286772832407264</v>
      </c>
      <c r="L19" s="226"/>
      <c r="M19" s="234">
        <v>54833</v>
      </c>
      <c r="N19" s="769">
        <f>M19/'20pobl'!X19*100</f>
        <v>41.474797289120175</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375746</v>
      </c>
      <c r="E20" s="763">
        <f>D20/'20pobl'!D20*100</f>
        <v>4.821824161375436</v>
      </c>
      <c r="F20" s="226"/>
      <c r="G20" s="234">
        <v>93300</v>
      </c>
      <c r="H20" s="769">
        <v>1.4831144322135634</v>
      </c>
      <c r="I20" s="226"/>
      <c r="J20" s="234">
        <v>85615</v>
      </c>
      <c r="K20" s="769">
        <v>8.165295372633695</v>
      </c>
      <c r="L20" s="226"/>
      <c r="M20" s="234">
        <v>196831</v>
      </c>
      <c r="N20" s="769">
        <f>M20/'20pobl'!X20*100</f>
        <v>43.424478017614149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202495</v>
      </c>
      <c r="E21" s="763">
        <f>D21/'20pobl'!D21*100</f>
        <v>3.9720735736421986</v>
      </c>
      <c r="F21" s="226"/>
      <c r="G21" s="234">
        <v>54483</v>
      </c>
      <c r="H21" s="769">
        <v>1.3354507854165432</v>
      </c>
      <c r="I21" s="226"/>
      <c r="J21" s="234">
        <v>44711</v>
      </c>
      <c r="K21" s="769">
        <v>6.1268675839633415</v>
      </c>
      <c r="L21" s="226"/>
      <c r="M21" s="234">
        <v>103301</v>
      </c>
      <c r="N21" s="769">
        <f>M21/'20pobl'!X21*100</f>
        <v>35.8102111846028</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58313</v>
      </c>
      <c r="E22" s="763">
        <f>D22/'20pobl'!D22*100</f>
        <v>5.5284723960347977</v>
      </c>
      <c r="F22" s="226"/>
      <c r="G22" s="234">
        <v>13352</v>
      </c>
      <c r="H22" s="769">
        <v>1.6124571736350211</v>
      </c>
      <c r="I22" s="226"/>
      <c r="J22" s="234">
        <v>13052</v>
      </c>
      <c r="K22" s="769">
        <v>8.5519030801790059</v>
      </c>
      <c r="L22" s="226"/>
      <c r="M22" s="234">
        <v>31909</v>
      </c>
      <c r="N22" s="769">
        <f>M22/'20pobl'!X22*100</f>
        <v>43.06091603465493</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83392</v>
      </c>
      <c r="E23" s="763">
        <f>D23/'20pobl'!D23*100</f>
        <v>3.0995397076489408</v>
      </c>
      <c r="F23" s="226"/>
      <c r="G23" s="234">
        <v>23601</v>
      </c>
      <c r="H23" s="769">
        <v>1.1872721766505654</v>
      </c>
      <c r="I23" s="226"/>
      <c r="J23" s="234">
        <v>15104</v>
      </c>
      <c r="K23" s="769">
        <v>3.2493669715099531</v>
      </c>
      <c r="L23" s="226"/>
      <c r="M23" s="234">
        <v>44687</v>
      </c>
      <c r="N23" s="769">
        <f>M23/'20pobl'!X23*100</f>
        <v>18.791762860543059</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237354</v>
      </c>
      <c r="E24" s="763">
        <f>D24/'20pobl'!D24*100</f>
        <v>3.5161805279026113</v>
      </c>
      <c r="F24" s="226"/>
      <c r="G24" s="234">
        <v>56108</v>
      </c>
      <c r="H24" s="769">
        <v>1.0175503311826366</v>
      </c>
      <c r="I24" s="226"/>
      <c r="J24" s="234">
        <v>46120</v>
      </c>
      <c r="K24" s="769">
        <v>5.3254198733307545</v>
      </c>
      <c r="L24" s="226"/>
      <c r="M24" s="234">
        <v>135126</v>
      </c>
      <c r="N24" s="769">
        <f>M24/'20pobl'!X24*100</f>
        <v>36.493515612762437</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61577</v>
      </c>
      <c r="E25" s="763">
        <f>D25/'20pobl'!D25*100</f>
        <v>4.0197065301544903</v>
      </c>
      <c r="F25" s="226"/>
      <c r="G25" s="234">
        <v>21262</v>
      </c>
      <c r="H25" s="769">
        <v>1.6545801333656023</v>
      </c>
      <c r="I25" s="226"/>
      <c r="J25" s="234">
        <v>14206</v>
      </c>
      <c r="K25" s="769">
        <v>8.1086789006535565</v>
      </c>
      <c r="L25" s="226"/>
      <c r="M25" s="234">
        <v>26109</v>
      </c>
      <c r="N25" s="769">
        <f>M25/'20pobl'!X25*100</f>
        <v>36.44268885042711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21979</v>
      </c>
      <c r="E26" s="765">
        <f>D26/'20pobl'!D26*100</f>
        <v>3.3095072103258913</v>
      </c>
      <c r="F26" s="226"/>
      <c r="G26" s="238">
        <v>5212</v>
      </c>
      <c r="H26" s="770">
        <v>0.98432297578285965</v>
      </c>
      <c r="I26" s="226"/>
      <c r="J26" s="238">
        <v>4162</v>
      </c>
      <c r="K26" s="770">
        <v>4.4686379351070453</v>
      </c>
      <c r="L26" s="226"/>
      <c r="M26" s="238">
        <v>12605</v>
      </c>
      <c r="N26" s="770">
        <f>M26/'20pobl'!X26*100</f>
        <v>30.389604127489271</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112659</v>
      </c>
      <c r="E27" s="765">
        <f>D27/'20pobl'!D27*100</f>
        <v>5.1019077300973565</v>
      </c>
      <c r="F27" s="226"/>
      <c r="G27" s="238">
        <v>29735</v>
      </c>
      <c r="H27" s="770">
        <v>1.7535975730940869</v>
      </c>
      <c r="I27" s="226"/>
      <c r="J27" s="238">
        <v>22577</v>
      </c>
      <c r="K27" s="770">
        <v>6.3919481328388201</v>
      </c>
      <c r="L27" s="226"/>
      <c r="M27" s="238">
        <v>60347</v>
      </c>
      <c r="N27" s="770">
        <f>M27/'20pobl'!X27*100</f>
        <v>37.880946851048606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14579</v>
      </c>
      <c r="E28" s="765">
        <f>D28/'20pobl'!D28*100</f>
        <v>4.5574756480312102</v>
      </c>
      <c r="F28" s="226"/>
      <c r="G28" s="238">
        <v>3428</v>
      </c>
      <c r="H28" s="770">
        <v>1.3655139997052275</v>
      </c>
      <c r="I28" s="226"/>
      <c r="J28" s="238">
        <v>2714</v>
      </c>
      <c r="K28" s="770">
        <v>5.8103189895097413</v>
      </c>
      <c r="L28" s="226"/>
      <c r="M28" s="238">
        <v>8437</v>
      </c>
      <c r="N28" s="770">
        <f>M28/'20pobl'!X28*100</f>
        <v>38.105776613522423</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5170</v>
      </c>
      <c r="E29" s="766">
        <f>D29/'20pobl'!D29*100</f>
        <v>3.0721327256413149</v>
      </c>
      <c r="F29" s="226"/>
      <c r="G29" s="245">
        <v>2713</v>
      </c>
      <c r="H29" s="771">
        <v>1.8284012103975578</v>
      </c>
      <c r="I29" s="226"/>
      <c r="J29" s="245">
        <v>972</v>
      </c>
      <c r="K29" s="771">
        <v>6.4597594204824889</v>
      </c>
      <c r="L29" s="226"/>
      <c r="M29" s="245">
        <v>1485</v>
      </c>
      <c r="N29" s="771">
        <f>M29/'20pobl'!X29*100</f>
        <v>30.561844000823214</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2077894</v>
      </c>
      <c r="E31" s="767">
        <f>D31/'20pobl'!D31*100</f>
        <v>4.3767785519327687</v>
      </c>
      <c r="F31" s="211"/>
      <c r="G31" s="253">
        <f>SUM(G12:G29)</f>
        <v>537576</v>
      </c>
      <c r="H31" s="254">
        <f>G31/'20pobl'!J31*100</f>
        <v>1.4148073462729769</v>
      </c>
      <c r="I31" s="211"/>
      <c r="J31" s="253">
        <f>SUM(J12:J29)</f>
        <v>453627</v>
      </c>
      <c r="K31" s="254">
        <f>J31/'20pobl'!Q31*100</f>
        <v>6.8580413988785587</v>
      </c>
      <c r="L31" s="211"/>
      <c r="M31" s="253">
        <f>SUM(M12:M29)</f>
        <v>1086691</v>
      </c>
      <c r="N31" s="254">
        <f>M31/'20pobl'!X31*100</f>
        <v>37.936723660081064</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4" t="str">
        <f>'20pobl'!B34:H34</f>
        <v>(1) Cifras definitivas INE de la Estadística del Padrón continuo referidas al 01/01/2022. Datos definitivos (publicado 24/1/2023)</v>
      </c>
      <c r="C34" s="1075"/>
      <c r="D34" s="1075"/>
      <c r="E34" s="1075"/>
      <c r="F34" s="1075"/>
      <c r="G34" s="1075"/>
      <c r="H34" s="1075"/>
      <c r="I34" s="1075"/>
      <c r="J34" s="1075"/>
      <c r="K34" s="1075"/>
      <c r="L34" s="1075"/>
      <c r="M34" s="1075"/>
      <c r="N34" s="1075"/>
    </row>
    <row r="35" spans="2:14" ht="29.25" customHeight="1" x14ac:dyDescent="0.2">
      <c r="B35" s="1066"/>
      <c r="C35" s="1066"/>
      <c r="D35" s="1066"/>
      <c r="E35" s="737"/>
      <c r="F35" s="262"/>
      <c r="G35" s="262"/>
      <c r="H35" s="262"/>
    </row>
    <row r="36" spans="2:14" ht="4.5" customHeight="1" x14ac:dyDescent="0.2">
      <c r="B36" s="1067"/>
      <c r="C36" s="1067"/>
      <c r="D36" s="1067"/>
      <c r="E36" s="738"/>
      <c r="F36" s="262"/>
      <c r="G36" s="262"/>
      <c r="H36" s="262"/>
    </row>
  </sheetData>
  <mergeCells count="23">
    <mergeCell ref="B35:D35"/>
    <mergeCell ref="B36:D36"/>
    <mergeCell ref="E9:E10"/>
    <mergeCell ref="B34:N34"/>
    <mergeCell ref="K9:K10"/>
    <mergeCell ref="M9:M10"/>
    <mergeCell ref="N9:N10"/>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201</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16</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76"/>
      <c r="E8" s="1077"/>
      <c r="F8" s="211"/>
      <c r="G8" s="1057" t="s">
        <v>177</v>
      </c>
      <c r="H8" s="1056"/>
      <c r="I8" s="211"/>
      <c r="J8" s="1057" t="s">
        <v>183</v>
      </c>
      <c r="K8" s="1056"/>
      <c r="L8" s="211"/>
      <c r="M8" s="1057" t="s">
        <v>178</v>
      </c>
      <c r="N8" s="1056"/>
      <c r="O8" s="211"/>
      <c r="P8" s="1076"/>
      <c r="Q8" s="1078"/>
      <c r="R8" s="501"/>
      <c r="S8" s="1057" t="s">
        <v>180</v>
      </c>
      <c r="T8" s="1056"/>
      <c r="U8" s="211"/>
      <c r="V8" s="1057" t="s">
        <v>181</v>
      </c>
      <c r="W8" s="1056"/>
      <c r="X8" s="211"/>
      <c r="Y8" s="1057" t="s">
        <v>182</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4" t="s">
        <v>227</v>
      </c>
      <c r="C33" s="1044"/>
      <c r="D33" s="1044"/>
      <c r="E33" s="1044"/>
      <c r="F33" s="1044"/>
      <c r="G33" s="1044"/>
      <c r="H33" s="1044"/>
      <c r="I33" s="1044"/>
      <c r="J33" s="1044"/>
      <c r="K33" s="1044"/>
      <c r="L33" s="1044"/>
      <c r="M33" s="1044"/>
      <c r="O33" s="259"/>
    </row>
    <row r="34" spans="2:19" ht="29.25" customHeight="1" x14ac:dyDescent="0.2">
      <c r="B34" s="1066"/>
      <c r="C34" s="1066"/>
      <c r="D34" s="1066"/>
      <c r="E34" s="1066"/>
      <c r="F34" s="1066"/>
      <c r="G34" s="1066"/>
      <c r="H34" s="1066"/>
      <c r="I34" s="1066"/>
      <c r="J34" s="1066"/>
      <c r="K34" s="1066"/>
      <c r="L34" s="1066"/>
      <c r="M34" s="1066"/>
      <c r="N34" s="1066"/>
      <c r="O34" s="1066"/>
      <c r="P34" s="1066"/>
      <c r="Q34" s="262"/>
      <c r="R34" s="262"/>
      <c r="S34" s="262"/>
    </row>
    <row r="35" spans="2:19" ht="4.5" customHeight="1" x14ac:dyDescent="0.2">
      <c r="B35" s="1067"/>
      <c r="C35" s="1067"/>
      <c r="D35" s="1067"/>
      <c r="E35" s="1067"/>
      <c r="F35" s="1067"/>
      <c r="G35" s="1067"/>
      <c r="H35" s="1067"/>
      <c r="I35" s="1067"/>
      <c r="J35" s="1067"/>
      <c r="K35" s="1067"/>
      <c r="L35" s="1067"/>
      <c r="M35" s="1067"/>
      <c r="N35" s="1067"/>
      <c r="O35" s="1067"/>
      <c r="P35" s="1067"/>
      <c r="Q35" s="262"/>
      <c r="R35" s="262"/>
      <c r="S35" s="262"/>
    </row>
    <row r="38" spans="2:19" x14ac:dyDescent="0.2">
      <c r="L38" s="263"/>
      <c r="M38" s="263"/>
      <c r="N38" s="263"/>
    </row>
  </sheetData>
  <mergeCells count="22">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 ref="V7:W7"/>
    <mergeCell ref="Y7:Z7"/>
    <mergeCell ref="S8:T8"/>
    <mergeCell ref="V8:W8"/>
    <mergeCell ref="Y8:Z8"/>
    <mergeCell ref="S7:T7"/>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7" zoomScaleNormal="100" workbookViewId="0">
      <selection activeCell="AB41" sqref="AB41"/>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5"/>
      <c r="C2" s="1045"/>
      <c r="D2" s="1045"/>
      <c r="E2" s="1045"/>
      <c r="F2" s="1045"/>
      <c r="G2" s="1045"/>
      <c r="H2" s="1045"/>
      <c r="I2" s="1045"/>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6" t="s">
        <v>407</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81" t="s">
        <v>15</v>
      </c>
      <c r="C7" s="582"/>
      <c r="D7" s="1079" t="s">
        <v>191</v>
      </c>
      <c r="E7" s="1079"/>
      <c r="F7" s="582"/>
      <c r="G7" s="1079"/>
      <c r="H7" s="1079"/>
      <c r="I7" s="582"/>
      <c r="J7" s="1079"/>
      <c r="K7" s="1079"/>
      <c r="L7" s="582"/>
      <c r="M7" s="1079"/>
      <c r="N7" s="1079"/>
      <c r="O7" s="582"/>
      <c r="P7" s="1079" t="s">
        <v>16</v>
      </c>
      <c r="Q7" s="1079"/>
      <c r="R7" s="582"/>
      <c r="S7" s="1079"/>
      <c r="T7" s="1079"/>
      <c r="U7" s="582"/>
      <c r="V7" s="1079"/>
      <c r="W7" s="1079"/>
      <c r="X7" s="582"/>
      <c r="Y7" s="1079"/>
      <c r="Z7" s="1079"/>
      <c r="AA7" s="672"/>
      <c r="AB7" s="672"/>
      <c r="AI7" s="597"/>
    </row>
    <row r="8" spans="1:50" s="596" customFormat="1" ht="33.75" customHeight="1" x14ac:dyDescent="0.2">
      <c r="A8" s="702"/>
      <c r="B8" s="1081"/>
      <c r="C8" s="582"/>
      <c r="D8" s="1079"/>
      <c r="E8" s="1079"/>
      <c r="F8" s="582"/>
      <c r="G8" s="1079" t="s">
        <v>177</v>
      </c>
      <c r="H8" s="1079"/>
      <c r="I8" s="582"/>
      <c r="J8" s="1079" t="s">
        <v>183</v>
      </c>
      <c r="K8" s="1079"/>
      <c r="L8" s="582"/>
      <c r="M8" s="1079" t="s">
        <v>178</v>
      </c>
      <c r="N8" s="1079"/>
      <c r="O8" s="582"/>
      <c r="P8" s="1079"/>
      <c r="Q8" s="1079"/>
      <c r="R8" s="582"/>
      <c r="S8" s="1079" t="s">
        <v>180</v>
      </c>
      <c r="T8" s="1079"/>
      <c r="U8" s="582"/>
      <c r="V8" s="1079" t="s">
        <v>181</v>
      </c>
      <c r="W8" s="1079"/>
      <c r="X8" s="582"/>
      <c r="Y8" s="1079" t="s">
        <v>182</v>
      </c>
      <c r="Z8" s="1079"/>
      <c r="AA8" s="672"/>
      <c r="AB8" s="672"/>
      <c r="AI8" s="597"/>
    </row>
    <row r="9" spans="1:50" s="600" customFormat="1" ht="36.75" customHeight="1" x14ac:dyDescent="0.2">
      <c r="A9" s="703"/>
      <c r="B9" s="1081"/>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426595</v>
      </c>
      <c r="Q11" s="608">
        <f>P11*100/D11</f>
        <v>5.0186542954878526</v>
      </c>
      <c r="R11" s="602"/>
      <c r="S11" s="605">
        <f>'23solcasaad'!J12</f>
        <v>120724</v>
      </c>
      <c r="T11" s="609">
        <f>S11*100/G11</f>
        <v>1.7312570600666926</v>
      </c>
      <c r="U11" s="602"/>
      <c r="V11" s="605">
        <f>'23solcasaad'!Q12</f>
        <v>106669</v>
      </c>
      <c r="W11" s="609">
        <f>V11*100/J11</f>
        <v>9.6372033688516741</v>
      </c>
      <c r="X11" s="602"/>
      <c r="Y11" s="605">
        <f>'23solcasaad'!X12</f>
        <v>199202</v>
      </c>
      <c r="Z11" s="609">
        <f>Y11*100/M11</f>
        <v>47.413017503605921</v>
      </c>
      <c r="AA11" s="588"/>
      <c r="AB11" s="589">
        <f>_xlfn.RANK.EQ(Q11,Q$11:Q$30,0)</f>
        <v>4</v>
      </c>
      <c r="AC11" s="589">
        <v>1</v>
      </c>
      <c r="AD11" s="589">
        <f>MATCH(AC11,AB$11:AB$30,0)</f>
        <v>7</v>
      </c>
      <c r="AE11" s="590" t="str">
        <f t="shared" ref="AE11:AE29" si="2">INDEX(B$11:B$30,AD11,1)</f>
        <v>Castilla y León</v>
      </c>
      <c r="AF11" s="591">
        <f t="shared" ref="AF11:AF29" si="3">INDEX(Q$11:Q$30,AD11,1)</f>
        <v>6.5178029536718594</v>
      </c>
      <c r="AH11" s="589">
        <f>_xlfn.RANK.EQ(T11,T$11:T$30,0)</f>
        <v>4</v>
      </c>
      <c r="AI11" s="589">
        <v>1</v>
      </c>
      <c r="AJ11" s="589">
        <f>MATCH(AI11,AH$11:AH$30,0)</f>
        <v>18</v>
      </c>
      <c r="AK11" s="590" t="str">
        <f>INDEX(B$11:B$30,AJ11,1)</f>
        <v>Ceuta y Melilla</v>
      </c>
      <c r="AL11" s="591">
        <f>INDEX(T$11:T$30,AJ11,1)</f>
        <v>1.8284012103975575</v>
      </c>
      <c r="AN11" s="589">
        <f>_xlfn.RANK.EQ(W11,W$11:W$30,0)</f>
        <v>1</v>
      </c>
      <c r="AO11" s="589">
        <v>1</v>
      </c>
      <c r="AP11" s="589">
        <f>MATCH(AO11,AN$11:AN$30,0)</f>
        <v>1</v>
      </c>
      <c r="AQ11" s="590" t="str">
        <f>INDEX(B$11:B$30,AP11,1)</f>
        <v>Andalucía</v>
      </c>
      <c r="AR11" s="591">
        <f>INDEX(W$11:W$30,AP11,1)</f>
        <v>9.6372033688516741</v>
      </c>
      <c r="AT11" s="589">
        <f>_xlfn.RANK.EQ(Z11,Z$11:Z$30,0)</f>
        <v>1</v>
      </c>
      <c r="AU11" s="589">
        <v>1</v>
      </c>
      <c r="AV11" s="589">
        <f>MATCH(AU11,AT$11:AT$30,0)</f>
        <v>1</v>
      </c>
      <c r="AW11" s="590" t="str">
        <f>INDEX(B$11:B$30,AV11,1)</f>
        <v>Andalucía</v>
      </c>
      <c r="AX11" s="591">
        <f>INDEX(Z$11:Z$30,AV11,1)</f>
        <v>47.413017503605921</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53137</v>
      </c>
      <c r="Q12" s="608">
        <f t="shared" ref="Q12:Q28" si="8">P12*100/D12</f>
        <v>4.0063634958512875</v>
      </c>
      <c r="R12" s="602"/>
      <c r="S12" s="605">
        <f>'23solcasaad'!J13</f>
        <v>10312</v>
      </c>
      <c r="T12" s="609">
        <f t="shared" ref="T12:T28" si="9">S12*100/G12</f>
        <v>0.99788945219623737</v>
      </c>
      <c r="U12" s="602"/>
      <c r="V12" s="605">
        <f>'23solcasaad'!Q13</f>
        <v>10356</v>
      </c>
      <c r="W12" s="609">
        <f t="shared" ref="W12:W28" si="10">V12*100/J12</f>
        <v>5.2847250218155652</v>
      </c>
      <c r="X12" s="602"/>
      <c r="Y12" s="605">
        <f>'23solcasaad'!X13</f>
        <v>32469</v>
      </c>
      <c r="Z12" s="609">
        <f t="shared" ref="Z12:Z28" si="11">Y12*100/M12</f>
        <v>33.482515751807206</v>
      </c>
      <c r="AA12" s="588"/>
      <c r="AB12" s="589">
        <f t="shared" ref="AB12:AB28" si="12">_xlfn.RANK.EQ(Q12,Q$11:Q$30,0)</f>
        <v>12</v>
      </c>
      <c r="AC12" s="589">
        <v>2</v>
      </c>
      <c r="AD12" s="589">
        <f t="shared" ref="AD12:AD28" si="13">MATCH(AC12,AB$11:AB$30,0)</f>
        <v>11</v>
      </c>
      <c r="AE12" s="590" t="str">
        <f t="shared" si="2"/>
        <v>Extremadura</v>
      </c>
      <c r="AF12" s="591">
        <f t="shared" si="3"/>
        <v>5.5284723960347977</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1.782765194034523</v>
      </c>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8.5519030801790059</v>
      </c>
      <c r="AT12" s="589">
        <f t="shared" ref="AT12:AT30" si="22">_xlfn.RANK.EQ(Z12,Z$11:Z$30,0)</f>
        <v>13</v>
      </c>
      <c r="AU12" s="589">
        <v>2</v>
      </c>
      <c r="AV12" s="589">
        <f t="shared" ref="AV12:AV28" si="23">MATCH(AU12,AT$11:AT$30,0)</f>
        <v>9</v>
      </c>
      <c r="AW12" s="590" t="str">
        <f t="shared" ref="AW12:AW29" si="24">INDEX(B$11:B$30,AV12,1)</f>
        <v>Cataluña</v>
      </c>
      <c r="AX12" s="591">
        <f t="shared" ref="AX12:AX29" si="25">INDEX(Z$11:Z$30,AV12,1)</f>
        <v>43.424478017614149</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46555</v>
      </c>
      <c r="Q13" s="608">
        <f t="shared" si="8"/>
        <v>4.6337860784364464</v>
      </c>
      <c r="R13" s="602"/>
      <c r="S13" s="605">
        <f>'23solcasaad'!J14</f>
        <v>10217</v>
      </c>
      <c r="T13" s="609">
        <f t="shared" si="9"/>
        <v>1.3960892557014608</v>
      </c>
      <c r="U13" s="602"/>
      <c r="V13" s="605">
        <f>'23solcasaad'!Q14</f>
        <v>10349</v>
      </c>
      <c r="W13" s="609">
        <f t="shared" si="10"/>
        <v>5.5153485397569817</v>
      </c>
      <c r="X13" s="602"/>
      <c r="Y13" s="605">
        <f>'23solcasaad'!X14</f>
        <v>25989</v>
      </c>
      <c r="Z13" s="609">
        <f t="shared" si="11"/>
        <v>30.497793841532108</v>
      </c>
      <c r="AA13" s="588"/>
      <c r="AB13" s="589">
        <f t="shared" si="12"/>
        <v>7</v>
      </c>
      <c r="AC13" s="589">
        <v>3</v>
      </c>
      <c r="AD13" s="589">
        <f t="shared" si="13"/>
        <v>16</v>
      </c>
      <c r="AE13" s="590" t="str">
        <f t="shared" si="2"/>
        <v>País Vasco</v>
      </c>
      <c r="AF13" s="592">
        <f t="shared" si="3"/>
        <v>5.1019077300973565</v>
      </c>
      <c r="AH13" s="589">
        <f t="shared" si="14"/>
        <v>10</v>
      </c>
      <c r="AI13" s="589">
        <v>3</v>
      </c>
      <c r="AJ13" s="589">
        <f t="shared" si="15"/>
        <v>16</v>
      </c>
      <c r="AK13" s="590" t="str">
        <f t="shared" si="16"/>
        <v>País Vasco</v>
      </c>
      <c r="AL13" s="591">
        <f t="shared" si="17"/>
        <v>1.7535975730940869</v>
      </c>
      <c r="AN13" s="589">
        <f t="shared" si="18"/>
        <v>13</v>
      </c>
      <c r="AO13" s="589">
        <v>3</v>
      </c>
      <c r="AP13" s="589">
        <f t="shared" si="19"/>
        <v>9</v>
      </c>
      <c r="AQ13" s="590" t="str">
        <f t="shared" si="20"/>
        <v>Cataluña</v>
      </c>
      <c r="AR13" s="591">
        <f t="shared" si="21"/>
        <v>8.165295372633695</v>
      </c>
      <c r="AT13" s="589">
        <f t="shared" si="22"/>
        <v>15</v>
      </c>
      <c r="AU13" s="589">
        <v>3</v>
      </c>
      <c r="AV13" s="589">
        <f t="shared" si="23"/>
        <v>7</v>
      </c>
      <c r="AW13" s="590" t="str">
        <f t="shared" si="24"/>
        <v>Castilla y León</v>
      </c>
      <c r="AX13" s="591">
        <f t="shared" si="25"/>
        <v>43.395795351217487</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42939</v>
      </c>
      <c r="Q14" s="608">
        <f t="shared" si="8"/>
        <v>3.6492305757232981</v>
      </c>
      <c r="R14" s="602"/>
      <c r="S14" s="605">
        <f>'23solcasaad'!J15</f>
        <v>12131</v>
      </c>
      <c r="T14" s="609">
        <f t="shared" si="9"/>
        <v>1.2323568074735822</v>
      </c>
      <c r="U14" s="602"/>
      <c r="V14" s="605">
        <f>'23solcasaad'!Q15</f>
        <v>10176</v>
      </c>
      <c r="W14" s="609">
        <f t="shared" si="10"/>
        <v>7.2161512441762339</v>
      </c>
      <c r="X14" s="602"/>
      <c r="Y14" s="605">
        <f>'23solcasaad'!X15</f>
        <v>20632</v>
      </c>
      <c r="Z14" s="609">
        <f t="shared" si="11"/>
        <v>40.243426698915506</v>
      </c>
      <c r="AA14" s="588"/>
      <c r="AB14" s="589">
        <f t="shared" si="12"/>
        <v>14</v>
      </c>
      <c r="AC14" s="589">
        <v>4</v>
      </c>
      <c r="AD14" s="589">
        <f t="shared" si="13"/>
        <v>1</v>
      </c>
      <c r="AE14" s="590" t="str">
        <f t="shared" si="2"/>
        <v>Andalucía</v>
      </c>
      <c r="AF14" s="591">
        <f t="shared" si="3"/>
        <v>5.0186542954878526</v>
      </c>
      <c r="AH14" s="589">
        <f t="shared" si="14"/>
        <v>14</v>
      </c>
      <c r="AI14" s="589">
        <v>4</v>
      </c>
      <c r="AJ14" s="589">
        <f t="shared" si="15"/>
        <v>1</v>
      </c>
      <c r="AK14" s="590" t="str">
        <f t="shared" si="16"/>
        <v>Andalucía</v>
      </c>
      <c r="AL14" s="591">
        <f t="shared" si="17"/>
        <v>1.7312570600666926</v>
      </c>
      <c r="AN14" s="589">
        <f t="shared" si="18"/>
        <v>6</v>
      </c>
      <c r="AO14" s="589">
        <v>4</v>
      </c>
      <c r="AP14" s="589">
        <f t="shared" si="19"/>
        <v>14</v>
      </c>
      <c r="AQ14" s="590" t="str">
        <f t="shared" si="20"/>
        <v>Murcia, Región de</v>
      </c>
      <c r="AR14" s="591">
        <f t="shared" si="21"/>
        <v>8.1086789006535582</v>
      </c>
      <c r="AT14" s="589">
        <f t="shared" si="22"/>
        <v>6</v>
      </c>
      <c r="AU14" s="589">
        <v>4</v>
      </c>
      <c r="AV14" s="589">
        <f t="shared" si="23"/>
        <v>11</v>
      </c>
      <c r="AW14" s="590" t="str">
        <f t="shared" si="24"/>
        <v>Extremadura</v>
      </c>
      <c r="AX14" s="591">
        <f t="shared" si="25"/>
        <v>43.060916034654937</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61055</v>
      </c>
      <c r="Q15" s="608">
        <f t="shared" si="8"/>
        <v>2.8036447611494877</v>
      </c>
      <c r="R15" s="602"/>
      <c r="S15" s="605">
        <f>'23solcasaad'!J16</f>
        <v>21287</v>
      </c>
      <c r="T15" s="609">
        <f t="shared" si="9"/>
        <v>1.1794436496652878</v>
      </c>
      <c r="U15" s="602"/>
      <c r="V15" s="605">
        <f>'23solcasaad'!Q16</f>
        <v>14074</v>
      </c>
      <c r="W15" s="609">
        <f t="shared" si="10"/>
        <v>5.0732108226575061</v>
      </c>
      <c r="X15" s="602"/>
      <c r="Y15" s="605">
        <f>'23solcasaad'!X16</f>
        <v>25694</v>
      </c>
      <c r="Z15" s="609">
        <f t="shared" si="11"/>
        <v>26.919087680331906</v>
      </c>
      <c r="AA15" s="588"/>
      <c r="AB15" s="589">
        <f t="shared" si="12"/>
        <v>19</v>
      </c>
      <c r="AC15" s="589">
        <v>5</v>
      </c>
      <c r="AD15" s="589">
        <f t="shared" si="13"/>
        <v>9</v>
      </c>
      <c r="AE15" s="590" t="str">
        <f t="shared" si="2"/>
        <v>Cataluña</v>
      </c>
      <c r="AF15" s="591">
        <f t="shared" si="3"/>
        <v>4.821824161375436</v>
      </c>
      <c r="AH15" s="589">
        <f t="shared" si="14"/>
        <v>16</v>
      </c>
      <c r="AI15" s="589">
        <v>5</v>
      </c>
      <c r="AJ15" s="589">
        <f t="shared" si="15"/>
        <v>14</v>
      </c>
      <c r="AK15" s="590" t="str">
        <f t="shared" si="16"/>
        <v>Murcia, Región de</v>
      </c>
      <c r="AL15" s="591">
        <f t="shared" si="17"/>
        <v>1.6545801333656021</v>
      </c>
      <c r="AN15" s="589">
        <f t="shared" si="18"/>
        <v>17</v>
      </c>
      <c r="AO15" s="589">
        <v>5</v>
      </c>
      <c r="AP15" s="589">
        <f t="shared" si="19"/>
        <v>8</v>
      </c>
      <c r="AQ15" s="590" t="str">
        <f t="shared" si="20"/>
        <v>Castilla - La Mancha</v>
      </c>
      <c r="AR15" s="591">
        <f t="shared" si="21"/>
        <v>7.2867728324072631</v>
      </c>
      <c r="AT15" s="589">
        <f t="shared" si="22"/>
        <v>18</v>
      </c>
      <c r="AU15" s="589">
        <v>5</v>
      </c>
      <c r="AV15" s="589">
        <f t="shared" si="23"/>
        <v>8</v>
      </c>
      <c r="AW15" s="590" t="str">
        <f t="shared" si="24"/>
        <v>Castilla - La Mancha</v>
      </c>
      <c r="AX15" s="591">
        <f t="shared" si="25"/>
        <v>41.474797289120175</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23714</v>
      </c>
      <c r="Q16" s="608">
        <f t="shared" si="8"/>
        <v>4.0508915241150527</v>
      </c>
      <c r="R16" s="602"/>
      <c r="S16" s="611">
        <f>'23solcasaad'!J17</f>
        <v>6531</v>
      </c>
      <c r="T16" s="609">
        <f t="shared" si="9"/>
        <v>1.4502472592747209</v>
      </c>
      <c r="U16" s="602"/>
      <c r="V16" s="611">
        <f>'23solcasaad'!Q17</f>
        <v>5121</v>
      </c>
      <c r="W16" s="609">
        <f t="shared" si="10"/>
        <v>5.4457288088731035</v>
      </c>
      <c r="X16" s="602"/>
      <c r="Y16" s="611">
        <f>'23solcasaad'!X17</f>
        <v>12062</v>
      </c>
      <c r="Z16" s="609">
        <f t="shared" si="11"/>
        <v>29.39943453251438</v>
      </c>
      <c r="AA16" s="588"/>
      <c r="AB16" s="589">
        <f t="shared" si="12"/>
        <v>10</v>
      </c>
      <c r="AC16" s="589">
        <v>6</v>
      </c>
      <c r="AD16" s="589">
        <f t="shared" si="13"/>
        <v>8</v>
      </c>
      <c r="AE16" s="590" t="str">
        <f t="shared" si="2"/>
        <v>Castilla - La Mancha</v>
      </c>
      <c r="AF16" s="591">
        <f t="shared" si="3"/>
        <v>4.6748985062298862</v>
      </c>
      <c r="AH16" s="589">
        <f t="shared" si="14"/>
        <v>8</v>
      </c>
      <c r="AI16" s="589">
        <v>6</v>
      </c>
      <c r="AJ16" s="589">
        <f t="shared" si="15"/>
        <v>11</v>
      </c>
      <c r="AK16" s="590" t="str">
        <f t="shared" si="16"/>
        <v>Extremadura</v>
      </c>
      <c r="AL16" s="591">
        <f t="shared" si="17"/>
        <v>1.6124571736350211</v>
      </c>
      <c r="AN16" s="589">
        <f t="shared" si="18"/>
        <v>14</v>
      </c>
      <c r="AO16" s="589">
        <v>6</v>
      </c>
      <c r="AP16" s="589">
        <f t="shared" si="19"/>
        <v>4</v>
      </c>
      <c r="AQ16" s="590" t="str">
        <f t="shared" si="20"/>
        <v>Balears, Illes</v>
      </c>
      <c r="AR16" s="591">
        <f t="shared" si="21"/>
        <v>7.2161512441762339</v>
      </c>
      <c r="AT16" s="589">
        <f t="shared" si="22"/>
        <v>17</v>
      </c>
      <c r="AU16" s="589">
        <v>6</v>
      </c>
      <c r="AV16" s="589">
        <f t="shared" si="23"/>
        <v>4</v>
      </c>
      <c r="AW16" s="590" t="str">
        <f t="shared" si="24"/>
        <v>Balears, Illes</v>
      </c>
      <c r="AX16" s="591">
        <f t="shared" si="25"/>
        <v>40.243426698915506</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154644</v>
      </c>
      <c r="Q17" s="608">
        <f>P17*100/D17</f>
        <v>6.5178029536718594</v>
      </c>
      <c r="R17" s="602"/>
      <c r="S17" s="605">
        <f>'23solcasaad'!J18</f>
        <v>31208</v>
      </c>
      <c r="T17" s="609">
        <f>S17*100/G17</f>
        <v>1.782765194034523</v>
      </c>
      <c r="U17" s="602"/>
      <c r="V17" s="605">
        <f>'23solcasaad'!Q18</f>
        <v>28463</v>
      </c>
      <c r="W17" s="609">
        <f>V17*100/J17</f>
        <v>7.0584355037098758</v>
      </c>
      <c r="X17" s="602"/>
      <c r="Y17" s="605">
        <f>'23solcasaad'!X18</f>
        <v>94973</v>
      </c>
      <c r="Z17" s="609">
        <f>Y17*100/M17</f>
        <v>43.395795351217487</v>
      </c>
      <c r="AA17" s="588"/>
      <c r="AB17" s="589">
        <f t="shared" si="12"/>
        <v>1</v>
      </c>
      <c r="AC17" s="589">
        <v>7</v>
      </c>
      <c r="AD17" s="589">
        <f t="shared" si="13"/>
        <v>3</v>
      </c>
      <c r="AE17" s="590" t="str">
        <f t="shared" si="2"/>
        <v>Asturias, Principado de</v>
      </c>
      <c r="AF17" s="591">
        <f t="shared" si="3"/>
        <v>4.6337860784364464</v>
      </c>
      <c r="AH17" s="589">
        <f t="shared" si="14"/>
        <v>2</v>
      </c>
      <c r="AI17" s="589">
        <v>7</v>
      </c>
      <c r="AJ17" s="589">
        <f t="shared" si="15"/>
        <v>9</v>
      </c>
      <c r="AK17" s="590" t="str">
        <f t="shared" si="16"/>
        <v>Cataluña</v>
      </c>
      <c r="AL17" s="591">
        <f t="shared" si="17"/>
        <v>1.4831144322135634</v>
      </c>
      <c r="AN17" s="589">
        <f t="shared" si="18"/>
        <v>7</v>
      </c>
      <c r="AO17" s="589">
        <v>7</v>
      </c>
      <c r="AP17" s="589">
        <f t="shared" si="19"/>
        <v>7</v>
      </c>
      <c r="AQ17" s="590" t="str">
        <f t="shared" si="20"/>
        <v>Castilla y León</v>
      </c>
      <c r="AR17" s="591">
        <f t="shared" si="21"/>
        <v>7.0584355037098758</v>
      </c>
      <c r="AT17" s="589">
        <f t="shared" si="22"/>
        <v>3</v>
      </c>
      <c r="AU17" s="589">
        <v>7</v>
      </c>
      <c r="AV17" s="589">
        <f t="shared" si="23"/>
        <v>17</v>
      </c>
      <c r="AW17" s="590" t="str">
        <f t="shared" si="24"/>
        <v>Rioja, La</v>
      </c>
      <c r="AX17" s="591">
        <f t="shared" si="25"/>
        <v>38.105776613522423</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95991</v>
      </c>
      <c r="Q18" s="608">
        <f t="shared" si="8"/>
        <v>4.6748985062298862</v>
      </c>
      <c r="R18" s="602"/>
      <c r="S18" s="605">
        <f>'23solcasaad'!J19</f>
        <v>21972</v>
      </c>
      <c r="T18" s="609">
        <f t="shared" si="9"/>
        <v>1.3253541848004098</v>
      </c>
      <c r="U18" s="602"/>
      <c r="V18" s="605">
        <f>'23solcasaad'!Q19</f>
        <v>19186</v>
      </c>
      <c r="W18" s="609">
        <f t="shared" si="10"/>
        <v>7.2867728324072631</v>
      </c>
      <c r="X18" s="602"/>
      <c r="Y18" s="605">
        <f>'23solcasaad'!X19</f>
        <v>54833</v>
      </c>
      <c r="Z18" s="609">
        <f t="shared" si="11"/>
        <v>41.474797289120175</v>
      </c>
      <c r="AA18" s="588"/>
      <c r="AB18" s="589">
        <f t="shared" si="12"/>
        <v>6</v>
      </c>
      <c r="AC18" s="589">
        <v>8</v>
      </c>
      <c r="AD18" s="589">
        <f t="shared" si="13"/>
        <v>17</v>
      </c>
      <c r="AE18" s="590" t="str">
        <f t="shared" si="2"/>
        <v>Rioja, La</v>
      </c>
      <c r="AF18" s="591">
        <f t="shared" si="3"/>
        <v>4.5574756480312102</v>
      </c>
      <c r="AH18" s="589">
        <f t="shared" si="14"/>
        <v>13</v>
      </c>
      <c r="AI18" s="589">
        <v>8</v>
      </c>
      <c r="AJ18" s="589">
        <f t="shared" si="15"/>
        <v>6</v>
      </c>
      <c r="AK18" s="590" t="str">
        <f t="shared" si="16"/>
        <v>Cantabria</v>
      </c>
      <c r="AL18" s="591">
        <f t="shared" si="17"/>
        <v>1.4502472592747209</v>
      </c>
      <c r="AN18" s="589">
        <f t="shared" si="18"/>
        <v>5</v>
      </c>
      <c r="AO18" s="589">
        <v>8</v>
      </c>
      <c r="AP18" s="589">
        <f t="shared" si="19"/>
        <v>20</v>
      </c>
      <c r="AQ18" s="590" t="str">
        <f t="shared" si="20"/>
        <v>TOTAL</v>
      </c>
      <c r="AR18" s="591">
        <f t="shared" si="21"/>
        <v>6.8580413988785596</v>
      </c>
      <c r="AT18" s="589">
        <f t="shared" si="22"/>
        <v>5</v>
      </c>
      <c r="AU18" s="589">
        <v>8</v>
      </c>
      <c r="AV18" s="589">
        <f t="shared" si="23"/>
        <v>20</v>
      </c>
      <c r="AW18" s="590" t="str">
        <f t="shared" si="24"/>
        <v>TOTAL</v>
      </c>
      <c r="AX18" s="591">
        <f t="shared" si="25"/>
        <v>37.936723660081071</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375746</v>
      </c>
      <c r="Q19" s="608">
        <f t="shared" si="8"/>
        <v>4.821824161375436</v>
      </c>
      <c r="R19" s="602"/>
      <c r="S19" s="605">
        <f>'23solcasaad'!J20</f>
        <v>93300</v>
      </c>
      <c r="T19" s="609">
        <f t="shared" si="9"/>
        <v>1.4831144322135634</v>
      </c>
      <c r="U19" s="602"/>
      <c r="V19" s="605">
        <f>'23solcasaad'!Q20</f>
        <v>85615</v>
      </c>
      <c r="W19" s="609">
        <f t="shared" si="10"/>
        <v>8.165295372633695</v>
      </c>
      <c r="X19" s="602"/>
      <c r="Y19" s="605">
        <f>'23solcasaad'!X20</f>
        <v>196831</v>
      </c>
      <c r="Z19" s="609">
        <f t="shared" si="11"/>
        <v>43.424478017614149</v>
      </c>
      <c r="AA19" s="588"/>
      <c r="AB19" s="589">
        <f t="shared" si="12"/>
        <v>5</v>
      </c>
      <c r="AC19" s="589">
        <v>9</v>
      </c>
      <c r="AD19" s="589">
        <f t="shared" si="13"/>
        <v>20</v>
      </c>
      <c r="AE19" s="590" t="str">
        <f t="shared" si="2"/>
        <v>TOTAL</v>
      </c>
      <c r="AF19" s="591">
        <f t="shared" si="3"/>
        <v>4.3767785519327687</v>
      </c>
      <c r="AH19" s="589">
        <f t="shared" si="14"/>
        <v>7</v>
      </c>
      <c r="AI19" s="589">
        <v>9</v>
      </c>
      <c r="AJ19" s="589">
        <f t="shared" si="15"/>
        <v>20</v>
      </c>
      <c r="AK19" s="590" t="str">
        <f t="shared" si="16"/>
        <v>TOTAL</v>
      </c>
      <c r="AL19" s="591">
        <f t="shared" si="17"/>
        <v>1.4148073462729769</v>
      </c>
      <c r="AN19" s="589">
        <f t="shared" si="18"/>
        <v>3</v>
      </c>
      <c r="AO19" s="589">
        <v>9</v>
      </c>
      <c r="AP19" s="589">
        <f t="shared" si="19"/>
        <v>18</v>
      </c>
      <c r="AQ19" s="590" t="str">
        <f t="shared" si="20"/>
        <v>Ceuta y Melilla</v>
      </c>
      <c r="AR19" s="591">
        <f t="shared" si="21"/>
        <v>6.459759420482488</v>
      </c>
      <c r="AT19" s="589">
        <f t="shared" si="22"/>
        <v>2</v>
      </c>
      <c r="AU19" s="589">
        <v>9</v>
      </c>
      <c r="AV19" s="589">
        <f t="shared" si="23"/>
        <v>16</v>
      </c>
      <c r="AW19" s="590" t="str">
        <f t="shared" si="24"/>
        <v>País Vasco</v>
      </c>
      <c r="AX19" s="591">
        <f t="shared" si="25"/>
        <v>37.880946851048606</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202495</v>
      </c>
      <c r="Q20" s="608">
        <f t="shared" si="8"/>
        <v>3.972073573642199</v>
      </c>
      <c r="R20" s="602"/>
      <c r="S20" s="605">
        <f>'23solcasaad'!J21</f>
        <v>54483</v>
      </c>
      <c r="T20" s="609">
        <f t="shared" si="9"/>
        <v>1.3354507854165432</v>
      </c>
      <c r="U20" s="602"/>
      <c r="V20" s="605">
        <f>'23solcasaad'!Q21</f>
        <v>44711</v>
      </c>
      <c r="W20" s="609">
        <f t="shared" si="10"/>
        <v>6.1268675839633406</v>
      </c>
      <c r="X20" s="602"/>
      <c r="Y20" s="605">
        <f>'23solcasaad'!X21</f>
        <v>103301</v>
      </c>
      <c r="Z20" s="609">
        <f t="shared" si="11"/>
        <v>35.8102111846028</v>
      </c>
      <c r="AA20" s="588"/>
      <c r="AB20" s="589">
        <f t="shared" si="12"/>
        <v>13</v>
      </c>
      <c r="AC20" s="589">
        <v>10</v>
      </c>
      <c r="AD20" s="589">
        <f t="shared" si="13"/>
        <v>6</v>
      </c>
      <c r="AE20" s="590" t="str">
        <f t="shared" si="2"/>
        <v>Cantabria</v>
      </c>
      <c r="AF20" s="592">
        <f t="shared" si="3"/>
        <v>4.0508915241150527</v>
      </c>
      <c r="AH20" s="589">
        <f t="shared" si="14"/>
        <v>12</v>
      </c>
      <c r="AI20" s="589">
        <v>10</v>
      </c>
      <c r="AJ20" s="589">
        <f t="shared" si="15"/>
        <v>3</v>
      </c>
      <c r="AK20" s="590" t="str">
        <f t="shared" si="16"/>
        <v>Asturias, Principado de</v>
      </c>
      <c r="AL20" s="591">
        <f t="shared" si="17"/>
        <v>1.3960892557014608</v>
      </c>
      <c r="AN20" s="589">
        <f t="shared" si="18"/>
        <v>11</v>
      </c>
      <c r="AO20" s="589">
        <v>10</v>
      </c>
      <c r="AP20" s="589">
        <f t="shared" si="19"/>
        <v>16</v>
      </c>
      <c r="AQ20" s="590" t="str">
        <f t="shared" si="20"/>
        <v>País Vasco</v>
      </c>
      <c r="AR20" s="591">
        <f t="shared" si="21"/>
        <v>6.391948132838821</v>
      </c>
      <c r="AT20" s="589">
        <f t="shared" si="22"/>
        <v>12</v>
      </c>
      <c r="AU20" s="589">
        <v>10</v>
      </c>
      <c r="AV20" s="589">
        <f t="shared" si="23"/>
        <v>13</v>
      </c>
      <c r="AW20" s="590" t="str">
        <f t="shared" si="24"/>
        <v>Madrid, Comunidad de</v>
      </c>
      <c r="AX20" s="591">
        <f t="shared" si="25"/>
        <v>36.493515612762444</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58313</v>
      </c>
      <c r="Q21" s="685">
        <f t="shared" si="8"/>
        <v>5.5284723960347977</v>
      </c>
      <c r="R21" s="679"/>
      <c r="S21" s="682">
        <f>'23solcasaad'!J22</f>
        <v>13352</v>
      </c>
      <c r="T21" s="686">
        <f t="shared" si="9"/>
        <v>1.6124571736350211</v>
      </c>
      <c r="U21" s="679"/>
      <c r="V21" s="682">
        <f>'23solcasaad'!Q22</f>
        <v>13052</v>
      </c>
      <c r="W21" s="686">
        <f t="shared" si="10"/>
        <v>8.5519030801790059</v>
      </c>
      <c r="X21" s="679"/>
      <c r="Y21" s="682">
        <f>'23solcasaad'!X22</f>
        <v>31909</v>
      </c>
      <c r="Z21" s="609">
        <f t="shared" si="11"/>
        <v>43.060916034654937</v>
      </c>
      <c r="AA21" s="588"/>
      <c r="AB21" s="589">
        <f t="shared" si="12"/>
        <v>2</v>
      </c>
      <c r="AC21" s="589">
        <v>11</v>
      </c>
      <c r="AD21" s="589">
        <f t="shared" si="13"/>
        <v>14</v>
      </c>
      <c r="AE21" s="590" t="str">
        <f t="shared" si="2"/>
        <v>Murcia, Región de</v>
      </c>
      <c r="AF21" s="591">
        <f t="shared" si="3"/>
        <v>4.0197065301544903</v>
      </c>
      <c r="AG21" s="587"/>
      <c r="AH21" s="589">
        <f t="shared" si="14"/>
        <v>6</v>
      </c>
      <c r="AI21" s="589">
        <v>11</v>
      </c>
      <c r="AJ21" s="589">
        <f t="shared" si="15"/>
        <v>17</v>
      </c>
      <c r="AK21" s="590" t="str">
        <f t="shared" si="16"/>
        <v>Rioja, La</v>
      </c>
      <c r="AL21" s="591">
        <f t="shared" si="17"/>
        <v>1.3655139997052275</v>
      </c>
      <c r="AM21" s="587"/>
      <c r="AN21" s="589">
        <f t="shared" si="18"/>
        <v>2</v>
      </c>
      <c r="AO21" s="589">
        <v>11</v>
      </c>
      <c r="AP21" s="589">
        <f t="shared" si="19"/>
        <v>10</v>
      </c>
      <c r="AQ21" s="590" t="str">
        <f t="shared" si="20"/>
        <v>Comunitat Valenciana</v>
      </c>
      <c r="AR21" s="591">
        <f t="shared" si="21"/>
        <v>6.1268675839633406</v>
      </c>
      <c r="AS21" s="587"/>
      <c r="AT21" s="589">
        <f t="shared" si="22"/>
        <v>4</v>
      </c>
      <c r="AU21" s="589">
        <v>11</v>
      </c>
      <c r="AV21" s="589">
        <f t="shared" si="23"/>
        <v>14</v>
      </c>
      <c r="AW21" s="590" t="str">
        <f t="shared" si="24"/>
        <v>Murcia, Región de</v>
      </c>
      <c r="AX21" s="591">
        <f t="shared" si="25"/>
        <v>36.44268885042711</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83392</v>
      </c>
      <c r="Q22" s="685">
        <f t="shared" si="8"/>
        <v>3.0995397076489408</v>
      </c>
      <c r="R22" s="679"/>
      <c r="S22" s="682">
        <f>'23solcasaad'!J23</f>
        <v>23601</v>
      </c>
      <c r="T22" s="686">
        <f t="shared" si="9"/>
        <v>1.1872721766505654</v>
      </c>
      <c r="U22" s="679"/>
      <c r="V22" s="682">
        <f>'23solcasaad'!Q23</f>
        <v>15104</v>
      </c>
      <c r="W22" s="686">
        <f t="shared" si="10"/>
        <v>3.2493669715099531</v>
      </c>
      <c r="X22" s="679"/>
      <c r="Y22" s="682">
        <f>'23solcasaad'!X23</f>
        <v>44687</v>
      </c>
      <c r="Z22" s="609">
        <f t="shared" si="11"/>
        <v>18.791762860543059</v>
      </c>
      <c r="AA22" s="588"/>
      <c r="AB22" s="589">
        <f t="shared" si="12"/>
        <v>17</v>
      </c>
      <c r="AC22" s="589">
        <v>12</v>
      </c>
      <c r="AD22" s="589">
        <f t="shared" si="13"/>
        <v>2</v>
      </c>
      <c r="AE22" s="590" t="str">
        <f t="shared" si="2"/>
        <v>Aragón</v>
      </c>
      <c r="AF22" s="591">
        <f t="shared" si="3"/>
        <v>4.0063634958512875</v>
      </c>
      <c r="AG22" s="587"/>
      <c r="AH22" s="589">
        <f t="shared" si="14"/>
        <v>15</v>
      </c>
      <c r="AI22" s="589">
        <v>12</v>
      </c>
      <c r="AJ22" s="589">
        <f t="shared" si="15"/>
        <v>10</v>
      </c>
      <c r="AK22" s="590" t="str">
        <f t="shared" si="16"/>
        <v>Comunitat Valenciana</v>
      </c>
      <c r="AL22" s="591">
        <f t="shared" si="17"/>
        <v>1.3354507854165432</v>
      </c>
      <c r="AM22" s="587"/>
      <c r="AN22" s="589">
        <f t="shared" si="18"/>
        <v>19</v>
      </c>
      <c r="AO22" s="589">
        <v>12</v>
      </c>
      <c r="AP22" s="589">
        <f t="shared" si="19"/>
        <v>17</v>
      </c>
      <c r="AQ22" s="590" t="str">
        <f t="shared" si="20"/>
        <v>Rioja, La</v>
      </c>
      <c r="AR22" s="591">
        <f t="shared" si="21"/>
        <v>5.8103189895097413</v>
      </c>
      <c r="AS22" s="587"/>
      <c r="AT22" s="589">
        <f t="shared" si="22"/>
        <v>19</v>
      </c>
      <c r="AU22" s="589">
        <v>12</v>
      </c>
      <c r="AV22" s="589">
        <f t="shared" si="23"/>
        <v>10</v>
      </c>
      <c r="AW22" s="590" t="str">
        <f t="shared" si="24"/>
        <v>Comunitat Valenciana</v>
      </c>
      <c r="AX22" s="591">
        <f t="shared" si="25"/>
        <v>35.8102111846028</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237354</v>
      </c>
      <c r="Q23" s="685">
        <f t="shared" si="8"/>
        <v>3.5161805279026113</v>
      </c>
      <c r="R23" s="679"/>
      <c r="S23" s="682">
        <f>'23solcasaad'!J24</f>
        <v>56108</v>
      </c>
      <c r="T23" s="686">
        <f t="shared" si="9"/>
        <v>1.0175503311826366</v>
      </c>
      <c r="U23" s="679"/>
      <c r="V23" s="682">
        <f>'23solcasaad'!Q24</f>
        <v>46120</v>
      </c>
      <c r="W23" s="686">
        <f t="shared" si="10"/>
        <v>5.3254198733307545</v>
      </c>
      <c r="X23" s="679"/>
      <c r="Y23" s="682">
        <f>'23solcasaad'!X24</f>
        <v>135126</v>
      </c>
      <c r="Z23" s="609">
        <f t="shared" si="11"/>
        <v>36.493515612762444</v>
      </c>
      <c r="AA23" s="588"/>
      <c r="AB23" s="589">
        <f t="shared" si="12"/>
        <v>15</v>
      </c>
      <c r="AC23" s="589">
        <v>13</v>
      </c>
      <c r="AD23" s="589">
        <f t="shared" si="13"/>
        <v>10</v>
      </c>
      <c r="AE23" s="590" t="str">
        <f t="shared" si="2"/>
        <v>Comunitat Valenciana</v>
      </c>
      <c r="AF23" s="591">
        <f t="shared" si="3"/>
        <v>3.972073573642199</v>
      </c>
      <c r="AG23" s="587"/>
      <c r="AH23" s="589">
        <f t="shared" si="14"/>
        <v>17</v>
      </c>
      <c r="AI23" s="589">
        <v>13</v>
      </c>
      <c r="AJ23" s="589">
        <f t="shared" si="15"/>
        <v>8</v>
      </c>
      <c r="AK23" s="590" t="str">
        <f t="shared" si="16"/>
        <v>Castilla - La Mancha</v>
      </c>
      <c r="AL23" s="591">
        <f t="shared" si="17"/>
        <v>1.3253541848004098</v>
      </c>
      <c r="AM23" s="587"/>
      <c r="AN23" s="589">
        <f t="shared" si="18"/>
        <v>15</v>
      </c>
      <c r="AO23" s="589">
        <v>13</v>
      </c>
      <c r="AP23" s="589">
        <f t="shared" si="19"/>
        <v>3</v>
      </c>
      <c r="AQ23" s="590" t="str">
        <f t="shared" si="20"/>
        <v>Asturias, Principado de</v>
      </c>
      <c r="AR23" s="591">
        <f t="shared" si="21"/>
        <v>5.5153485397569817</v>
      </c>
      <c r="AS23" s="587"/>
      <c r="AT23" s="589">
        <f t="shared" si="22"/>
        <v>10</v>
      </c>
      <c r="AU23" s="589">
        <v>13</v>
      </c>
      <c r="AV23" s="589">
        <f t="shared" si="23"/>
        <v>2</v>
      </c>
      <c r="AW23" s="590" t="str">
        <f t="shared" si="24"/>
        <v>Aragón</v>
      </c>
      <c r="AX23" s="591">
        <f t="shared" si="25"/>
        <v>33.482515751807206</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61577</v>
      </c>
      <c r="Q24" s="685">
        <f t="shared" si="8"/>
        <v>4.0197065301544903</v>
      </c>
      <c r="R24" s="679"/>
      <c r="S24" s="682">
        <f>'23solcasaad'!J25</f>
        <v>21262</v>
      </c>
      <c r="T24" s="686">
        <f t="shared" si="9"/>
        <v>1.6545801333656021</v>
      </c>
      <c r="U24" s="679"/>
      <c r="V24" s="682">
        <f>'23solcasaad'!Q25</f>
        <v>14206</v>
      </c>
      <c r="W24" s="686">
        <f t="shared" si="10"/>
        <v>8.1086789006535582</v>
      </c>
      <c r="X24" s="679"/>
      <c r="Y24" s="682">
        <f>'23solcasaad'!X25</f>
        <v>26109</v>
      </c>
      <c r="Z24" s="609">
        <f t="shared" si="11"/>
        <v>36.44268885042711</v>
      </c>
      <c r="AA24" s="588"/>
      <c r="AB24" s="589">
        <f t="shared" si="12"/>
        <v>11</v>
      </c>
      <c r="AC24" s="589">
        <v>14</v>
      </c>
      <c r="AD24" s="589">
        <f t="shared" si="13"/>
        <v>4</v>
      </c>
      <c r="AE24" s="590" t="str">
        <f t="shared" si="2"/>
        <v>Balears, Illes</v>
      </c>
      <c r="AF24" s="591">
        <f t="shared" si="3"/>
        <v>3.6492305757232981</v>
      </c>
      <c r="AG24" s="587"/>
      <c r="AH24" s="589">
        <f t="shared" si="14"/>
        <v>5</v>
      </c>
      <c r="AI24" s="589">
        <v>14</v>
      </c>
      <c r="AJ24" s="589">
        <f t="shared" si="15"/>
        <v>4</v>
      </c>
      <c r="AK24" s="590" t="str">
        <f t="shared" si="16"/>
        <v>Balears, Illes</v>
      </c>
      <c r="AL24" s="591">
        <f t="shared" si="17"/>
        <v>1.2323568074735822</v>
      </c>
      <c r="AM24" s="587"/>
      <c r="AN24" s="589">
        <f t="shared" si="18"/>
        <v>4</v>
      </c>
      <c r="AO24" s="589">
        <v>14</v>
      </c>
      <c r="AP24" s="589">
        <f t="shared" si="19"/>
        <v>6</v>
      </c>
      <c r="AQ24" s="590" t="str">
        <f t="shared" si="20"/>
        <v>Cantabria</v>
      </c>
      <c r="AR24" s="591">
        <f t="shared" si="21"/>
        <v>5.4457288088731035</v>
      </c>
      <c r="AS24" s="587"/>
      <c r="AT24" s="589">
        <f t="shared" si="22"/>
        <v>11</v>
      </c>
      <c r="AU24" s="589">
        <v>14</v>
      </c>
      <c r="AV24" s="589">
        <f t="shared" si="23"/>
        <v>18</v>
      </c>
      <c r="AW24" s="590" t="str">
        <f t="shared" si="24"/>
        <v>Ceuta y Melilla</v>
      </c>
      <c r="AX24" s="591">
        <f t="shared" si="25"/>
        <v>30.561844000823214</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21979</v>
      </c>
      <c r="Q25" s="685">
        <f t="shared" si="8"/>
        <v>3.3095072103258913</v>
      </c>
      <c r="R25" s="679"/>
      <c r="S25" s="688">
        <f>'23solcasaad'!J26</f>
        <v>5212</v>
      </c>
      <c r="T25" s="686">
        <f t="shared" si="9"/>
        <v>0.98432297578285977</v>
      </c>
      <c r="U25" s="679"/>
      <c r="V25" s="688">
        <f>'23solcasaad'!Q26</f>
        <v>4162</v>
      </c>
      <c r="W25" s="686">
        <f t="shared" si="10"/>
        <v>4.4686379351070453</v>
      </c>
      <c r="X25" s="679"/>
      <c r="Y25" s="688">
        <f>'23solcasaad'!X26</f>
        <v>12605</v>
      </c>
      <c r="Z25" s="609">
        <f t="shared" si="11"/>
        <v>30.389604127489271</v>
      </c>
      <c r="AA25" s="588"/>
      <c r="AB25" s="589">
        <f t="shared" si="12"/>
        <v>16</v>
      </c>
      <c r="AC25" s="589">
        <v>15</v>
      </c>
      <c r="AD25" s="589">
        <f t="shared" si="13"/>
        <v>13</v>
      </c>
      <c r="AE25" s="590" t="str">
        <f t="shared" si="2"/>
        <v>Madrid, Comunidad de</v>
      </c>
      <c r="AF25" s="591">
        <f t="shared" si="3"/>
        <v>3.5161805279026113</v>
      </c>
      <c r="AG25" s="587"/>
      <c r="AH25" s="589">
        <f t="shared" si="14"/>
        <v>19</v>
      </c>
      <c r="AI25" s="589">
        <v>15</v>
      </c>
      <c r="AJ25" s="589">
        <f t="shared" si="15"/>
        <v>12</v>
      </c>
      <c r="AK25" s="590" t="str">
        <f t="shared" si="16"/>
        <v>Galicia</v>
      </c>
      <c r="AL25" s="591">
        <f t="shared" si="17"/>
        <v>1.1872721766505654</v>
      </c>
      <c r="AM25" s="587"/>
      <c r="AN25" s="589">
        <f t="shared" si="18"/>
        <v>18</v>
      </c>
      <c r="AO25" s="589">
        <v>15</v>
      </c>
      <c r="AP25" s="589">
        <f t="shared" si="19"/>
        <v>13</v>
      </c>
      <c r="AQ25" s="590" t="str">
        <f t="shared" si="20"/>
        <v>Madrid, Comunidad de</v>
      </c>
      <c r="AR25" s="591">
        <f t="shared" si="21"/>
        <v>5.3254198733307545</v>
      </c>
      <c r="AS25" s="587"/>
      <c r="AT25" s="589">
        <f t="shared" si="22"/>
        <v>16</v>
      </c>
      <c r="AU25" s="589">
        <v>15</v>
      </c>
      <c r="AV25" s="589">
        <f t="shared" si="23"/>
        <v>3</v>
      </c>
      <c r="AW25" s="590" t="str">
        <f t="shared" si="24"/>
        <v>Asturias, Principado de</v>
      </c>
      <c r="AX25" s="591">
        <f t="shared" si="25"/>
        <v>30.497793841532108</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112659</v>
      </c>
      <c r="Q26" s="685">
        <f t="shared" si="8"/>
        <v>5.1019077300973565</v>
      </c>
      <c r="R26" s="679"/>
      <c r="S26" s="688">
        <f>'23solcasaad'!J27</f>
        <v>29735</v>
      </c>
      <c r="T26" s="686">
        <f t="shared" si="9"/>
        <v>1.7535975730940869</v>
      </c>
      <c r="U26" s="679"/>
      <c r="V26" s="688">
        <f>'23solcasaad'!Q27</f>
        <v>22577</v>
      </c>
      <c r="W26" s="686">
        <f t="shared" si="10"/>
        <v>6.391948132838821</v>
      </c>
      <c r="X26" s="679"/>
      <c r="Y26" s="688">
        <f>'23solcasaad'!X27</f>
        <v>60347</v>
      </c>
      <c r="Z26" s="609">
        <f t="shared" si="11"/>
        <v>37.880946851048606</v>
      </c>
      <c r="AA26" s="588"/>
      <c r="AB26" s="589">
        <f t="shared" si="12"/>
        <v>3</v>
      </c>
      <c r="AC26" s="589">
        <v>16</v>
      </c>
      <c r="AD26" s="589">
        <f t="shared" si="13"/>
        <v>15</v>
      </c>
      <c r="AE26" s="590" t="str">
        <f t="shared" si="2"/>
        <v>Navarra, Comunidad Foral de</v>
      </c>
      <c r="AF26" s="592">
        <f t="shared" si="3"/>
        <v>3.3095072103258913</v>
      </c>
      <c r="AG26" s="587"/>
      <c r="AH26" s="589">
        <f t="shared" si="14"/>
        <v>3</v>
      </c>
      <c r="AI26" s="589">
        <v>16</v>
      </c>
      <c r="AJ26" s="589">
        <f t="shared" si="15"/>
        <v>5</v>
      </c>
      <c r="AK26" s="590" t="str">
        <f t="shared" si="16"/>
        <v>Canarias</v>
      </c>
      <c r="AL26" s="591">
        <f t="shared" si="17"/>
        <v>1.1794436496652878</v>
      </c>
      <c r="AM26" s="587"/>
      <c r="AN26" s="589">
        <f t="shared" si="18"/>
        <v>10</v>
      </c>
      <c r="AO26" s="589">
        <v>16</v>
      </c>
      <c r="AP26" s="589">
        <f t="shared" si="19"/>
        <v>2</v>
      </c>
      <c r="AQ26" s="590" t="str">
        <f t="shared" si="20"/>
        <v>Aragón</v>
      </c>
      <c r="AR26" s="591">
        <f t="shared" si="21"/>
        <v>5.2847250218155652</v>
      </c>
      <c r="AS26" s="587"/>
      <c r="AT26" s="589">
        <f t="shared" si="22"/>
        <v>9</v>
      </c>
      <c r="AU26" s="589">
        <v>16</v>
      </c>
      <c r="AV26" s="589">
        <f t="shared" si="23"/>
        <v>15</v>
      </c>
      <c r="AW26" s="590" t="str">
        <f t="shared" si="24"/>
        <v>Navarra, Comunidad Foral de</v>
      </c>
      <c r="AX26" s="591">
        <f t="shared" si="25"/>
        <v>30.389604127489271</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14579</v>
      </c>
      <c r="Q27" s="692">
        <f t="shared" si="8"/>
        <v>4.5574756480312102</v>
      </c>
      <c r="R27" s="679"/>
      <c r="S27" s="688">
        <f>'23solcasaad'!J28</f>
        <v>3428</v>
      </c>
      <c r="T27" s="414">
        <f t="shared" si="9"/>
        <v>1.3655139997052275</v>
      </c>
      <c r="U27" s="679"/>
      <c r="V27" s="688">
        <f>'23solcasaad'!Q28</f>
        <v>2714</v>
      </c>
      <c r="W27" s="414">
        <f t="shared" si="10"/>
        <v>5.8103189895097413</v>
      </c>
      <c r="X27" s="679"/>
      <c r="Y27" s="688">
        <f>'23solcasaad'!X28</f>
        <v>8437</v>
      </c>
      <c r="Z27" s="612">
        <f t="shared" si="11"/>
        <v>38.105776613522423</v>
      </c>
      <c r="AA27" s="588"/>
      <c r="AB27" s="589">
        <f t="shared" si="12"/>
        <v>8</v>
      </c>
      <c r="AC27" s="589">
        <v>17</v>
      </c>
      <c r="AD27" s="589">
        <f t="shared" si="13"/>
        <v>12</v>
      </c>
      <c r="AE27" s="590" t="str">
        <f t="shared" si="2"/>
        <v>Galicia</v>
      </c>
      <c r="AF27" s="591">
        <f t="shared" si="3"/>
        <v>3.0995397076489408</v>
      </c>
      <c r="AG27" s="587"/>
      <c r="AH27" s="589">
        <f t="shared" si="14"/>
        <v>11</v>
      </c>
      <c r="AI27" s="589">
        <v>17</v>
      </c>
      <c r="AJ27" s="589">
        <f t="shared" si="15"/>
        <v>13</v>
      </c>
      <c r="AK27" s="590" t="str">
        <f t="shared" si="16"/>
        <v>Madrid, Comunidad de</v>
      </c>
      <c r="AL27" s="591">
        <f t="shared" si="17"/>
        <v>1.0175503311826366</v>
      </c>
      <c r="AM27" s="587"/>
      <c r="AN27" s="589">
        <f t="shared" si="18"/>
        <v>12</v>
      </c>
      <c r="AO27" s="589">
        <v>17</v>
      </c>
      <c r="AP27" s="589">
        <f t="shared" si="19"/>
        <v>5</v>
      </c>
      <c r="AQ27" s="590" t="str">
        <f t="shared" si="20"/>
        <v>Canarias</v>
      </c>
      <c r="AR27" s="591">
        <f t="shared" si="21"/>
        <v>5.0732108226575061</v>
      </c>
      <c r="AS27" s="587"/>
      <c r="AT27" s="589">
        <f t="shared" si="22"/>
        <v>7</v>
      </c>
      <c r="AU27" s="589">
        <v>17</v>
      </c>
      <c r="AV27" s="589">
        <f t="shared" si="23"/>
        <v>6</v>
      </c>
      <c r="AW27" s="590" t="str">
        <f t="shared" si="24"/>
        <v>Cantabria</v>
      </c>
      <c r="AX27" s="591">
        <f t="shared" si="25"/>
        <v>29.39943453251438</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5170</v>
      </c>
      <c r="Q28" s="692">
        <f t="shared" si="8"/>
        <v>3.0721327256413153</v>
      </c>
      <c r="R28" s="679"/>
      <c r="S28" s="688">
        <f>'23solcasaad'!J29</f>
        <v>2713</v>
      </c>
      <c r="T28" s="414">
        <f t="shared" si="9"/>
        <v>1.8284012103975575</v>
      </c>
      <c r="U28" s="679"/>
      <c r="V28" s="688">
        <f>'23solcasaad'!Q29</f>
        <v>972</v>
      </c>
      <c r="W28" s="414">
        <f t="shared" si="10"/>
        <v>6.459759420482488</v>
      </c>
      <c r="X28" s="679"/>
      <c r="Y28" s="688">
        <f>'23solcasaad'!X29</f>
        <v>1485</v>
      </c>
      <c r="Z28" s="612">
        <f t="shared" si="11"/>
        <v>30.561844000823214</v>
      </c>
      <c r="AA28" s="588"/>
      <c r="AB28" s="589">
        <f t="shared" si="12"/>
        <v>18</v>
      </c>
      <c r="AC28" s="589">
        <v>18</v>
      </c>
      <c r="AD28" s="589">
        <f t="shared" si="13"/>
        <v>18</v>
      </c>
      <c r="AE28" s="590" t="str">
        <f t="shared" si="2"/>
        <v>Ceuta y Melilla</v>
      </c>
      <c r="AF28" s="591">
        <f t="shared" si="3"/>
        <v>3.0721327256413153</v>
      </c>
      <c r="AG28" s="587"/>
      <c r="AH28" s="589">
        <f t="shared" si="14"/>
        <v>1</v>
      </c>
      <c r="AI28" s="589">
        <v>18</v>
      </c>
      <c r="AJ28" s="589">
        <f t="shared" si="15"/>
        <v>2</v>
      </c>
      <c r="AK28" s="590" t="str">
        <f t="shared" si="16"/>
        <v>Aragón</v>
      </c>
      <c r="AL28" s="591">
        <f t="shared" si="17"/>
        <v>0.99788945219623737</v>
      </c>
      <c r="AM28" s="587"/>
      <c r="AN28" s="589">
        <f t="shared" si="18"/>
        <v>9</v>
      </c>
      <c r="AO28" s="589">
        <v>18</v>
      </c>
      <c r="AP28" s="589">
        <f t="shared" si="19"/>
        <v>15</v>
      </c>
      <c r="AQ28" s="590" t="str">
        <f t="shared" si="20"/>
        <v>Navarra, Comunidad Foral de</v>
      </c>
      <c r="AR28" s="591">
        <f t="shared" si="21"/>
        <v>4.4686379351070453</v>
      </c>
      <c r="AS28" s="587"/>
      <c r="AT28" s="589">
        <f t="shared" si="22"/>
        <v>14</v>
      </c>
      <c r="AU28" s="589">
        <v>18</v>
      </c>
      <c r="AV28" s="589">
        <f t="shared" si="23"/>
        <v>5</v>
      </c>
      <c r="AW28" s="590" t="str">
        <f t="shared" si="24"/>
        <v>Canarias</v>
      </c>
      <c r="AX28" s="591">
        <f t="shared" si="25"/>
        <v>26.919087680331906</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2.8036447611494877</v>
      </c>
      <c r="AG29" s="587"/>
      <c r="AH29" s="585"/>
      <c r="AI29" s="585"/>
      <c r="AJ29" s="589">
        <f>MATCH(AI30,AH$11:AH$30,0)</f>
        <v>15</v>
      </c>
      <c r="AK29" s="590" t="str">
        <f t="shared" si="16"/>
        <v>Navarra, Comunidad Foral de</v>
      </c>
      <c r="AL29" s="591">
        <f t="shared" si="17"/>
        <v>0.98432297578285977</v>
      </c>
      <c r="AM29" s="587"/>
      <c r="AN29" s="585"/>
      <c r="AO29" s="585"/>
      <c r="AP29" s="589">
        <f>MATCH(AO30,AN$11:AN$30,0)</f>
        <v>12</v>
      </c>
      <c r="AQ29" s="590" t="str">
        <f t="shared" si="20"/>
        <v>Galicia</v>
      </c>
      <c r="AR29" s="591">
        <f>INDEX(W$11:W$30,AP29,1)</f>
        <v>3.2493669715099531</v>
      </c>
      <c r="AS29" s="587"/>
      <c r="AT29" s="585"/>
      <c r="AU29" s="585"/>
      <c r="AV29" s="589">
        <f>MATCH(AU30,AT$11:AT$30,0)</f>
        <v>12</v>
      </c>
      <c r="AW29" s="590" t="str">
        <f t="shared" si="24"/>
        <v>Galicia</v>
      </c>
      <c r="AX29" s="591">
        <f t="shared" si="25"/>
        <v>18.791762860543059</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2077894</v>
      </c>
      <c r="Q30" s="695">
        <f>P30*100/D30</f>
        <v>4.3767785519327687</v>
      </c>
      <c r="R30" s="675"/>
      <c r="S30" s="698">
        <f>SUM(S11:S28)</f>
        <v>537576</v>
      </c>
      <c r="T30" s="696">
        <f>S30*100/G30</f>
        <v>1.4148073462729769</v>
      </c>
      <c r="U30" s="675"/>
      <c r="V30" s="698">
        <f>SUM(V11:V28)</f>
        <v>453627</v>
      </c>
      <c r="W30" s="696">
        <f>V30*100/J30</f>
        <v>6.8580413988785596</v>
      </c>
      <c r="X30" s="675"/>
      <c r="Y30" s="698">
        <f>SUM(Y11:Y28)</f>
        <v>1086691</v>
      </c>
      <c r="Z30" s="594">
        <f>Y30*100/M30</f>
        <v>37.936723660081071</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8</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80" t="s">
        <v>179</v>
      </c>
      <c r="C33" s="1080"/>
      <c r="D33" s="1080"/>
      <c r="E33" s="1080"/>
      <c r="F33" s="1080"/>
      <c r="G33" s="1080"/>
      <c r="H33" s="1080"/>
      <c r="I33" s="1080"/>
      <c r="J33" s="1080"/>
      <c r="K33" s="1080"/>
      <c r="L33" s="1080"/>
      <c r="M33" s="108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68"/>
      <c r="C34" s="1068"/>
      <c r="D34" s="1068"/>
      <c r="E34" s="1068"/>
      <c r="F34" s="1068"/>
      <c r="G34" s="1068"/>
      <c r="H34" s="1068"/>
      <c r="I34" s="1068"/>
      <c r="J34" s="1068"/>
      <c r="K34" s="1068"/>
      <c r="L34" s="1068"/>
      <c r="M34" s="1068"/>
      <c r="N34" s="1068"/>
      <c r="O34" s="1068"/>
      <c r="P34" s="1068"/>
      <c r="Q34" s="614"/>
      <c r="R34" s="614"/>
      <c r="S34" s="614"/>
    </row>
    <row r="35" spans="2:50" s="439" customFormat="1" ht="4.5" customHeight="1" x14ac:dyDescent="0.2">
      <c r="B35" s="1036"/>
      <c r="C35" s="1036"/>
      <c r="D35" s="1036"/>
      <c r="E35" s="1036"/>
      <c r="F35" s="1036"/>
      <c r="G35" s="1036"/>
      <c r="H35" s="1036"/>
      <c r="I35" s="1036"/>
      <c r="J35" s="1036"/>
      <c r="K35" s="1036"/>
      <c r="L35" s="1036"/>
      <c r="M35" s="1036"/>
      <c r="N35" s="1036"/>
      <c r="O35" s="1036"/>
      <c r="P35" s="103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1"/>
  <sheetViews>
    <sheetView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AA1" s="714"/>
      <c r="AB1" s="714"/>
      <c r="AC1" s="714"/>
      <c r="AD1" s="714"/>
    </row>
    <row r="2" spans="1:34" s="205" customFormat="1" x14ac:dyDescent="0.2">
      <c r="B2" s="1045"/>
      <c r="C2" s="1045"/>
      <c r="AA2" s="617"/>
      <c r="AB2" s="617"/>
      <c r="AC2" s="617"/>
      <c r="AD2" s="617"/>
    </row>
    <row r="3" spans="1:34" s="208" customFormat="1" ht="32.25" customHeight="1" x14ac:dyDescent="0.2">
      <c r="B3" s="1046"/>
      <c r="C3" s="1046"/>
      <c r="AA3" s="617"/>
      <c r="AB3" s="617"/>
      <c r="AC3" s="617"/>
      <c r="AD3" s="617"/>
    </row>
    <row r="4" spans="1:34" s="208" customFormat="1" ht="19.5" customHeight="1" x14ac:dyDescent="0.2">
      <c r="A4" s="1082" t="s">
        <v>408</v>
      </c>
      <c r="B4" s="1082"/>
      <c r="C4" s="1082"/>
      <c r="D4" s="1082"/>
      <c r="E4" s="1082"/>
      <c r="F4" s="1082"/>
      <c r="G4" s="1082"/>
      <c r="H4" s="1082"/>
      <c r="I4" s="1082"/>
      <c r="J4" s="1082"/>
      <c r="K4" s="1082"/>
      <c r="L4" s="1082"/>
      <c r="M4" s="1082"/>
      <c r="N4" s="1082"/>
      <c r="O4" s="1082"/>
      <c r="P4" s="1082"/>
      <c r="Q4" s="1082"/>
      <c r="R4" s="1082"/>
      <c r="S4" s="1082"/>
      <c r="T4" s="1082"/>
      <c r="U4" s="1082"/>
      <c r="AA4" s="617"/>
      <c r="AB4" s="617"/>
      <c r="AC4" s="617"/>
      <c r="AD4" s="617"/>
    </row>
    <row r="5" spans="1:34" s="208" customForma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AA5" s="617"/>
      <c r="AB5" s="617"/>
      <c r="AC5" s="617"/>
      <c r="AD5" s="617"/>
    </row>
    <row r="6" spans="1:34" s="208" customFormat="1" ht="6" customHeight="1" x14ac:dyDescent="0.2">
      <c r="AA6" s="617"/>
      <c r="AB6" s="617"/>
      <c r="AC6" s="617"/>
      <c r="AD6" s="617"/>
    </row>
    <row r="7" spans="1:34" s="213" customFormat="1" ht="7.5" customHeight="1" x14ac:dyDescent="0.2">
      <c r="A7" s="209"/>
      <c r="B7" s="1048" t="s">
        <v>15</v>
      </c>
      <c r="C7" s="211"/>
      <c r="D7" s="1083" t="s">
        <v>16</v>
      </c>
      <c r="E7" s="568"/>
      <c r="F7" s="1055"/>
      <c r="G7" s="1055"/>
      <c r="H7" s="568"/>
      <c r="I7" s="864"/>
      <c r="J7" s="941"/>
      <c r="K7" s="942"/>
      <c r="L7" s="942"/>
      <c r="M7" s="943"/>
      <c r="N7" s="943"/>
      <c r="O7" s="943"/>
      <c r="P7" s="943"/>
      <c r="Q7" s="943"/>
      <c r="R7" s="943"/>
      <c r="S7" s="944"/>
      <c r="T7" s="945"/>
      <c r="U7" s="945"/>
      <c r="V7" s="946"/>
      <c r="AA7" s="596"/>
      <c r="AB7" s="596"/>
      <c r="AC7" s="596"/>
      <c r="AD7" s="596"/>
    </row>
    <row r="8" spans="1:34" s="213" customFormat="1" ht="15" customHeight="1" x14ac:dyDescent="0.2">
      <c r="A8" s="209"/>
      <c r="B8" s="1049"/>
      <c r="C8" s="211"/>
      <c r="D8" s="1084"/>
      <c r="E8" s="799"/>
      <c r="F8" s="1057" t="s">
        <v>252</v>
      </c>
      <c r="G8" s="1056"/>
      <c r="H8" s="211"/>
      <c r="I8" s="1057" t="s">
        <v>253</v>
      </c>
      <c r="J8" s="1056"/>
      <c r="K8" s="1085" t="s">
        <v>383</v>
      </c>
      <c r="L8" s="1086"/>
      <c r="M8" s="1086"/>
      <c r="N8" s="1086"/>
      <c r="O8" s="1086"/>
      <c r="P8" s="1086"/>
      <c r="Q8" s="1086"/>
      <c r="R8" s="1086"/>
      <c r="S8" s="1086"/>
      <c r="T8" s="1086"/>
      <c r="U8" s="1086"/>
      <c r="V8" s="1087"/>
      <c r="AA8" s="596"/>
      <c r="AB8" s="596"/>
      <c r="AC8" s="596"/>
      <c r="AD8" s="596"/>
    </row>
    <row r="9" spans="1:34" s="213" customFormat="1" ht="25.5" customHeight="1" x14ac:dyDescent="0.2">
      <c r="A9" s="209"/>
      <c r="B9" s="1049"/>
      <c r="C9" s="211"/>
      <c r="D9" s="1084"/>
      <c r="E9" s="211"/>
      <c r="F9" s="1076"/>
      <c r="G9" s="1077"/>
      <c r="H9" s="211"/>
      <c r="I9" s="1076"/>
      <c r="J9" s="1077"/>
      <c r="K9" s="1057" t="s">
        <v>384</v>
      </c>
      <c r="L9" s="1056"/>
      <c r="M9" s="1057" t="s">
        <v>385</v>
      </c>
      <c r="N9" s="1056"/>
      <c r="O9" s="1057" t="s">
        <v>386</v>
      </c>
      <c r="P9" s="1056"/>
      <c r="Q9" s="1057" t="s">
        <v>387</v>
      </c>
      <c r="R9" s="1056"/>
      <c r="S9" s="1057" t="s">
        <v>388</v>
      </c>
      <c r="T9" s="1056"/>
      <c r="U9" s="1057" t="s">
        <v>389</v>
      </c>
      <c r="V9" s="1056"/>
      <c r="AA9" s="596"/>
      <c r="AB9" s="596"/>
      <c r="AC9" s="596"/>
      <c r="AD9" s="596"/>
    </row>
    <row r="10" spans="1:34" s="219" customFormat="1" ht="33.75" x14ac:dyDescent="0.2">
      <c r="A10" s="214"/>
      <c r="B10" s="1050"/>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47" t="s">
        <v>391</v>
      </c>
      <c r="AC10" s="948" t="s">
        <v>392</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49">
        <v>44286</v>
      </c>
      <c r="AB11" s="947">
        <v>27728</v>
      </c>
      <c r="AC11" s="947">
        <v>26286</v>
      </c>
      <c r="AD11" s="587"/>
    </row>
    <row r="12" spans="1:34" s="232" customFormat="1" ht="14.25" x14ac:dyDescent="0.15">
      <c r="A12" s="224"/>
      <c r="B12" s="225" t="s">
        <v>11</v>
      </c>
      <c r="C12" s="226"/>
      <c r="D12" s="801">
        <v>426595</v>
      </c>
      <c r="E12" s="226"/>
      <c r="F12" s="227">
        <v>1462</v>
      </c>
      <c r="G12" s="228">
        <v>0.34271381521114874</v>
      </c>
      <c r="H12" s="226"/>
      <c r="I12" s="227">
        <v>3789</v>
      </c>
      <c r="J12" s="228">
        <v>0.88819606418265562</v>
      </c>
      <c r="K12" s="227">
        <v>3307</v>
      </c>
      <c r="L12" s="228">
        <v>87.278965426233839</v>
      </c>
      <c r="M12" s="227">
        <v>59</v>
      </c>
      <c r="N12" s="228">
        <v>1.5571390868302983</v>
      </c>
      <c r="O12" s="227">
        <v>2</v>
      </c>
      <c r="P12" s="228">
        <v>5.2784375824755876E-2</v>
      </c>
      <c r="Q12" s="227">
        <v>202</v>
      </c>
      <c r="R12" s="228">
        <v>5.3312219583003433</v>
      </c>
      <c r="S12" s="227">
        <v>159</v>
      </c>
      <c r="T12" s="228">
        <v>4.1963578780680919</v>
      </c>
      <c r="U12" s="227">
        <v>60</v>
      </c>
      <c r="V12" s="228">
        <v>1.583531274742676</v>
      </c>
      <c r="X12" s="305"/>
      <c r="Y12" s="305"/>
      <c r="Z12" s="305"/>
      <c r="AA12" s="949">
        <v>44316</v>
      </c>
      <c r="AB12" s="947">
        <v>26001</v>
      </c>
      <c r="AC12" s="947">
        <v>20329</v>
      </c>
      <c r="AD12" s="589"/>
      <c r="AE12" s="305"/>
      <c r="AF12" s="305"/>
      <c r="AG12" s="306"/>
      <c r="AH12" s="950"/>
    </row>
    <row r="13" spans="1:34" s="232" customFormat="1" ht="14.25" x14ac:dyDescent="0.15">
      <c r="A13" s="224"/>
      <c r="B13" s="233" t="s">
        <v>10</v>
      </c>
      <c r="C13" s="226"/>
      <c r="D13" s="802">
        <v>53137</v>
      </c>
      <c r="E13" s="226"/>
      <c r="F13" s="234">
        <v>900</v>
      </c>
      <c r="G13" s="235">
        <v>1.6937350621977154</v>
      </c>
      <c r="H13" s="226"/>
      <c r="I13" s="234">
        <v>692</v>
      </c>
      <c r="J13" s="235">
        <v>1.3022940700453545</v>
      </c>
      <c r="K13" s="234">
        <v>660</v>
      </c>
      <c r="L13" s="235">
        <v>95.375722543352609</v>
      </c>
      <c r="M13" s="234">
        <v>8</v>
      </c>
      <c r="N13" s="235">
        <v>1.1560693641618496</v>
      </c>
      <c r="O13" s="234">
        <v>0</v>
      </c>
      <c r="P13" s="235">
        <v>0</v>
      </c>
      <c r="Q13" s="234">
        <v>13</v>
      </c>
      <c r="R13" s="235">
        <v>1.8786127167630058</v>
      </c>
      <c r="S13" s="234">
        <v>3</v>
      </c>
      <c r="T13" s="235">
        <v>0.43352601156069359</v>
      </c>
      <c r="U13" s="234">
        <v>8</v>
      </c>
      <c r="V13" s="235">
        <v>1.1560693641618496</v>
      </c>
      <c r="X13" s="305"/>
      <c r="Y13" s="305"/>
      <c r="Z13" s="305"/>
      <c r="AA13" s="949">
        <v>44347</v>
      </c>
      <c r="AB13" s="947">
        <v>27218</v>
      </c>
      <c r="AC13" s="947">
        <v>17469</v>
      </c>
      <c r="AD13" s="589"/>
      <c r="AE13" s="305"/>
      <c r="AF13" s="305"/>
      <c r="AG13" s="306"/>
      <c r="AH13" s="950"/>
    </row>
    <row r="14" spans="1:34" s="232" customFormat="1" ht="14.25" x14ac:dyDescent="0.15">
      <c r="A14" s="224"/>
      <c r="B14" s="233" t="s">
        <v>40</v>
      </c>
      <c r="C14" s="226"/>
      <c r="D14" s="802">
        <v>46555</v>
      </c>
      <c r="E14" s="226"/>
      <c r="F14" s="234">
        <v>735</v>
      </c>
      <c r="G14" s="235">
        <v>1.5787777897110944</v>
      </c>
      <c r="H14" s="226"/>
      <c r="I14" s="234">
        <v>571</v>
      </c>
      <c r="J14" s="235">
        <v>1.2265062828912039</v>
      </c>
      <c r="K14" s="234">
        <v>511</v>
      </c>
      <c r="L14" s="235">
        <v>89.492119089316986</v>
      </c>
      <c r="M14" s="234">
        <v>11</v>
      </c>
      <c r="N14" s="235">
        <v>1.9264448336252189</v>
      </c>
      <c r="O14" s="234">
        <v>2</v>
      </c>
      <c r="P14" s="235">
        <v>0.35026269702276708</v>
      </c>
      <c r="Q14" s="234">
        <v>2</v>
      </c>
      <c r="R14" s="235">
        <v>0.35026269702276708</v>
      </c>
      <c r="S14" s="234">
        <v>3</v>
      </c>
      <c r="T14" s="235">
        <v>0.52539404553415059</v>
      </c>
      <c r="U14" s="234">
        <v>42</v>
      </c>
      <c r="V14" s="235">
        <v>7.3555166374781082</v>
      </c>
      <c r="X14" s="305"/>
      <c r="Y14" s="305"/>
      <c r="Z14" s="305"/>
      <c r="AA14" s="949">
        <v>44377</v>
      </c>
      <c r="AB14" s="947">
        <v>28579</v>
      </c>
      <c r="AC14" s="947">
        <v>20931</v>
      </c>
      <c r="AD14" s="589"/>
      <c r="AE14" s="305"/>
      <c r="AF14" s="305"/>
      <c r="AG14" s="306"/>
      <c r="AH14" s="950"/>
    </row>
    <row r="15" spans="1:34" s="232" customFormat="1" ht="14.25" x14ac:dyDescent="0.15">
      <c r="A15" s="224"/>
      <c r="B15" s="233" t="s">
        <v>41</v>
      </c>
      <c r="C15" s="226"/>
      <c r="D15" s="802">
        <v>42939</v>
      </c>
      <c r="E15" s="226"/>
      <c r="F15" s="234">
        <v>722</v>
      </c>
      <c r="G15" s="235">
        <v>1.6814550874496379</v>
      </c>
      <c r="H15" s="226"/>
      <c r="I15" s="234">
        <v>376</v>
      </c>
      <c r="J15" s="235">
        <v>0.87566082116490829</v>
      </c>
      <c r="K15" s="234">
        <v>360</v>
      </c>
      <c r="L15" s="235">
        <v>95.744680851063833</v>
      </c>
      <c r="M15" s="234">
        <v>13</v>
      </c>
      <c r="N15" s="235">
        <v>3.4574468085106385</v>
      </c>
      <c r="O15" s="234">
        <v>0</v>
      </c>
      <c r="P15" s="235">
        <v>0</v>
      </c>
      <c r="Q15" s="234">
        <v>0</v>
      </c>
      <c r="R15" s="235">
        <v>0</v>
      </c>
      <c r="S15" s="234">
        <v>1</v>
      </c>
      <c r="T15" s="235">
        <v>0.26595744680851063</v>
      </c>
      <c r="U15" s="234">
        <v>2</v>
      </c>
      <c r="V15" s="235">
        <v>0.53191489361702127</v>
      </c>
      <c r="X15" s="305"/>
      <c r="Y15" s="305"/>
      <c r="Z15" s="305"/>
      <c r="AA15" s="949">
        <v>44408</v>
      </c>
      <c r="AB15" s="947">
        <v>30723</v>
      </c>
      <c r="AC15" s="947">
        <v>25882</v>
      </c>
      <c r="AD15" s="589"/>
      <c r="AE15" s="305"/>
      <c r="AF15" s="305"/>
      <c r="AG15" s="306"/>
      <c r="AH15" s="950"/>
    </row>
    <row r="16" spans="1:34" s="232" customFormat="1" ht="14.25" x14ac:dyDescent="0.15">
      <c r="A16" s="224"/>
      <c r="B16" s="233" t="s">
        <v>9</v>
      </c>
      <c r="C16" s="226"/>
      <c r="D16" s="802">
        <v>61055</v>
      </c>
      <c r="E16" s="226"/>
      <c r="F16" s="234">
        <v>975</v>
      </c>
      <c r="G16" s="235">
        <v>1.5969208091065432</v>
      </c>
      <c r="H16" s="226"/>
      <c r="I16" s="234">
        <v>621</v>
      </c>
      <c r="J16" s="235">
        <v>1.0171157153386292</v>
      </c>
      <c r="K16" s="234">
        <v>600</v>
      </c>
      <c r="L16" s="235">
        <v>96.618357487922708</v>
      </c>
      <c r="M16" s="234">
        <v>1</v>
      </c>
      <c r="N16" s="235">
        <v>0.1610305958132045</v>
      </c>
      <c r="O16" s="234">
        <v>0</v>
      </c>
      <c r="P16" s="235">
        <v>0</v>
      </c>
      <c r="Q16" s="234">
        <v>20</v>
      </c>
      <c r="R16" s="235">
        <v>3.2206119162640898</v>
      </c>
      <c r="S16" s="234">
        <v>0</v>
      </c>
      <c r="T16" s="235">
        <v>0</v>
      </c>
      <c r="U16" s="234">
        <v>0</v>
      </c>
      <c r="V16" s="235">
        <v>0</v>
      </c>
      <c r="X16" s="305"/>
      <c r="Y16" s="305"/>
      <c r="Z16" s="305"/>
      <c r="AA16" s="949">
        <v>44439</v>
      </c>
      <c r="AB16" s="947">
        <v>23332</v>
      </c>
      <c r="AC16" s="947">
        <v>22391</v>
      </c>
      <c r="AD16" s="589"/>
      <c r="AE16" s="305"/>
      <c r="AF16" s="305"/>
      <c r="AG16" s="306"/>
      <c r="AH16" s="950"/>
    </row>
    <row r="17" spans="1:34" s="232" customFormat="1" ht="14.25" x14ac:dyDescent="0.15">
      <c r="A17" s="224"/>
      <c r="B17" s="233" t="s">
        <v>8</v>
      </c>
      <c r="C17" s="226"/>
      <c r="D17" s="803">
        <v>23714</v>
      </c>
      <c r="E17" s="226"/>
      <c r="F17" s="238">
        <v>250</v>
      </c>
      <c r="G17" s="235">
        <v>1.0542295690309522</v>
      </c>
      <c r="H17" s="226"/>
      <c r="I17" s="238">
        <v>262</v>
      </c>
      <c r="J17" s="235">
        <v>1.1048325883444379</v>
      </c>
      <c r="K17" s="238">
        <v>254</v>
      </c>
      <c r="L17" s="235">
        <v>96.946564885496173</v>
      </c>
      <c r="M17" s="238">
        <v>8</v>
      </c>
      <c r="N17" s="235">
        <v>3.0534351145038165</v>
      </c>
      <c r="O17" s="238">
        <v>0</v>
      </c>
      <c r="P17" s="235">
        <v>0</v>
      </c>
      <c r="Q17" s="238">
        <v>0</v>
      </c>
      <c r="R17" s="235">
        <v>0</v>
      </c>
      <c r="S17" s="238">
        <v>0</v>
      </c>
      <c r="T17" s="235">
        <v>0</v>
      </c>
      <c r="U17" s="238">
        <v>0</v>
      </c>
      <c r="V17" s="235">
        <v>0</v>
      </c>
      <c r="X17" s="305"/>
      <c r="Y17" s="305"/>
      <c r="Z17" s="305"/>
      <c r="AA17" s="949">
        <v>44469</v>
      </c>
      <c r="AB17" s="947">
        <v>26490</v>
      </c>
      <c r="AC17" s="947">
        <v>22335</v>
      </c>
      <c r="AD17" s="589"/>
      <c r="AE17" s="305"/>
      <c r="AF17" s="305"/>
      <c r="AG17" s="306"/>
      <c r="AH17" s="950"/>
    </row>
    <row r="18" spans="1:34" s="232" customFormat="1" ht="14.25" x14ac:dyDescent="0.15">
      <c r="A18" s="224"/>
      <c r="B18" s="233" t="s">
        <v>7</v>
      </c>
      <c r="C18" s="226"/>
      <c r="D18" s="802">
        <v>154644</v>
      </c>
      <c r="E18" s="226"/>
      <c r="F18" s="234">
        <v>4294</v>
      </c>
      <c r="G18" s="235">
        <v>2.7767000336256178</v>
      </c>
      <c r="H18" s="226"/>
      <c r="I18" s="234">
        <v>3513</v>
      </c>
      <c r="J18" s="235">
        <v>2.2716691239233335</v>
      </c>
      <c r="K18" s="234">
        <v>1376</v>
      </c>
      <c r="L18" s="235">
        <v>39.168801594079135</v>
      </c>
      <c r="M18" s="234">
        <v>33</v>
      </c>
      <c r="N18" s="235">
        <v>0.93936806148590934</v>
      </c>
      <c r="O18" s="234">
        <v>2055</v>
      </c>
      <c r="P18" s="235">
        <v>58.49701110162254</v>
      </c>
      <c r="Q18" s="234">
        <v>6</v>
      </c>
      <c r="R18" s="235">
        <v>0.17079419299743809</v>
      </c>
      <c r="S18" s="234">
        <v>9</v>
      </c>
      <c r="T18" s="235">
        <v>0.25619128949615716</v>
      </c>
      <c r="U18" s="234">
        <v>34</v>
      </c>
      <c r="V18" s="235">
        <v>0.96783376031881574</v>
      </c>
      <c r="X18" s="305"/>
      <c r="Y18" s="305"/>
      <c r="Z18" s="305"/>
      <c r="AA18" s="949">
        <v>44500</v>
      </c>
      <c r="AB18" s="947">
        <v>29231</v>
      </c>
      <c r="AC18" s="947">
        <v>19576</v>
      </c>
      <c r="AD18" s="589"/>
      <c r="AE18" s="305"/>
      <c r="AF18" s="305"/>
      <c r="AG18" s="306"/>
      <c r="AH18" s="950"/>
    </row>
    <row r="19" spans="1:34" s="232" customFormat="1" ht="14.25" x14ac:dyDescent="0.15">
      <c r="A19" s="224"/>
      <c r="B19" s="233" t="s">
        <v>43</v>
      </c>
      <c r="C19" s="226"/>
      <c r="D19" s="802">
        <v>95991</v>
      </c>
      <c r="E19" s="226"/>
      <c r="F19" s="234">
        <v>1744</v>
      </c>
      <c r="G19" s="235">
        <v>1.8168369951349608</v>
      </c>
      <c r="H19" s="226"/>
      <c r="I19" s="234">
        <v>1306</v>
      </c>
      <c r="J19" s="235">
        <v>1.3605442176870748</v>
      </c>
      <c r="K19" s="234">
        <v>972</v>
      </c>
      <c r="L19" s="235">
        <v>74.425727411944877</v>
      </c>
      <c r="M19" s="234">
        <v>43</v>
      </c>
      <c r="N19" s="235">
        <v>3.2924961715160794</v>
      </c>
      <c r="O19" s="234">
        <v>2</v>
      </c>
      <c r="P19" s="235">
        <v>0.15313935681470139</v>
      </c>
      <c r="Q19" s="234">
        <v>83</v>
      </c>
      <c r="R19" s="235">
        <v>6.3552833078101072</v>
      </c>
      <c r="S19" s="234">
        <v>6</v>
      </c>
      <c r="T19" s="235">
        <v>0.45941807044410415</v>
      </c>
      <c r="U19" s="234">
        <v>200</v>
      </c>
      <c r="V19" s="235">
        <v>15.313935681470136</v>
      </c>
      <c r="X19" s="305"/>
      <c r="Y19" s="305"/>
      <c r="Z19" s="305"/>
      <c r="AA19" s="949">
        <v>44530</v>
      </c>
      <c r="AB19" s="947">
        <v>29856</v>
      </c>
      <c r="AC19" s="947">
        <v>21916</v>
      </c>
      <c r="AD19" s="589"/>
      <c r="AE19" s="305"/>
      <c r="AF19" s="305"/>
      <c r="AG19" s="306"/>
      <c r="AH19" s="950"/>
    </row>
    <row r="20" spans="1:34" s="232" customFormat="1" ht="14.25" x14ac:dyDescent="0.15">
      <c r="A20" s="224"/>
      <c r="B20" s="233" t="s">
        <v>44</v>
      </c>
      <c r="C20" s="226"/>
      <c r="D20" s="802">
        <v>375746</v>
      </c>
      <c r="E20" s="226"/>
      <c r="F20" s="234">
        <v>5230</v>
      </c>
      <c r="G20" s="235">
        <v>1.3918977181393815</v>
      </c>
      <c r="H20" s="226"/>
      <c r="I20" s="234">
        <v>3585</v>
      </c>
      <c r="J20" s="235">
        <v>0.95410197314143075</v>
      </c>
      <c r="K20" s="234">
        <v>3309</v>
      </c>
      <c r="L20" s="235">
        <v>92.30125523012552</v>
      </c>
      <c r="M20" s="234">
        <v>46</v>
      </c>
      <c r="N20" s="235">
        <v>1.2831241283124128</v>
      </c>
      <c r="O20" s="234">
        <v>0</v>
      </c>
      <c r="P20" s="235">
        <v>0</v>
      </c>
      <c r="Q20" s="234">
        <v>0</v>
      </c>
      <c r="R20" s="235">
        <v>0</v>
      </c>
      <c r="S20" s="234">
        <v>223</v>
      </c>
      <c r="T20" s="235">
        <v>6.2203626220362622</v>
      </c>
      <c r="U20" s="234">
        <v>7</v>
      </c>
      <c r="V20" s="235">
        <v>0.19525801952580196</v>
      </c>
      <c r="X20" s="305"/>
      <c r="Y20" s="305"/>
      <c r="Z20" s="305"/>
      <c r="AA20" s="949">
        <v>44561</v>
      </c>
      <c r="AB20" s="947">
        <v>24104</v>
      </c>
      <c r="AC20" s="947">
        <v>29010</v>
      </c>
      <c r="AD20" s="589"/>
      <c r="AE20" s="305"/>
      <c r="AF20" s="305"/>
      <c r="AG20" s="306"/>
      <c r="AH20" s="950"/>
    </row>
    <row r="21" spans="1:34" s="232" customFormat="1" ht="14.25" x14ac:dyDescent="0.15">
      <c r="A21" s="224"/>
      <c r="B21" s="233" t="s">
        <v>6</v>
      </c>
      <c r="C21" s="226"/>
      <c r="D21" s="802">
        <v>202495</v>
      </c>
      <c r="E21" s="226"/>
      <c r="F21" s="234">
        <v>3517</v>
      </c>
      <c r="G21" s="235">
        <v>1.7368330082224253</v>
      </c>
      <c r="H21" s="226"/>
      <c r="I21" s="234">
        <v>2113</v>
      </c>
      <c r="J21" s="235">
        <v>1.0434825551248179</v>
      </c>
      <c r="K21" s="234">
        <v>2006</v>
      </c>
      <c r="L21" s="235">
        <v>94.936109796497874</v>
      </c>
      <c r="M21" s="234">
        <v>35</v>
      </c>
      <c r="N21" s="235">
        <v>1.6564126833885469</v>
      </c>
      <c r="O21" s="234">
        <v>0</v>
      </c>
      <c r="P21" s="235">
        <v>0</v>
      </c>
      <c r="Q21" s="234">
        <v>56</v>
      </c>
      <c r="R21" s="235">
        <v>2.6502602934216752</v>
      </c>
      <c r="S21" s="234">
        <v>0</v>
      </c>
      <c r="T21" s="235">
        <v>0</v>
      </c>
      <c r="U21" s="234">
        <v>16</v>
      </c>
      <c r="V21" s="235">
        <v>0.75721722669190727</v>
      </c>
      <c r="X21" s="305"/>
      <c r="Y21" s="305"/>
      <c r="Z21" s="305"/>
      <c r="AA21" s="949">
        <v>44592</v>
      </c>
      <c r="AB21" s="947">
        <v>22642</v>
      </c>
      <c r="AC21" s="947">
        <v>24609</v>
      </c>
      <c r="AD21" s="589"/>
      <c r="AE21" s="305"/>
      <c r="AF21" s="305"/>
      <c r="AG21" s="306"/>
      <c r="AH21" s="950"/>
    </row>
    <row r="22" spans="1:34" s="232" customFormat="1" ht="14.25" x14ac:dyDescent="0.15">
      <c r="A22" s="224"/>
      <c r="B22" s="233" t="s">
        <v>5</v>
      </c>
      <c r="C22" s="226"/>
      <c r="D22" s="802">
        <v>58313</v>
      </c>
      <c r="E22" s="226"/>
      <c r="F22" s="234">
        <v>769</v>
      </c>
      <c r="G22" s="235">
        <v>1.3187453912506646</v>
      </c>
      <c r="H22" s="226"/>
      <c r="I22" s="234">
        <v>683</v>
      </c>
      <c r="J22" s="235">
        <v>1.1712654125152195</v>
      </c>
      <c r="K22" s="234">
        <v>598</v>
      </c>
      <c r="L22" s="235">
        <v>87.55490483162518</v>
      </c>
      <c r="M22" s="234">
        <v>12</v>
      </c>
      <c r="N22" s="235">
        <v>1.7569546120058566</v>
      </c>
      <c r="O22" s="234">
        <v>0</v>
      </c>
      <c r="P22" s="235">
        <v>0</v>
      </c>
      <c r="Q22" s="234">
        <v>5</v>
      </c>
      <c r="R22" s="235">
        <v>0.7320644216691069</v>
      </c>
      <c r="S22" s="234">
        <v>3</v>
      </c>
      <c r="T22" s="235">
        <v>0.43923865300146414</v>
      </c>
      <c r="U22" s="234">
        <v>65</v>
      </c>
      <c r="V22" s="235">
        <v>9.5168374816983903</v>
      </c>
      <c r="X22" s="305"/>
      <c r="Y22" s="305"/>
      <c r="Z22" s="305"/>
      <c r="AA22" s="949">
        <v>44620</v>
      </c>
      <c r="AB22" s="947">
        <v>24889</v>
      </c>
      <c r="AC22" s="947">
        <v>26478</v>
      </c>
      <c r="AD22" s="589"/>
      <c r="AE22" s="305"/>
      <c r="AF22" s="305"/>
      <c r="AG22" s="306"/>
      <c r="AH22" s="950"/>
    </row>
    <row r="23" spans="1:34" s="232" customFormat="1" ht="14.25" x14ac:dyDescent="0.15">
      <c r="A23" s="224"/>
      <c r="B23" s="233" t="s">
        <v>38</v>
      </c>
      <c r="C23" s="226"/>
      <c r="D23" s="802">
        <v>83392</v>
      </c>
      <c r="E23" s="226"/>
      <c r="F23" s="234">
        <v>907</v>
      </c>
      <c r="G23" s="235">
        <v>1.0876343054489639</v>
      </c>
      <c r="H23" s="226"/>
      <c r="I23" s="234">
        <v>953</v>
      </c>
      <c r="J23" s="235">
        <v>1.1427954719877207</v>
      </c>
      <c r="K23" s="234">
        <v>867</v>
      </c>
      <c r="L23" s="235">
        <v>90.975865687303241</v>
      </c>
      <c r="M23" s="234">
        <v>9</v>
      </c>
      <c r="N23" s="235">
        <v>0.94438614900314799</v>
      </c>
      <c r="O23" s="234">
        <v>0</v>
      </c>
      <c r="P23" s="235">
        <v>0</v>
      </c>
      <c r="Q23" s="234">
        <v>76</v>
      </c>
      <c r="R23" s="235">
        <v>7.9748163693599157</v>
      </c>
      <c r="S23" s="234">
        <v>1</v>
      </c>
      <c r="T23" s="235">
        <v>0.1049317943336831</v>
      </c>
      <c r="U23" s="234">
        <v>0</v>
      </c>
      <c r="V23" s="235">
        <v>0</v>
      </c>
      <c r="X23" s="305"/>
      <c r="Y23" s="305"/>
      <c r="Z23" s="305"/>
      <c r="AA23" s="949">
        <v>44651</v>
      </c>
      <c r="AB23" s="947">
        <v>30256</v>
      </c>
      <c r="AC23" s="947">
        <v>24903</v>
      </c>
      <c r="AD23" s="589"/>
      <c r="AE23" s="305"/>
      <c r="AF23" s="305"/>
      <c r="AG23" s="306"/>
      <c r="AH23" s="950"/>
    </row>
    <row r="24" spans="1:34" s="232" customFormat="1" ht="14.25" x14ac:dyDescent="0.15">
      <c r="A24" s="224"/>
      <c r="B24" s="233" t="s">
        <v>45</v>
      </c>
      <c r="C24" s="226"/>
      <c r="D24" s="802">
        <v>237354</v>
      </c>
      <c r="E24" s="226"/>
      <c r="F24" s="234">
        <v>5058</v>
      </c>
      <c r="G24" s="235">
        <v>2.1309942111782401</v>
      </c>
      <c r="H24" s="226"/>
      <c r="I24" s="234">
        <v>2170</v>
      </c>
      <c r="J24" s="235">
        <v>0.91424623136749317</v>
      </c>
      <c r="K24" s="234">
        <v>1787</v>
      </c>
      <c r="L24" s="235">
        <v>82.350230414746534</v>
      </c>
      <c r="M24" s="234">
        <v>122</v>
      </c>
      <c r="N24" s="235">
        <v>5.6221198156682028</v>
      </c>
      <c r="O24" s="234">
        <v>0</v>
      </c>
      <c r="P24" s="235">
        <v>0</v>
      </c>
      <c r="Q24" s="234">
        <v>33</v>
      </c>
      <c r="R24" s="235">
        <v>1.5207373271889402</v>
      </c>
      <c r="S24" s="234">
        <v>0</v>
      </c>
      <c r="T24" s="235">
        <v>0</v>
      </c>
      <c r="U24" s="234">
        <v>228</v>
      </c>
      <c r="V24" s="235">
        <v>10.506912442396313</v>
      </c>
      <c r="X24" s="305"/>
      <c r="Y24" s="305"/>
      <c r="Z24" s="305"/>
      <c r="AA24" s="949">
        <v>44681</v>
      </c>
      <c r="AB24" s="947">
        <v>32696</v>
      </c>
      <c r="AC24" s="947">
        <v>22635</v>
      </c>
      <c r="AD24" s="589"/>
      <c r="AE24" s="305"/>
      <c r="AF24" s="305"/>
      <c r="AG24" s="306"/>
      <c r="AH24" s="950"/>
    </row>
    <row r="25" spans="1:34" s="240" customFormat="1" ht="14.25" x14ac:dyDescent="0.15">
      <c r="A25" s="239"/>
      <c r="B25" s="233" t="s">
        <v>46</v>
      </c>
      <c r="C25" s="226"/>
      <c r="D25" s="802">
        <v>61577</v>
      </c>
      <c r="E25" s="226"/>
      <c r="F25" s="234">
        <v>1750</v>
      </c>
      <c r="G25" s="235">
        <v>2.8419702161521347</v>
      </c>
      <c r="H25" s="226"/>
      <c r="I25" s="234">
        <v>875</v>
      </c>
      <c r="J25" s="235">
        <v>1.4209851080760674</v>
      </c>
      <c r="K25" s="234">
        <v>533</v>
      </c>
      <c r="L25" s="235">
        <v>60.914285714285711</v>
      </c>
      <c r="M25" s="234">
        <v>7</v>
      </c>
      <c r="N25" s="235">
        <v>0.8</v>
      </c>
      <c r="O25" s="234">
        <v>1</v>
      </c>
      <c r="P25" s="235">
        <v>0.1142857142857143</v>
      </c>
      <c r="Q25" s="234">
        <v>268</v>
      </c>
      <c r="R25" s="235">
        <v>30.628571428571426</v>
      </c>
      <c r="S25" s="234">
        <v>40</v>
      </c>
      <c r="T25" s="235">
        <v>4.5714285714285712</v>
      </c>
      <c r="U25" s="234">
        <v>26</v>
      </c>
      <c r="V25" s="235">
        <v>2.9714285714285715</v>
      </c>
      <c r="X25" s="305"/>
      <c r="Y25" s="305"/>
      <c r="Z25" s="305"/>
      <c r="AA25" s="949">
        <v>44712</v>
      </c>
      <c r="AB25" s="947">
        <v>38586</v>
      </c>
      <c r="AC25" s="947">
        <v>22335</v>
      </c>
      <c r="AD25" s="589"/>
      <c r="AE25" s="305"/>
      <c r="AF25" s="305"/>
      <c r="AG25" s="306"/>
      <c r="AH25" s="950"/>
    </row>
    <row r="26" spans="1:34" s="232" customFormat="1" ht="14.25" x14ac:dyDescent="0.15">
      <c r="B26" s="233" t="s">
        <v>47</v>
      </c>
      <c r="C26" s="226"/>
      <c r="D26" s="804">
        <v>21979</v>
      </c>
      <c r="E26" s="226"/>
      <c r="F26" s="238">
        <v>350</v>
      </c>
      <c r="G26" s="235">
        <v>1.5924291369034078</v>
      </c>
      <c r="H26" s="226"/>
      <c r="I26" s="238">
        <v>229</v>
      </c>
      <c r="J26" s="235">
        <v>1.0419036352882296</v>
      </c>
      <c r="K26" s="238">
        <v>227</v>
      </c>
      <c r="L26" s="235">
        <v>99.126637554585145</v>
      </c>
      <c r="M26" s="238">
        <v>2</v>
      </c>
      <c r="N26" s="235">
        <v>0.87336244541484709</v>
      </c>
      <c r="O26" s="238">
        <v>0</v>
      </c>
      <c r="P26" s="235">
        <v>0</v>
      </c>
      <c r="Q26" s="238">
        <v>0</v>
      </c>
      <c r="R26" s="235">
        <v>0</v>
      </c>
      <c r="S26" s="238">
        <v>0</v>
      </c>
      <c r="T26" s="235">
        <v>0</v>
      </c>
      <c r="U26" s="238">
        <v>0</v>
      </c>
      <c r="V26" s="235">
        <v>0</v>
      </c>
      <c r="X26" s="305"/>
      <c r="Y26" s="305"/>
      <c r="Z26" s="305"/>
      <c r="AA26" s="949">
        <v>44742</v>
      </c>
      <c r="AB26" s="947">
        <v>41750</v>
      </c>
      <c r="AC26" s="947">
        <v>23105</v>
      </c>
      <c r="AD26" s="589"/>
      <c r="AE26" s="305"/>
      <c r="AF26" s="305"/>
      <c r="AG26" s="306"/>
      <c r="AH26" s="950"/>
    </row>
    <row r="27" spans="1:34" s="232" customFormat="1" ht="14.25" x14ac:dyDescent="0.15">
      <c r="B27" s="233" t="s">
        <v>48</v>
      </c>
      <c r="C27" s="226"/>
      <c r="D27" s="804">
        <v>112659</v>
      </c>
      <c r="E27" s="226"/>
      <c r="F27" s="238">
        <v>1723</v>
      </c>
      <c r="G27" s="235">
        <v>1.5293940120185694</v>
      </c>
      <c r="H27" s="226"/>
      <c r="I27" s="238">
        <v>1186</v>
      </c>
      <c r="J27" s="235">
        <v>1.0527343576633912</v>
      </c>
      <c r="K27" s="238">
        <v>1137</v>
      </c>
      <c r="L27" s="235">
        <v>95.868465430016855</v>
      </c>
      <c r="M27" s="238">
        <v>29</v>
      </c>
      <c r="N27" s="235">
        <v>2.4451939291736933</v>
      </c>
      <c r="O27" s="238">
        <v>0</v>
      </c>
      <c r="P27" s="235">
        <v>0</v>
      </c>
      <c r="Q27" s="238">
        <v>6</v>
      </c>
      <c r="R27" s="235">
        <v>0.50590219224283306</v>
      </c>
      <c r="S27" s="238">
        <v>9</v>
      </c>
      <c r="T27" s="235">
        <v>0.75885328836424959</v>
      </c>
      <c r="U27" s="238">
        <v>5</v>
      </c>
      <c r="V27" s="235">
        <v>0.42158516020236086</v>
      </c>
      <c r="X27" s="305"/>
      <c r="Y27" s="305"/>
      <c r="Z27" s="305"/>
      <c r="AA27" s="949">
        <v>44773</v>
      </c>
      <c r="AB27" s="947">
        <v>30827</v>
      </c>
      <c r="AC27" s="947">
        <v>22962</v>
      </c>
      <c r="AD27" s="589"/>
      <c r="AE27" s="305"/>
      <c r="AF27" s="305"/>
      <c r="AG27" s="306"/>
      <c r="AH27" s="950"/>
    </row>
    <row r="28" spans="1:34" s="232" customFormat="1" ht="14.25" x14ac:dyDescent="0.15">
      <c r="B28" s="233" t="s">
        <v>49</v>
      </c>
      <c r="C28" s="226"/>
      <c r="D28" s="804">
        <v>14579</v>
      </c>
      <c r="E28" s="226"/>
      <c r="F28" s="238">
        <v>202</v>
      </c>
      <c r="G28" s="242">
        <v>1.3855545647849647</v>
      </c>
      <c r="H28" s="226"/>
      <c r="I28" s="238">
        <v>203</v>
      </c>
      <c r="J28" s="242">
        <v>1.3924137457987515</v>
      </c>
      <c r="K28" s="238">
        <v>54</v>
      </c>
      <c r="L28" s="242">
        <v>26.600985221674879</v>
      </c>
      <c r="M28" s="238">
        <v>4</v>
      </c>
      <c r="N28" s="242">
        <v>1.9704433497536946</v>
      </c>
      <c r="O28" s="238">
        <v>145</v>
      </c>
      <c r="P28" s="242">
        <v>71.428571428571431</v>
      </c>
      <c r="Q28" s="238">
        <v>0</v>
      </c>
      <c r="R28" s="242">
        <v>0</v>
      </c>
      <c r="S28" s="238">
        <v>0</v>
      </c>
      <c r="T28" s="242">
        <v>0</v>
      </c>
      <c r="U28" s="238">
        <v>0</v>
      </c>
      <c r="V28" s="242">
        <v>0</v>
      </c>
      <c r="X28" s="305"/>
      <c r="Y28" s="305"/>
      <c r="Z28" s="305"/>
      <c r="AA28" s="949">
        <v>44804</v>
      </c>
      <c r="AB28" s="947">
        <v>26047</v>
      </c>
      <c r="AC28" s="947">
        <v>23877</v>
      </c>
      <c r="AD28" s="589"/>
      <c r="AE28" s="305"/>
      <c r="AF28" s="305"/>
      <c r="AG28" s="306"/>
      <c r="AH28" s="950"/>
    </row>
    <row r="29" spans="1:34" s="232" customFormat="1" ht="14.25" x14ac:dyDescent="0.15">
      <c r="B29" s="244" t="s">
        <v>4</v>
      </c>
      <c r="C29" s="226"/>
      <c r="D29" s="805">
        <v>5170</v>
      </c>
      <c r="E29" s="226"/>
      <c r="F29" s="245">
        <v>75</v>
      </c>
      <c r="G29" s="246">
        <v>1.4506769825918762</v>
      </c>
      <c r="H29" s="226"/>
      <c r="I29" s="245">
        <v>67</v>
      </c>
      <c r="J29" s="246">
        <v>1.2959381044487426</v>
      </c>
      <c r="K29" s="245">
        <v>38</v>
      </c>
      <c r="L29" s="246">
        <v>56.71641791044776</v>
      </c>
      <c r="M29" s="245">
        <v>3</v>
      </c>
      <c r="N29" s="246">
        <v>4.4776119402985071</v>
      </c>
      <c r="O29" s="245">
        <v>0</v>
      </c>
      <c r="P29" s="246">
        <v>0</v>
      </c>
      <c r="Q29" s="245">
        <v>15</v>
      </c>
      <c r="R29" s="246">
        <v>22.388059701492537</v>
      </c>
      <c r="S29" s="245">
        <v>2</v>
      </c>
      <c r="T29" s="246">
        <v>2.9850746268656714</v>
      </c>
      <c r="U29" s="245">
        <v>9</v>
      </c>
      <c r="V29" s="246">
        <v>13.432835820895523</v>
      </c>
      <c r="X29" s="305"/>
      <c r="Y29" s="305"/>
      <c r="Z29" s="305"/>
      <c r="AA29" s="949">
        <v>44834</v>
      </c>
      <c r="AB29" s="947">
        <v>32379</v>
      </c>
      <c r="AC29" s="947">
        <v>24010</v>
      </c>
      <c r="AD29" s="589"/>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29932</v>
      </c>
      <c r="AC30" s="947">
        <v>19815</v>
      </c>
      <c r="AD30" s="585"/>
      <c r="AE30" s="309"/>
      <c r="AF30" s="305"/>
      <c r="AG30" s="306"/>
      <c r="AH30" s="950"/>
    </row>
    <row r="31" spans="1:34" s="251" customFormat="1" x14ac:dyDescent="0.15">
      <c r="B31" s="252" t="s">
        <v>3</v>
      </c>
      <c r="C31" s="211"/>
      <c r="D31" s="806">
        <v>2077894</v>
      </c>
      <c r="E31" s="211"/>
      <c r="F31" s="253">
        <v>30663</v>
      </c>
      <c r="G31" s="254">
        <v>1.4756768150829638</v>
      </c>
      <c r="H31" s="211"/>
      <c r="I31" s="253">
        <v>23194</v>
      </c>
      <c r="J31" s="254">
        <v>1.1162263330083249</v>
      </c>
      <c r="K31" s="253">
        <v>18596</v>
      </c>
      <c r="L31" s="254">
        <v>80.175907562300594</v>
      </c>
      <c r="M31" s="253">
        <v>445</v>
      </c>
      <c r="N31" s="254">
        <v>1.9185996378373718</v>
      </c>
      <c r="O31" s="253">
        <v>2207</v>
      </c>
      <c r="P31" s="254">
        <v>9.5153919117013022</v>
      </c>
      <c r="Q31" s="253">
        <v>785</v>
      </c>
      <c r="R31" s="254">
        <v>3.3844959903423302</v>
      </c>
      <c r="S31" s="253">
        <v>459</v>
      </c>
      <c r="T31" s="254">
        <v>1.9789600758816934</v>
      </c>
      <c r="U31" s="253">
        <v>702</v>
      </c>
      <c r="V31" s="254">
        <v>3.0266448219367077</v>
      </c>
      <c r="X31" s="305"/>
      <c r="Y31" s="305"/>
      <c r="Z31" s="309"/>
      <c r="AA31" s="949">
        <v>44895</v>
      </c>
      <c r="AB31" s="947">
        <v>32038</v>
      </c>
      <c r="AC31" s="947">
        <v>20330</v>
      </c>
      <c r="AD31" s="589"/>
      <c r="AE31" s="305"/>
      <c r="AF31" s="309"/>
      <c r="AG31" s="309"/>
      <c r="AH31" s="438"/>
    </row>
    <row r="32" spans="1:34" s="256" customFormat="1" ht="5.25" customHeight="1" x14ac:dyDescent="0.2">
      <c r="B32" s="257"/>
      <c r="C32" s="258"/>
      <c r="E32" s="258"/>
      <c r="AA32" s="949">
        <v>44926</v>
      </c>
      <c r="AB32" s="947">
        <v>25446</v>
      </c>
      <c r="AC32" s="947">
        <v>23015</v>
      </c>
      <c r="AD32" s="297"/>
    </row>
    <row r="33" spans="2:30" s="251" customFormat="1" x14ac:dyDescent="0.2">
      <c r="B33" s="1088" t="s">
        <v>393</v>
      </c>
      <c r="C33" s="1088"/>
      <c r="D33" s="1088"/>
      <c r="E33" s="1088"/>
      <c r="F33" s="1088"/>
      <c r="G33" s="1088"/>
      <c r="H33" s="1088"/>
      <c r="I33" s="1088"/>
      <c r="J33" s="1088"/>
      <c r="K33" s="1088"/>
      <c r="L33" s="1088"/>
      <c r="M33" s="1088"/>
      <c r="N33" s="1088"/>
      <c r="O33" s="1088"/>
      <c r="P33" s="1088"/>
      <c r="Q33" s="1088"/>
      <c r="R33" s="1088"/>
      <c r="S33" s="1088"/>
      <c r="T33" s="1088"/>
      <c r="U33" s="1088"/>
      <c r="V33" s="1088"/>
      <c r="AA33" s="949">
        <v>44957</v>
      </c>
      <c r="AB33" s="947">
        <v>28819</v>
      </c>
      <c r="AC33" s="947">
        <v>24165</v>
      </c>
      <c r="AD33" s="297"/>
    </row>
    <row r="34" spans="2:30" s="251" customFormat="1" ht="12" customHeight="1" x14ac:dyDescent="0.2">
      <c r="B34" s="1088"/>
      <c r="C34" s="1088"/>
      <c r="D34" s="1088"/>
      <c r="E34" s="1088"/>
      <c r="F34" s="1088"/>
      <c r="G34" s="1088"/>
      <c r="H34" s="1088"/>
      <c r="I34" s="1088"/>
      <c r="J34" s="1088"/>
      <c r="K34" s="1088"/>
      <c r="L34" s="1088"/>
      <c r="M34" s="1088"/>
      <c r="N34" s="1088"/>
      <c r="O34" s="1088"/>
      <c r="P34" s="1088"/>
      <c r="Q34" s="1088"/>
      <c r="R34" s="1088"/>
      <c r="S34" s="1088"/>
      <c r="T34" s="1088"/>
      <c r="U34" s="1088"/>
      <c r="V34" s="1088"/>
      <c r="AA34" s="949">
        <v>44985</v>
      </c>
      <c r="AB34" s="947">
        <v>34747</v>
      </c>
      <c r="AC34" s="947">
        <v>23214</v>
      </c>
      <c r="AD34" s="297"/>
    </row>
    <row r="35" spans="2:30" x14ac:dyDescent="0.2">
      <c r="B35" s="1066"/>
      <c r="C35" s="1066"/>
      <c r="D35" s="1066"/>
      <c r="E35" s="262"/>
      <c r="F35" s="262"/>
      <c r="AA35" s="949">
        <v>45016</v>
      </c>
      <c r="AB35" s="947">
        <f>GETPIVOTDATA("Suma de AltasSol",[1]td!$A$3,"Fecha",$AA35)</f>
        <v>39866</v>
      </c>
      <c r="AC35" s="947">
        <f>GETPIVOTDATA("Suma de BajasSol",[1]td!$A$3,"Fecha",$AA35)</f>
        <v>28170</v>
      </c>
    </row>
    <row r="36" spans="2:30" x14ac:dyDescent="0.2">
      <c r="B36" s="1067"/>
      <c r="C36" s="1067"/>
      <c r="D36" s="1067"/>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row r="39" spans="2:30" x14ac:dyDescent="0.2">
      <c r="AA39" s="949">
        <v>45138</v>
      </c>
      <c r="AB39" s="947">
        <f>GETPIVOTDATA("Suma de AltasSol",[1]td!$A$3,"Fecha",$AA39)</f>
        <v>27853</v>
      </c>
      <c r="AC39" s="947">
        <f>GETPIVOTDATA("Suma de BajasSol",[1]td!$A$3,"Fecha",$AA39)</f>
        <v>19454</v>
      </c>
    </row>
    <row r="40" spans="2:30" x14ac:dyDescent="0.2">
      <c r="AA40" s="949">
        <v>45169</v>
      </c>
      <c r="AB40" s="947">
        <f>GETPIVOTDATA("Suma de AltasSol",[1]td!$A$3,"Fecha",$AA40)</f>
        <v>23854</v>
      </c>
      <c r="AC40" s="947">
        <f>GETPIVOTDATA("Suma de BajasSol",[1]td!$A$3,"Fecha",$AA40)</f>
        <v>17588</v>
      </c>
    </row>
    <row r="41" spans="2:30" x14ac:dyDescent="0.2">
      <c r="AA41" s="949">
        <v>45199</v>
      </c>
      <c r="AB41" s="947">
        <f>GETPIVOTDATA("Suma de AltasSol",[1]td!$A$3,"Fecha",$AA41)</f>
        <v>30663</v>
      </c>
      <c r="AC41" s="947">
        <f>GETPIVOTDATA("Suma de BajasSol",[1]td!$A$3,"Fecha",$AA41)</f>
        <v>23194</v>
      </c>
    </row>
  </sheetData>
  <mergeCells count="19">
    <mergeCell ref="B33:V34"/>
    <mergeCell ref="B35:D35"/>
    <mergeCell ref="B36:D36"/>
    <mergeCell ref="K9:L9"/>
    <mergeCell ref="M9:N9"/>
    <mergeCell ref="O9:P9"/>
    <mergeCell ref="Q9:R9"/>
    <mergeCell ref="S9:T9"/>
    <mergeCell ref="U9:V9"/>
    <mergeCell ref="B2:C2"/>
    <mergeCell ref="B3:C3"/>
    <mergeCell ref="A4:U4"/>
    <mergeCell ref="B5:R5"/>
    <mergeCell ref="B7:B10"/>
    <mergeCell ref="D7:D9"/>
    <mergeCell ref="F7:G7"/>
    <mergeCell ref="F8:G9"/>
    <mergeCell ref="I8:J9"/>
    <mergeCell ref="K8:V8"/>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60"/>
      <c r="C3" s="1060"/>
      <c r="D3" s="1060"/>
      <c r="E3" s="1060"/>
      <c r="F3" s="1060"/>
      <c r="G3" s="1060"/>
      <c r="H3" s="1060"/>
      <c r="I3" s="1060"/>
      <c r="J3" s="1060"/>
      <c r="K3" s="1060"/>
      <c r="L3" s="45"/>
      <c r="M3" s="45"/>
      <c r="W3" s="89"/>
      <c r="AA3" s="89"/>
      <c r="AD3" s="88"/>
    </row>
    <row r="4" spans="2:30" s="7" customFormat="1" ht="7.5" customHeight="1" x14ac:dyDescent="0.2">
      <c r="B4" s="1029"/>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row>
    <row r="5" spans="2:30" s="7" customFormat="1" ht="19.5" x14ac:dyDescent="0.2">
      <c r="B5" s="1029" t="s">
        <v>409</v>
      </c>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029"/>
      <c r="AD5" s="1029"/>
    </row>
    <row r="6" spans="2:30" s="7" customFormat="1" ht="16.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0" s="7" customFormat="1" ht="5.25" customHeight="1" x14ac:dyDescent="0.2">
      <c r="AC7" s="87"/>
      <c r="AD7" s="86"/>
    </row>
    <row r="8" spans="2:30" s="83" customFormat="1" ht="21.75" customHeight="1" x14ac:dyDescent="0.2">
      <c r="B8" s="1092" t="s">
        <v>30</v>
      </c>
      <c r="C8" s="68"/>
      <c r="D8" s="704"/>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0" s="83" customFormat="1" ht="21.75" customHeight="1" x14ac:dyDescent="0.2">
      <c r="B9" s="1093"/>
      <c r="C9" s="68"/>
      <c r="D9" s="705"/>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0" s="83" customFormat="1" ht="21.75" customHeight="1" x14ac:dyDescent="0.2">
      <c r="B10" s="1094"/>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2657</v>
      </c>
      <c r="F12" s="76">
        <v>0.20439735091186451</v>
      </c>
      <c r="G12" s="74"/>
      <c r="H12" s="77">
        <v>41699</v>
      </c>
      <c r="I12" s="76">
        <v>3.2078152561813469</v>
      </c>
      <c r="J12" s="74"/>
      <c r="K12" s="77">
        <v>25750</v>
      </c>
      <c r="L12" s="76">
        <v>1.9808926556193116</v>
      </c>
      <c r="M12" s="74"/>
      <c r="N12" s="77">
        <v>37723</v>
      </c>
      <c r="O12" s="76">
        <v>2.9019500445797006</v>
      </c>
      <c r="P12" s="74"/>
      <c r="Q12" s="77">
        <v>45307</v>
      </c>
      <c r="R12" s="76">
        <v>3.4853710115784136</v>
      </c>
      <c r="S12" s="74"/>
      <c r="T12" s="77">
        <v>76470</v>
      </c>
      <c r="U12" s="76">
        <v>5.882674228163447</v>
      </c>
      <c r="V12" s="74"/>
      <c r="W12" s="77">
        <v>284623</v>
      </c>
      <c r="X12" s="76">
        <v>21.895441177488753</v>
      </c>
      <c r="Y12" s="74"/>
      <c r="Z12" s="77">
        <v>785690</v>
      </c>
      <c r="AA12" s="76">
        <f>Z12*100/$AC$12</f>
        <v>60.441458275477167</v>
      </c>
      <c r="AB12" s="66"/>
      <c r="AC12" s="707">
        <f>E12+H12+K12+N12+Q12+T12+W12+Z12</f>
        <v>1299919</v>
      </c>
      <c r="AD12" s="75">
        <f>F12+I12+L12+O12+R12+U12+X12+AA12</f>
        <v>100</v>
      </c>
    </row>
    <row r="13" spans="2:30" s="73" customFormat="1" ht="20.25" customHeight="1" x14ac:dyDescent="0.2">
      <c r="B13" s="708" t="s">
        <v>26</v>
      </c>
      <c r="D13" s="74"/>
      <c r="E13" s="709">
        <v>3618</v>
      </c>
      <c r="F13" s="710">
        <v>0.4650535042899836</v>
      </c>
      <c r="G13" s="74"/>
      <c r="H13" s="709">
        <v>85738</v>
      </c>
      <c r="I13" s="710">
        <v>11.02066261769337</v>
      </c>
      <c r="J13" s="74"/>
      <c r="K13" s="709">
        <v>40630</v>
      </c>
      <c r="L13" s="710">
        <v>5.2225328577396448</v>
      </c>
      <c r="M13" s="74"/>
      <c r="N13" s="709">
        <v>49496</v>
      </c>
      <c r="O13" s="710">
        <v>6.3621581670362159</v>
      </c>
      <c r="P13" s="74"/>
      <c r="Q13" s="709">
        <v>50846</v>
      </c>
      <c r="R13" s="710">
        <v>6.53568559401009</v>
      </c>
      <c r="S13" s="74"/>
      <c r="T13" s="709">
        <v>77642</v>
      </c>
      <c r="U13" s="710">
        <v>9.9800122111893064</v>
      </c>
      <c r="V13" s="74"/>
      <c r="W13" s="709">
        <v>169004</v>
      </c>
      <c r="X13" s="710">
        <v>21.723577235772357</v>
      </c>
      <c r="Y13" s="74"/>
      <c r="Z13" s="709">
        <v>301001</v>
      </c>
      <c r="AA13" s="710">
        <f>Z13*100/$AC$13</f>
        <v>38.690317812269029</v>
      </c>
      <c r="AB13" s="66"/>
      <c r="AC13" s="711">
        <f>E13+H13+K13+N13+Q13+T13+W13+Z13</f>
        <v>777975</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6275</v>
      </c>
      <c r="F15" s="67">
        <f>E15*100/$AC$15</f>
        <v>0.30198845561900656</v>
      </c>
      <c r="G15" s="66"/>
      <c r="H15" s="65">
        <f>SUM(H12:H13)</f>
        <v>127437</v>
      </c>
      <c r="I15" s="67">
        <f>H15*100/$AC$15</f>
        <v>6.1329884970070658</v>
      </c>
      <c r="J15" s="66"/>
      <c r="K15" s="65">
        <f>SUM(K12:K13)</f>
        <v>66380</v>
      </c>
      <c r="L15" s="67">
        <f>K15*100/$AC$15</f>
        <v>3.1945806667712597</v>
      </c>
      <c r="M15" s="66"/>
      <c r="N15" s="65">
        <f>SUM(N12:N13)</f>
        <v>87219</v>
      </c>
      <c r="O15" s="67">
        <f>N15*100/$AC$15</f>
        <v>4.1974710933281489</v>
      </c>
      <c r="P15" s="66"/>
      <c r="Q15" s="65">
        <f>SUM(Q12:Q13)</f>
        <v>96153</v>
      </c>
      <c r="R15" s="67">
        <f>Q15*100/$AC$15</f>
        <v>4.6274256530891371</v>
      </c>
      <c r="S15" s="66"/>
      <c r="T15" s="65">
        <f>SUM(T12:T13)</f>
        <v>154112</v>
      </c>
      <c r="U15" s="67">
        <f>T15*100/$AC$15</f>
        <v>7.4167402187022056</v>
      </c>
      <c r="V15" s="66"/>
      <c r="W15" s="65">
        <f>SUM(W12:W13)</f>
        <v>453627</v>
      </c>
      <c r="X15" s="67">
        <f>W15*100/$AC$15</f>
        <v>21.831094367662644</v>
      </c>
      <c r="Y15" s="66"/>
      <c r="Z15" s="65">
        <f>SUM(Z12:Z13)</f>
        <v>1086691</v>
      </c>
      <c r="AA15" s="67">
        <f>Z15*100/$AC$15</f>
        <v>52.297711047820535</v>
      </c>
      <c r="AB15" s="66"/>
      <c r="AC15" s="65">
        <f>E15+H15+K15+N15+Q15+T15+W15+Z15</f>
        <v>2077894</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6275</v>
      </c>
      <c r="F19" s="59">
        <f>H15</f>
        <v>127437</v>
      </c>
      <c r="G19" s="59"/>
      <c r="H19" s="59">
        <f>K15</f>
        <v>66380</v>
      </c>
      <c r="I19" s="59">
        <f>N15</f>
        <v>87219</v>
      </c>
      <c r="J19" s="59"/>
      <c r="K19" s="59">
        <f>Q15</f>
        <v>96153</v>
      </c>
      <c r="L19" s="59">
        <f>T15</f>
        <v>154112</v>
      </c>
      <c r="M19" s="59"/>
      <c r="N19" s="59">
        <f>W15</f>
        <v>453627</v>
      </c>
      <c r="O19" s="59">
        <f>Z15</f>
        <v>1086691</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091" t="s">
        <v>17</v>
      </c>
      <c r="C36" s="1091"/>
      <c r="D36" s="1091"/>
      <c r="E36" s="1091"/>
      <c r="F36" s="1091"/>
      <c r="G36" s="1091"/>
      <c r="H36" s="1091"/>
      <c r="I36" s="1091"/>
      <c r="J36" s="1091"/>
      <c r="K36" s="1091"/>
      <c r="AD36" s="55"/>
    </row>
    <row r="37" spans="2:30" s="3" customFormat="1" ht="12.75" customHeight="1" x14ac:dyDescent="0.2">
      <c r="B37" s="1102"/>
      <c r="C37" s="1103"/>
      <c r="D37" s="1103"/>
      <c r="E37" s="1103"/>
      <c r="F37" s="1103"/>
      <c r="G37" s="1103"/>
      <c r="H37" s="1103"/>
      <c r="I37" s="1103"/>
      <c r="J37" s="1103"/>
      <c r="K37" s="1103"/>
      <c r="L37" s="1103"/>
      <c r="M37" s="1103"/>
      <c r="N37" s="1103"/>
      <c r="O37" s="1103"/>
      <c r="P37" s="403"/>
      <c r="AD37" s="54"/>
    </row>
  </sheetData>
  <mergeCells count="17">
    <mergeCell ref="B37:O37"/>
    <mergeCell ref="N9:O9"/>
    <mergeCell ref="Q9:R9"/>
    <mergeCell ref="T9:U9"/>
    <mergeCell ref="W9:X9"/>
    <mergeCell ref="Z9:AA9"/>
    <mergeCell ref="B36:K36"/>
    <mergeCell ref="B3:K3"/>
    <mergeCell ref="B4:AD4"/>
    <mergeCell ref="B5:AD5"/>
    <mergeCell ref="B6:AC6"/>
    <mergeCell ref="B8:B10"/>
    <mergeCell ref="E8:AA8"/>
    <mergeCell ref="AC8:AD9"/>
    <mergeCell ref="E9:F9"/>
    <mergeCell ref="H9:I9"/>
    <mergeCell ref="K9:L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8"/>
      <c r="C2" s="1018"/>
      <c r="D2" s="1018"/>
      <c r="E2" s="1018"/>
      <c r="F2" s="1018"/>
      <c r="G2" s="1018"/>
      <c r="H2" s="1018"/>
      <c r="I2" s="1018"/>
      <c r="J2" s="1018"/>
      <c r="K2" s="1018"/>
      <c r="L2" s="1018"/>
      <c r="M2" s="1018"/>
      <c r="N2" s="1018"/>
      <c r="O2" s="1018"/>
      <c r="P2" s="1018"/>
      <c r="Q2" s="1018"/>
      <c r="R2" s="1018"/>
      <c r="S2" s="10"/>
      <c r="T2" s="16"/>
      <c r="U2" s="15"/>
      <c r="V2" s="15"/>
      <c r="W2" s="15"/>
      <c r="X2" s="15"/>
      <c r="Y2" s="15"/>
      <c r="Z2" s="15"/>
      <c r="AA2" s="15"/>
      <c r="AB2" s="15"/>
      <c r="AC2" s="15"/>
      <c r="AD2" s="15"/>
    </row>
    <row r="3" spans="1:30" x14ac:dyDescent="0.2">
      <c r="B3" s="3"/>
      <c r="C3" s="1023" t="s">
        <v>301</v>
      </c>
      <c r="D3" s="1023"/>
      <c r="E3" s="102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4" t="s">
        <v>302</v>
      </c>
      <c r="C5" s="1025"/>
      <c r="D5" s="1025"/>
      <c r="E5" s="1025"/>
      <c r="F5" s="1025"/>
      <c r="G5" s="1025"/>
      <c r="H5" s="1025"/>
      <c r="I5" s="1025"/>
      <c r="J5" s="1025"/>
      <c r="K5" s="1025"/>
      <c r="L5" s="1025"/>
      <c r="M5" s="1025"/>
      <c r="N5" s="1025"/>
      <c r="O5" s="1025"/>
      <c r="P5" s="1025"/>
      <c r="Q5" s="1026">
        <v>45199</v>
      </c>
      <c r="R5" s="1027"/>
      <c r="S5" s="102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8" t="s">
        <v>303</v>
      </c>
      <c r="C7" s="1028"/>
      <c r="D7" s="1028"/>
      <c r="E7" s="1028"/>
      <c r="F7" s="1028"/>
      <c r="G7" s="1028"/>
      <c r="H7" s="1028"/>
      <c r="I7" s="1028"/>
      <c r="J7" s="1028"/>
      <c r="K7" s="1028"/>
      <c r="L7" s="1028"/>
      <c r="M7" s="1028"/>
      <c r="N7" s="1028"/>
      <c r="O7" s="1028"/>
      <c r="P7" s="1028"/>
      <c r="Q7" s="1028"/>
      <c r="R7" s="1028"/>
      <c r="S7" s="1028"/>
      <c r="T7" s="1"/>
    </row>
    <row r="8" spans="1:30" ht="18.75" customHeight="1" x14ac:dyDescent="0.2">
      <c r="B8" s="1022" t="s">
        <v>304</v>
      </c>
      <c r="C8" s="1022"/>
      <c r="D8" s="1022"/>
      <c r="E8" s="1022"/>
      <c r="F8" s="1022"/>
      <c r="G8" s="1022"/>
      <c r="H8" s="1022"/>
      <c r="I8" s="1022"/>
      <c r="J8" s="1022"/>
      <c r="K8" s="1022"/>
      <c r="L8" s="1022"/>
      <c r="M8" s="1022"/>
      <c r="N8" s="1022"/>
      <c r="O8" s="1022"/>
      <c r="P8" s="1022"/>
      <c r="Q8" s="1022"/>
      <c r="R8" s="1022"/>
      <c r="S8" s="1022"/>
      <c r="T8" s="1"/>
    </row>
    <row r="9" spans="1:30" ht="18.75" customHeight="1" x14ac:dyDescent="0.2">
      <c r="B9" s="1022" t="s">
        <v>305</v>
      </c>
      <c r="C9" s="1022"/>
      <c r="D9" s="1022"/>
      <c r="E9" s="1022"/>
      <c r="F9" s="1022"/>
      <c r="G9" s="1022"/>
      <c r="H9" s="1022"/>
      <c r="I9" s="1022"/>
      <c r="J9" s="1022"/>
      <c r="K9" s="1022"/>
      <c r="L9" s="1022"/>
      <c r="M9" s="1022"/>
      <c r="N9" s="1022"/>
      <c r="O9" s="1022"/>
      <c r="P9" s="1022"/>
      <c r="Q9" s="1022"/>
      <c r="R9" s="1022"/>
      <c r="S9" s="1022"/>
      <c r="T9" s="1"/>
    </row>
    <row r="10" spans="1:30" ht="18.75" customHeight="1" x14ac:dyDescent="0.2">
      <c r="B10" s="1022" t="s">
        <v>306</v>
      </c>
      <c r="C10" s="1022"/>
      <c r="D10" s="1022"/>
      <c r="E10" s="1022"/>
      <c r="F10" s="1022"/>
      <c r="G10" s="1022"/>
      <c r="H10" s="1022"/>
      <c r="I10" s="1022"/>
      <c r="J10" s="1022"/>
      <c r="K10" s="1022"/>
      <c r="L10" s="1022"/>
      <c r="M10" s="1022"/>
      <c r="N10" s="1022"/>
      <c r="O10" s="1022"/>
      <c r="P10" s="1022"/>
      <c r="Q10" s="1022"/>
      <c r="R10" s="1022"/>
      <c r="S10" s="1022"/>
      <c r="T10" s="1"/>
    </row>
    <row r="11" spans="1:30" ht="18.75" customHeight="1" x14ac:dyDescent="0.2">
      <c r="B11" s="1022" t="s">
        <v>307</v>
      </c>
      <c r="C11" s="1022"/>
      <c r="D11" s="1022"/>
      <c r="E11" s="1022"/>
      <c r="F11" s="1022"/>
      <c r="G11" s="1022"/>
      <c r="H11" s="1022"/>
      <c r="I11" s="1022"/>
      <c r="J11" s="1022"/>
      <c r="K11" s="1022"/>
      <c r="L11" s="1022"/>
      <c r="M11" s="1022"/>
      <c r="N11" s="1022"/>
      <c r="O11" s="1022"/>
      <c r="P11" s="1022"/>
      <c r="Q11" s="1022"/>
      <c r="R11" s="1022"/>
      <c r="S11" s="1022"/>
      <c r="T11" s="1"/>
    </row>
    <row r="12" spans="1:30" ht="18.75" customHeight="1" x14ac:dyDescent="0.2">
      <c r="B12" s="1022" t="s">
        <v>308</v>
      </c>
      <c r="C12" s="1022"/>
      <c r="D12" s="1022"/>
      <c r="E12" s="1022"/>
      <c r="F12" s="1022"/>
      <c r="G12" s="1022"/>
      <c r="H12" s="1022"/>
      <c r="I12" s="1022"/>
      <c r="J12" s="1022"/>
      <c r="K12" s="1022"/>
      <c r="L12" s="1022"/>
      <c r="M12" s="1022"/>
      <c r="N12" s="1022"/>
      <c r="O12" s="1022"/>
      <c r="P12" s="1022"/>
      <c r="Q12" s="1022"/>
      <c r="R12" s="1022"/>
      <c r="S12" s="1022"/>
      <c r="T12" s="1"/>
    </row>
    <row r="13" spans="1:30" ht="18.75" customHeight="1" x14ac:dyDescent="0.2">
      <c r="B13" s="1022" t="s">
        <v>309</v>
      </c>
      <c r="C13" s="1022"/>
      <c r="D13" s="1022"/>
      <c r="E13" s="1022"/>
      <c r="F13" s="1022"/>
      <c r="G13" s="1022"/>
      <c r="H13" s="1022"/>
      <c r="I13" s="1022"/>
      <c r="J13" s="1022"/>
      <c r="K13" s="1022"/>
      <c r="L13" s="1022"/>
      <c r="M13" s="1022"/>
      <c r="N13" s="1022"/>
      <c r="O13" s="1022"/>
      <c r="P13" s="1022"/>
      <c r="Q13" s="1022"/>
      <c r="R13" s="1022"/>
      <c r="S13" s="1022"/>
      <c r="T13" s="1"/>
    </row>
    <row r="14" spans="1:30" ht="18.75" customHeight="1" x14ac:dyDescent="0.2">
      <c r="B14" s="1022" t="s">
        <v>310</v>
      </c>
      <c r="C14" s="1022"/>
      <c r="D14" s="1022"/>
      <c r="E14" s="1022"/>
      <c r="F14" s="1022"/>
      <c r="G14" s="1022"/>
      <c r="H14" s="1022"/>
      <c r="I14" s="1022"/>
      <c r="J14" s="1022"/>
      <c r="K14" s="1022"/>
      <c r="L14" s="1022"/>
      <c r="M14" s="1022"/>
      <c r="N14" s="1022"/>
      <c r="O14" s="1022"/>
      <c r="P14" s="1022"/>
      <c r="Q14" s="1022"/>
      <c r="R14" s="1022"/>
      <c r="S14" s="1022"/>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28" t="s">
        <v>311</v>
      </c>
      <c r="C16" s="1028"/>
      <c r="D16" s="1028"/>
      <c r="E16" s="1028"/>
      <c r="F16" s="1028"/>
      <c r="G16" s="1028"/>
      <c r="H16" s="1028"/>
      <c r="I16" s="1028"/>
      <c r="J16" s="1028"/>
      <c r="K16" s="1028"/>
      <c r="L16" s="1028"/>
      <c r="M16" s="1028"/>
      <c r="N16" s="1028"/>
      <c r="O16" s="1028"/>
      <c r="P16" s="1028"/>
      <c r="Q16" s="1028"/>
      <c r="R16" s="1028"/>
      <c r="S16" s="1028"/>
      <c r="T16" s="1"/>
    </row>
    <row r="17" spans="2:21" ht="18.75" customHeight="1" x14ac:dyDescent="0.2">
      <c r="B17" s="1022" t="s">
        <v>312</v>
      </c>
      <c r="C17" s="1022"/>
      <c r="D17" s="1022"/>
      <c r="E17" s="1022"/>
      <c r="F17" s="1022"/>
      <c r="G17" s="1022"/>
      <c r="H17" s="1022"/>
      <c r="I17" s="1022"/>
      <c r="J17" s="1022"/>
      <c r="K17" s="1022"/>
      <c r="L17" s="1022"/>
      <c r="M17" s="1022"/>
      <c r="N17" s="1022"/>
      <c r="O17" s="1022"/>
      <c r="P17" s="1022"/>
      <c r="Q17" s="1022"/>
      <c r="R17" s="1022"/>
      <c r="S17" s="1022"/>
      <c r="T17" s="863"/>
    </row>
    <row r="18" spans="2:21" ht="18.75" customHeight="1" x14ac:dyDescent="0.2">
      <c r="B18" s="1022" t="s">
        <v>313</v>
      </c>
      <c r="C18" s="1022"/>
      <c r="D18" s="1022"/>
      <c r="E18" s="1022"/>
      <c r="F18" s="1022"/>
      <c r="G18" s="1022"/>
      <c r="H18" s="1022"/>
      <c r="I18" s="1022"/>
      <c r="J18" s="1022"/>
      <c r="K18" s="1022"/>
      <c r="L18" s="1022"/>
      <c r="M18" s="1022"/>
      <c r="N18" s="1022"/>
      <c r="O18" s="1022"/>
      <c r="P18" s="1022"/>
      <c r="Q18" s="1022"/>
      <c r="R18" s="1022"/>
      <c r="S18" s="1022"/>
      <c r="T18" s="863"/>
    </row>
    <row r="19" spans="2:21" ht="18.75" customHeight="1" x14ac:dyDescent="0.2">
      <c r="B19" s="1022" t="s">
        <v>314</v>
      </c>
      <c r="C19" s="1022"/>
      <c r="D19" s="1022"/>
      <c r="E19" s="1022"/>
      <c r="F19" s="1022"/>
      <c r="G19" s="1022"/>
      <c r="H19" s="1022"/>
      <c r="I19" s="1022"/>
      <c r="J19" s="1022"/>
      <c r="K19" s="1022"/>
      <c r="L19" s="1022"/>
      <c r="M19" s="1022"/>
      <c r="N19" s="1022"/>
      <c r="O19" s="1022"/>
      <c r="P19" s="1022"/>
      <c r="Q19" s="1022"/>
      <c r="R19" s="1022"/>
      <c r="S19" s="1022"/>
      <c r="T19" s="863"/>
    </row>
    <row r="20" spans="2:21" ht="18.75" customHeight="1" x14ac:dyDescent="0.2">
      <c r="B20" s="1022" t="s">
        <v>315</v>
      </c>
      <c r="C20" s="1022"/>
      <c r="D20" s="1022"/>
      <c r="E20" s="1022"/>
      <c r="F20" s="1022"/>
      <c r="G20" s="1022"/>
      <c r="H20" s="1022"/>
      <c r="I20" s="1022"/>
      <c r="J20" s="1022"/>
      <c r="K20" s="1022"/>
      <c r="L20" s="1022"/>
      <c r="M20" s="1022"/>
      <c r="N20" s="1022"/>
      <c r="O20" s="1022"/>
      <c r="P20" s="1022"/>
      <c r="Q20" s="1022"/>
      <c r="R20" s="1022"/>
      <c r="S20" s="1022"/>
      <c r="T20" s="863"/>
    </row>
    <row r="21" spans="2:21" ht="18.75" customHeight="1" x14ac:dyDescent="0.2">
      <c r="B21" s="1022" t="s">
        <v>316</v>
      </c>
      <c r="C21" s="1022"/>
      <c r="D21" s="1022"/>
      <c r="E21" s="1022"/>
      <c r="F21" s="1022"/>
      <c r="G21" s="1022"/>
      <c r="H21" s="1022"/>
      <c r="I21" s="1022"/>
      <c r="J21" s="1022"/>
      <c r="K21" s="1022"/>
      <c r="L21" s="1022"/>
      <c r="M21" s="1022"/>
      <c r="N21" s="1022"/>
      <c r="O21" s="1022"/>
      <c r="P21" s="1022"/>
      <c r="Q21" s="1022"/>
      <c r="R21" s="1022"/>
      <c r="S21" s="1022"/>
      <c r="T21" s="1022"/>
    </row>
    <row r="22" spans="2:21" ht="18.75" customHeight="1" x14ac:dyDescent="0.2">
      <c r="B22" s="1022" t="s">
        <v>317</v>
      </c>
      <c r="C22" s="1022"/>
      <c r="D22" s="1022"/>
      <c r="E22" s="1022"/>
      <c r="F22" s="1022"/>
      <c r="G22" s="1022"/>
      <c r="H22" s="1022"/>
      <c r="I22" s="1022"/>
      <c r="J22" s="1022"/>
      <c r="K22" s="1022"/>
      <c r="L22" s="1022"/>
      <c r="M22" s="1022"/>
      <c r="N22" s="1022"/>
      <c r="O22" s="1022"/>
      <c r="P22" s="1022"/>
      <c r="Q22" s="1022"/>
      <c r="R22" s="1022"/>
      <c r="S22" s="1022"/>
      <c r="T22" s="863"/>
    </row>
    <row r="23" spans="2:21" ht="18.75" customHeight="1" x14ac:dyDescent="0.2">
      <c r="B23" s="1022" t="s">
        <v>318</v>
      </c>
      <c r="C23" s="1022"/>
      <c r="D23" s="1022"/>
      <c r="E23" s="1022"/>
      <c r="F23" s="1022"/>
      <c r="G23" s="1022"/>
      <c r="H23" s="1022"/>
      <c r="I23" s="1022"/>
      <c r="J23" s="1022"/>
      <c r="K23" s="1022"/>
      <c r="L23" s="1022"/>
      <c r="M23" s="1022"/>
      <c r="N23" s="1022"/>
      <c r="O23" s="1022"/>
      <c r="P23" s="1022"/>
      <c r="Q23" s="1022"/>
      <c r="R23" s="1022"/>
      <c r="S23" s="1022"/>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28" t="s">
        <v>319</v>
      </c>
      <c r="C25" s="1028"/>
      <c r="D25" s="1028"/>
      <c r="E25" s="1028"/>
      <c r="F25" s="1028"/>
      <c r="G25" s="1028"/>
      <c r="H25" s="1028"/>
      <c r="I25" s="1028"/>
      <c r="J25" s="1028"/>
      <c r="K25" s="1028"/>
      <c r="L25" s="1028"/>
      <c r="M25" s="1028"/>
      <c r="N25" s="1028"/>
      <c r="O25" s="1028"/>
      <c r="P25" s="1028"/>
      <c r="Q25" s="1028"/>
      <c r="R25" s="1028"/>
      <c r="S25" s="1028"/>
      <c r="T25" s="1"/>
    </row>
    <row r="26" spans="2:21" ht="18.75" customHeight="1" x14ac:dyDescent="0.2">
      <c r="B26" s="1022" t="s">
        <v>320</v>
      </c>
      <c r="C26" s="1022"/>
      <c r="D26" s="1022"/>
      <c r="E26" s="1022"/>
      <c r="F26" s="1022"/>
      <c r="G26" s="1022"/>
      <c r="H26" s="1022"/>
      <c r="I26" s="1022"/>
      <c r="J26" s="1022"/>
      <c r="K26" s="1022"/>
      <c r="L26" s="1022"/>
      <c r="M26" s="1022"/>
      <c r="N26" s="1022"/>
      <c r="O26" s="1022"/>
      <c r="P26" s="1022"/>
      <c r="Q26" s="1022"/>
      <c r="R26" s="1022"/>
      <c r="S26" s="1022"/>
      <c r="T26" s="1022"/>
      <c r="U26" s="1022"/>
    </row>
    <row r="27" spans="2:21" ht="18.75" customHeight="1" x14ac:dyDescent="0.2">
      <c r="B27" s="1022" t="s">
        <v>321</v>
      </c>
      <c r="C27" s="1022"/>
      <c r="D27" s="1022"/>
      <c r="E27" s="1022"/>
      <c r="F27" s="1022"/>
      <c r="G27" s="1022"/>
      <c r="H27" s="1022"/>
      <c r="I27" s="1022"/>
      <c r="J27" s="1022"/>
      <c r="K27" s="1022"/>
      <c r="L27" s="1022"/>
      <c r="M27" s="1022"/>
      <c r="N27" s="1022"/>
      <c r="O27" s="1022"/>
      <c r="P27" s="1022"/>
      <c r="Q27" s="1022"/>
      <c r="R27" s="1022"/>
      <c r="S27" s="1022"/>
      <c r="T27" s="1022"/>
      <c r="U27" s="1022"/>
    </row>
    <row r="28" spans="2:21" ht="18.75" customHeight="1" x14ac:dyDescent="0.2">
      <c r="B28" s="1022" t="s">
        <v>322</v>
      </c>
      <c r="C28" s="1022"/>
      <c r="D28" s="1022"/>
      <c r="E28" s="1022"/>
      <c r="F28" s="1022"/>
      <c r="G28" s="1022"/>
      <c r="H28" s="1022"/>
      <c r="I28" s="1022"/>
      <c r="J28" s="1022"/>
      <c r="K28" s="1022"/>
      <c r="L28" s="1022"/>
      <c r="M28" s="1022"/>
      <c r="N28" s="1022"/>
      <c r="O28" s="1022"/>
      <c r="P28" s="1022"/>
      <c r="Q28" s="1022"/>
      <c r="R28" s="1022"/>
      <c r="S28" s="1022"/>
      <c r="T28" s="1022"/>
      <c r="U28" s="1022"/>
    </row>
    <row r="29" spans="2:21" ht="18.75" customHeight="1" x14ac:dyDescent="0.2">
      <c r="B29" s="1022" t="s">
        <v>323</v>
      </c>
      <c r="C29" s="1022"/>
      <c r="D29" s="1022"/>
      <c r="E29" s="1022"/>
      <c r="F29" s="1022"/>
      <c r="G29" s="1022"/>
      <c r="H29" s="1022"/>
      <c r="I29" s="1022"/>
      <c r="J29" s="1022"/>
      <c r="K29" s="1022"/>
      <c r="L29" s="1022"/>
      <c r="M29" s="1022"/>
      <c r="N29" s="1022"/>
      <c r="O29" s="1022"/>
      <c r="P29" s="1022"/>
      <c r="Q29" s="1022"/>
      <c r="R29" s="1022"/>
      <c r="S29" s="1022"/>
      <c r="T29" s="1022"/>
      <c r="U29" s="1022"/>
    </row>
    <row r="30" spans="2:21" ht="15" customHeight="1" x14ac:dyDescent="0.2">
      <c r="B30" s="1022" t="s">
        <v>324</v>
      </c>
      <c r="C30" s="1022"/>
      <c r="D30" s="1022"/>
      <c r="E30" s="1022"/>
      <c r="F30" s="1022"/>
      <c r="G30" s="1022"/>
      <c r="H30" s="1022"/>
      <c r="I30" s="1022"/>
      <c r="J30" s="1022"/>
      <c r="K30" s="1022"/>
      <c r="L30" s="1022"/>
      <c r="M30" s="1022"/>
      <c r="N30" s="1022"/>
      <c r="O30" s="1022"/>
      <c r="P30" s="1022"/>
      <c r="Q30" s="1022"/>
      <c r="R30" s="1022"/>
      <c r="S30" s="1022"/>
      <c r="T30" s="1022"/>
      <c r="U30" s="1022"/>
    </row>
    <row r="31" spans="2:21" ht="18.75" customHeight="1" x14ac:dyDescent="0.2">
      <c r="B31" s="1022" t="s">
        <v>325</v>
      </c>
      <c r="C31" s="1022"/>
      <c r="D31" s="1022"/>
      <c r="E31" s="1022"/>
      <c r="F31" s="1022"/>
      <c r="G31" s="1022"/>
      <c r="H31" s="1022"/>
      <c r="I31" s="1022"/>
      <c r="J31" s="1022"/>
      <c r="K31" s="1022"/>
      <c r="L31" s="1022"/>
      <c r="M31" s="1022"/>
      <c r="N31" s="1022"/>
      <c r="O31" s="1022"/>
      <c r="P31" s="1022"/>
      <c r="Q31" s="1022"/>
      <c r="R31" s="1022"/>
      <c r="S31" s="1022"/>
      <c r="T31" s="1022"/>
      <c r="U31" s="1022"/>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29:U29"/>
    <mergeCell ref="B30:U30"/>
    <mergeCell ref="B31:U31"/>
    <mergeCell ref="B22:S22"/>
    <mergeCell ref="B23:S23"/>
    <mergeCell ref="B25:S25"/>
    <mergeCell ref="B26:U26"/>
    <mergeCell ref="B27:U27"/>
    <mergeCell ref="B28:U28"/>
    <mergeCell ref="B21:T21"/>
    <mergeCell ref="B9:S9"/>
    <mergeCell ref="B10:S10"/>
    <mergeCell ref="B11:S11"/>
    <mergeCell ref="B12:S12"/>
    <mergeCell ref="B13:S13"/>
    <mergeCell ref="B14:S14"/>
    <mergeCell ref="B16:S16"/>
    <mergeCell ref="B17:S17"/>
    <mergeCell ref="B18:S18"/>
    <mergeCell ref="B19:S19"/>
    <mergeCell ref="B20:S20"/>
    <mergeCell ref="B8:S8"/>
    <mergeCell ref="B2:R2"/>
    <mergeCell ref="C3:E3"/>
    <mergeCell ref="B5:P5"/>
    <mergeCell ref="Q5:S5"/>
    <mergeCell ref="B7:S7"/>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60"/>
      <c r="C2" s="1060"/>
      <c r="D2" s="1060"/>
      <c r="E2" s="1060"/>
      <c r="F2" s="1060"/>
      <c r="G2" s="92"/>
      <c r="H2" s="1104"/>
      <c r="I2" s="1104"/>
      <c r="J2" s="1104"/>
      <c r="K2" s="1104"/>
      <c r="L2" s="1104"/>
      <c r="M2" s="1104"/>
      <c r="N2" s="1104"/>
      <c r="O2" s="1104"/>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29" t="s">
        <v>410</v>
      </c>
      <c r="C4" s="1029"/>
      <c r="D4" s="1029"/>
      <c r="E4" s="1029"/>
      <c r="F4" s="1029"/>
      <c r="G4" s="1029"/>
      <c r="H4" s="1029"/>
      <c r="I4" s="1029"/>
      <c r="J4" s="1029"/>
      <c r="K4" s="1029"/>
      <c r="L4" s="1029"/>
      <c r="M4" s="1029"/>
      <c r="N4" s="1029"/>
      <c r="O4" s="1029"/>
      <c r="P4" s="1029"/>
      <c r="Q4" s="1029"/>
      <c r="R4" s="1029"/>
      <c r="S4" s="1029"/>
      <c r="T4" s="1029"/>
      <c r="U4" s="1029"/>
      <c r="V4" s="1029"/>
      <c r="W4" s="1029"/>
      <c r="X4" s="1029"/>
    </row>
    <row r="5" spans="1:24" s="93" customFormat="1" ht="1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05" t="s">
        <v>15</v>
      </c>
      <c r="C7" s="23"/>
      <c r="D7" s="1061" t="s">
        <v>32</v>
      </c>
      <c r="E7" s="1062"/>
      <c r="F7" s="21"/>
      <c r="G7" s="96"/>
      <c r="H7" s="1061" t="s">
        <v>254</v>
      </c>
      <c r="I7" s="1062"/>
      <c r="J7" s="41"/>
      <c r="K7" s="1061" t="s">
        <v>34</v>
      </c>
      <c r="L7" s="1062"/>
      <c r="M7" s="41"/>
      <c r="N7" s="1061" t="s">
        <v>52</v>
      </c>
      <c r="O7" s="1062"/>
      <c r="P7" s="41"/>
      <c r="Q7" s="1061" t="s">
        <v>53</v>
      </c>
      <c r="R7" s="1062"/>
      <c r="T7" s="1098" t="s">
        <v>54</v>
      </c>
      <c r="U7" s="1099"/>
      <c r="V7" s="41"/>
      <c r="W7" s="1061" t="s">
        <v>121</v>
      </c>
      <c r="X7" s="1062"/>
    </row>
    <row r="8" spans="1:24" s="39" customFormat="1" ht="29.25" customHeight="1" x14ac:dyDescent="0.2">
      <c r="A8" s="98"/>
      <c r="B8" s="1106"/>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426595</v>
      </c>
      <c r="E10" s="185">
        <v>20.530161788811171</v>
      </c>
      <c r="F10" s="106"/>
      <c r="G10" s="107"/>
      <c r="H10" s="105">
        <v>389125</v>
      </c>
      <c r="I10" s="185">
        <v>91.216493395375011</v>
      </c>
      <c r="J10" s="108"/>
      <c r="K10" s="105">
        <v>85391</v>
      </c>
      <c r="L10" s="185">
        <v>21.94436235142949</v>
      </c>
      <c r="M10" s="109">
        <v>53364</v>
      </c>
      <c r="N10" s="105">
        <v>142939</v>
      </c>
      <c r="O10" s="185">
        <v>36.733440411178925</v>
      </c>
      <c r="P10" s="107">
        <v>53364</v>
      </c>
      <c r="Q10" s="105">
        <v>91330</v>
      </c>
      <c r="R10" s="185">
        <f t="shared" ref="R10:R27" si="0">Q10*100/H10</f>
        <v>23.470607131384515</v>
      </c>
      <c r="S10" s="110"/>
      <c r="T10" s="105">
        <f t="shared" ref="T10:T27" si="1">K10+N10+Q10</f>
        <v>319660</v>
      </c>
      <c r="U10" s="185">
        <f>T10*100/H10</f>
        <v>82.148409893992934</v>
      </c>
      <c r="V10" s="107">
        <v>53364</v>
      </c>
      <c r="W10" s="105">
        <v>69465</v>
      </c>
      <c r="X10" s="185">
        <f>W10*100/H10</f>
        <v>17.851590106007066</v>
      </c>
    </row>
    <row r="11" spans="1:24" s="104" customFormat="1" ht="18" customHeight="1" x14ac:dyDescent="0.2">
      <c r="A11" s="103"/>
      <c r="B11" s="32" t="s">
        <v>10</v>
      </c>
      <c r="D11" s="111">
        <v>53137</v>
      </c>
      <c r="E11" s="186">
        <v>2.5572526798768367</v>
      </c>
      <c r="F11" s="106"/>
      <c r="G11" s="107"/>
      <c r="H11" s="111">
        <v>48010</v>
      </c>
      <c r="I11" s="186">
        <v>90.351355929013678</v>
      </c>
      <c r="J11" s="108"/>
      <c r="K11" s="111">
        <v>11856</v>
      </c>
      <c r="L11" s="186">
        <v>24.694855238491982</v>
      </c>
      <c r="M11" s="109">
        <v>5161</v>
      </c>
      <c r="N11" s="111">
        <v>14553</v>
      </c>
      <c r="O11" s="186">
        <v>30.312434909393875</v>
      </c>
      <c r="P11" s="107">
        <v>5161</v>
      </c>
      <c r="Q11" s="111">
        <v>13620</v>
      </c>
      <c r="R11" s="186">
        <f t="shared" si="0"/>
        <v>28.369089772963967</v>
      </c>
      <c r="S11" s="110"/>
      <c r="T11" s="111">
        <f t="shared" si="1"/>
        <v>40029</v>
      </c>
      <c r="U11" s="186">
        <f t="shared" ref="U11:U27" si="2">T11*100/H11</f>
        <v>83.376379920849828</v>
      </c>
      <c r="V11" s="107">
        <v>5161</v>
      </c>
      <c r="W11" s="111">
        <v>7981</v>
      </c>
      <c r="X11" s="186">
        <f t="shared" ref="X11:X27" si="3">W11*100/H11</f>
        <v>16.623620079150179</v>
      </c>
    </row>
    <row r="12" spans="1:24" s="104" customFormat="1" ht="18" customHeight="1" x14ac:dyDescent="0.2">
      <c r="A12" s="103"/>
      <c r="B12" s="32" t="s">
        <v>40</v>
      </c>
      <c r="D12" s="111">
        <v>46555</v>
      </c>
      <c r="E12" s="186">
        <v>2.2404896496163906</v>
      </c>
      <c r="F12" s="106"/>
      <c r="G12" s="107"/>
      <c r="H12" s="111">
        <v>41448</v>
      </c>
      <c r="I12" s="186">
        <v>89.030179357748892</v>
      </c>
      <c r="J12" s="108"/>
      <c r="K12" s="111">
        <v>8092</v>
      </c>
      <c r="L12" s="186">
        <v>19.523258058289905</v>
      </c>
      <c r="M12" s="109">
        <v>3593</v>
      </c>
      <c r="N12" s="111">
        <v>11045</v>
      </c>
      <c r="O12" s="186">
        <v>26.647847905809691</v>
      </c>
      <c r="P12" s="107">
        <v>3593</v>
      </c>
      <c r="Q12" s="111">
        <v>13718</v>
      </c>
      <c r="R12" s="186">
        <f t="shared" si="0"/>
        <v>33.09689249179695</v>
      </c>
      <c r="S12" s="110"/>
      <c r="T12" s="111">
        <f t="shared" si="1"/>
        <v>32855</v>
      </c>
      <c r="U12" s="186">
        <f t="shared" si="2"/>
        <v>79.267998455896546</v>
      </c>
      <c r="V12" s="107">
        <v>3593</v>
      </c>
      <c r="W12" s="111">
        <v>8593</v>
      </c>
      <c r="X12" s="186">
        <f t="shared" si="3"/>
        <v>20.732001544103454</v>
      </c>
    </row>
    <row r="13" spans="1:24" s="104" customFormat="1" ht="18" customHeight="1" x14ac:dyDescent="0.2">
      <c r="A13" s="103"/>
      <c r="B13" s="32" t="s">
        <v>41</v>
      </c>
      <c r="D13" s="111">
        <v>42939</v>
      </c>
      <c r="E13" s="186">
        <v>2.0664672981393659</v>
      </c>
      <c r="F13" s="106"/>
      <c r="G13" s="107"/>
      <c r="H13" s="111">
        <v>39600</v>
      </c>
      <c r="I13" s="186">
        <v>92.223852441836087</v>
      </c>
      <c r="J13" s="108"/>
      <c r="K13" s="111">
        <v>8193</v>
      </c>
      <c r="L13" s="186">
        <v>20.689393939393938</v>
      </c>
      <c r="M13" s="109">
        <v>2742</v>
      </c>
      <c r="N13" s="111">
        <v>10853</v>
      </c>
      <c r="O13" s="186">
        <v>27.406565656565657</v>
      </c>
      <c r="P13" s="107">
        <v>2742</v>
      </c>
      <c r="Q13" s="111">
        <v>13422</v>
      </c>
      <c r="R13" s="186">
        <f t="shared" si="0"/>
        <v>33.893939393939391</v>
      </c>
      <c r="S13" s="110"/>
      <c r="T13" s="111">
        <f t="shared" si="1"/>
        <v>32468</v>
      </c>
      <c r="U13" s="186">
        <f t="shared" si="2"/>
        <v>81.98989898989899</v>
      </c>
      <c r="V13" s="107">
        <v>2742</v>
      </c>
      <c r="W13" s="111">
        <v>7132</v>
      </c>
      <c r="X13" s="186">
        <f t="shared" si="3"/>
        <v>18.01010101010101</v>
      </c>
    </row>
    <row r="14" spans="1:24" s="104" customFormat="1" ht="18" customHeight="1" x14ac:dyDescent="0.2">
      <c r="A14" s="103"/>
      <c r="B14" s="32" t="s">
        <v>9</v>
      </c>
      <c r="D14" s="111">
        <v>61055</v>
      </c>
      <c r="E14" s="186">
        <v>2.9383115789352106</v>
      </c>
      <c r="F14" s="106"/>
      <c r="G14" s="107"/>
      <c r="H14" s="111">
        <v>51719</v>
      </c>
      <c r="I14" s="186">
        <v>84.708869052493654</v>
      </c>
      <c r="J14" s="108"/>
      <c r="K14" s="111">
        <v>15126</v>
      </c>
      <c r="L14" s="186">
        <v>29.246505152845181</v>
      </c>
      <c r="M14" s="109">
        <v>7296</v>
      </c>
      <c r="N14" s="111">
        <v>15780</v>
      </c>
      <c r="O14" s="186">
        <v>30.511030762389066</v>
      </c>
      <c r="P14" s="107">
        <v>7296</v>
      </c>
      <c r="Q14" s="111">
        <v>14596</v>
      </c>
      <c r="R14" s="186">
        <f t="shared" si="0"/>
        <v>28.221736692511456</v>
      </c>
      <c r="S14" s="110"/>
      <c r="T14" s="111">
        <f t="shared" si="1"/>
        <v>45502</v>
      </c>
      <c r="U14" s="186">
        <f t="shared" si="2"/>
        <v>87.979272607745699</v>
      </c>
      <c r="V14" s="107">
        <v>7296</v>
      </c>
      <c r="W14" s="111">
        <v>6217</v>
      </c>
      <c r="X14" s="186">
        <f t="shared" si="3"/>
        <v>12.020727392254297</v>
      </c>
    </row>
    <row r="15" spans="1:24" s="104" customFormat="1" ht="18" customHeight="1" x14ac:dyDescent="0.2">
      <c r="A15" s="103"/>
      <c r="B15" s="32" t="s">
        <v>8</v>
      </c>
      <c r="D15" s="111">
        <v>23714</v>
      </c>
      <c r="E15" s="186">
        <v>1.1412516711632066</v>
      </c>
      <c r="F15" s="106"/>
      <c r="G15" s="107"/>
      <c r="H15" s="111">
        <v>22952</v>
      </c>
      <c r="I15" s="186">
        <v>96.786708273593661</v>
      </c>
      <c r="J15" s="108"/>
      <c r="K15" s="111">
        <v>5745</v>
      </c>
      <c r="L15" s="186">
        <v>25.030498431509237</v>
      </c>
      <c r="M15" s="109">
        <v>3462</v>
      </c>
      <c r="N15" s="111">
        <v>7954</v>
      </c>
      <c r="O15" s="186">
        <v>34.654932032066924</v>
      </c>
      <c r="P15" s="107">
        <v>3462</v>
      </c>
      <c r="Q15" s="111">
        <v>5028</v>
      </c>
      <c r="R15" s="186">
        <f t="shared" si="0"/>
        <v>21.906587661205997</v>
      </c>
      <c r="S15" s="110"/>
      <c r="T15" s="111">
        <f t="shared" si="1"/>
        <v>18727</v>
      </c>
      <c r="U15" s="186">
        <f t="shared" si="2"/>
        <v>81.592018124782157</v>
      </c>
      <c r="V15" s="107">
        <v>3462</v>
      </c>
      <c r="W15" s="111">
        <v>4225</v>
      </c>
      <c r="X15" s="186">
        <f t="shared" si="3"/>
        <v>18.407981875217846</v>
      </c>
    </row>
    <row r="16" spans="1:24" s="104" customFormat="1" ht="18" customHeight="1" x14ac:dyDescent="0.2">
      <c r="A16" s="103"/>
      <c r="B16" s="32" t="s">
        <v>7</v>
      </c>
      <c r="D16" s="111">
        <v>154644</v>
      </c>
      <c r="E16" s="186">
        <v>7.442343064660661</v>
      </c>
      <c r="F16" s="106"/>
      <c r="G16" s="107"/>
      <c r="H16" s="111">
        <v>145333</v>
      </c>
      <c r="I16" s="186">
        <v>93.979074519541655</v>
      </c>
      <c r="J16" s="108"/>
      <c r="K16" s="111">
        <v>34494</v>
      </c>
      <c r="L16" s="186">
        <v>23.734458106555291</v>
      </c>
      <c r="M16" s="109">
        <v>14325</v>
      </c>
      <c r="N16" s="111">
        <v>39709</v>
      </c>
      <c r="O16" s="186">
        <v>27.32276908891993</v>
      </c>
      <c r="P16" s="107">
        <v>14325</v>
      </c>
      <c r="Q16" s="111">
        <v>46179</v>
      </c>
      <c r="R16" s="186">
        <f t="shared" si="0"/>
        <v>31.774614161959086</v>
      </c>
      <c r="S16" s="110"/>
      <c r="T16" s="111">
        <f t="shared" si="1"/>
        <v>120382</v>
      </c>
      <c r="U16" s="186">
        <f t="shared" si="2"/>
        <v>82.8318413574343</v>
      </c>
      <c r="V16" s="107">
        <v>14325</v>
      </c>
      <c r="W16" s="111">
        <v>24951</v>
      </c>
      <c r="X16" s="186">
        <f t="shared" si="3"/>
        <v>17.168158642565693</v>
      </c>
    </row>
    <row r="17" spans="1:24" s="104" customFormat="1" ht="18" customHeight="1" x14ac:dyDescent="0.2">
      <c r="A17" s="103"/>
      <c r="B17" s="32" t="s">
        <v>43</v>
      </c>
      <c r="D17" s="111">
        <v>95991</v>
      </c>
      <c r="E17" s="186">
        <v>4.6196292977408859</v>
      </c>
      <c r="F17" s="106"/>
      <c r="G17" s="107"/>
      <c r="H17" s="111">
        <v>91458</v>
      </c>
      <c r="I17" s="186">
        <v>95.277682282714011</v>
      </c>
      <c r="J17" s="108"/>
      <c r="K17" s="111">
        <v>22442</v>
      </c>
      <c r="L17" s="186">
        <v>24.538039318594329</v>
      </c>
      <c r="M17" s="109">
        <v>9188</v>
      </c>
      <c r="N17" s="111">
        <v>24416</v>
      </c>
      <c r="O17" s="186">
        <v>26.696407093966631</v>
      </c>
      <c r="P17" s="107">
        <v>9188</v>
      </c>
      <c r="Q17" s="111">
        <v>27732</v>
      </c>
      <c r="R17" s="186">
        <f t="shared" si="0"/>
        <v>30.322115069212096</v>
      </c>
      <c r="S17" s="110"/>
      <c r="T17" s="111">
        <f t="shared" si="1"/>
        <v>74590</v>
      </c>
      <c r="U17" s="186">
        <f t="shared" si="2"/>
        <v>81.556561481773059</v>
      </c>
      <c r="V17" s="107">
        <v>9188</v>
      </c>
      <c r="W17" s="111">
        <v>16868</v>
      </c>
      <c r="X17" s="186">
        <f t="shared" si="3"/>
        <v>18.443438518226944</v>
      </c>
    </row>
    <row r="18" spans="1:24" s="104" customFormat="1" ht="18" customHeight="1" x14ac:dyDescent="0.2">
      <c r="A18" s="103"/>
      <c r="B18" s="32" t="s">
        <v>44</v>
      </c>
      <c r="D18" s="111">
        <v>375746</v>
      </c>
      <c r="E18" s="186">
        <v>18.083020596815814</v>
      </c>
      <c r="F18" s="106"/>
      <c r="G18" s="107"/>
      <c r="H18" s="111">
        <v>346080</v>
      </c>
      <c r="I18" s="186">
        <v>92.104772905100788</v>
      </c>
      <c r="J18" s="108"/>
      <c r="K18" s="111">
        <v>50742</v>
      </c>
      <c r="L18" s="186">
        <v>14.661927877947296</v>
      </c>
      <c r="M18" s="109">
        <v>34612</v>
      </c>
      <c r="N18" s="111">
        <v>99997</v>
      </c>
      <c r="O18" s="186">
        <v>28.894186315302822</v>
      </c>
      <c r="P18" s="107">
        <v>34612</v>
      </c>
      <c r="Q18" s="111">
        <v>119566</v>
      </c>
      <c r="R18" s="186">
        <f t="shared" si="0"/>
        <v>34.548659269533054</v>
      </c>
      <c r="S18" s="110"/>
      <c r="T18" s="111">
        <f t="shared" si="1"/>
        <v>270305</v>
      </c>
      <c r="U18" s="186">
        <f t="shared" si="2"/>
        <v>78.104773462783172</v>
      </c>
      <c r="V18" s="107">
        <v>34612</v>
      </c>
      <c r="W18" s="111">
        <v>75775</v>
      </c>
      <c r="X18" s="186">
        <f t="shared" si="3"/>
        <v>21.895226537216828</v>
      </c>
    </row>
    <row r="19" spans="1:24" s="104" customFormat="1" ht="18" customHeight="1" x14ac:dyDescent="0.2">
      <c r="A19" s="103"/>
      <c r="B19" s="32" t="s">
        <v>6</v>
      </c>
      <c r="D19" s="111">
        <v>202495</v>
      </c>
      <c r="E19" s="186">
        <v>9.7452035570630642</v>
      </c>
      <c r="F19" s="106"/>
      <c r="G19" s="107"/>
      <c r="H19" s="111">
        <v>184587</v>
      </c>
      <c r="I19" s="186">
        <v>91.156324847527102</v>
      </c>
      <c r="J19" s="108"/>
      <c r="K19" s="111">
        <v>46201</v>
      </c>
      <c r="L19" s="186">
        <v>25.029389935369231</v>
      </c>
      <c r="M19" s="109">
        <v>13397</v>
      </c>
      <c r="N19" s="111">
        <v>59173</v>
      </c>
      <c r="O19" s="186">
        <v>32.056970425869643</v>
      </c>
      <c r="P19" s="107">
        <v>13397</v>
      </c>
      <c r="Q19" s="111">
        <v>52575</v>
      </c>
      <c r="R19" s="186">
        <f t="shared" si="0"/>
        <v>28.482504185018445</v>
      </c>
      <c r="S19" s="110"/>
      <c r="T19" s="111">
        <f t="shared" si="1"/>
        <v>157949</v>
      </c>
      <c r="U19" s="186">
        <f t="shared" si="2"/>
        <v>85.568864546257316</v>
      </c>
      <c r="V19" s="107">
        <v>13397</v>
      </c>
      <c r="W19" s="111">
        <v>26638</v>
      </c>
      <c r="X19" s="186">
        <f t="shared" si="3"/>
        <v>14.43113545374268</v>
      </c>
    </row>
    <row r="20" spans="1:24" s="104" customFormat="1" ht="18" customHeight="1" x14ac:dyDescent="0.2">
      <c r="A20" s="103"/>
      <c r="B20" s="32" t="s">
        <v>5</v>
      </c>
      <c r="D20" s="111">
        <v>58313</v>
      </c>
      <c r="E20" s="186">
        <v>2.8063510458185066</v>
      </c>
      <c r="F20" s="106"/>
      <c r="G20" s="107"/>
      <c r="H20" s="111">
        <v>55510</v>
      </c>
      <c r="I20" s="186">
        <v>95.193181623308689</v>
      </c>
      <c r="J20" s="108"/>
      <c r="K20" s="111">
        <v>13019</v>
      </c>
      <c r="L20" s="186">
        <v>23.453431814087551</v>
      </c>
      <c r="M20" s="109">
        <v>6540</v>
      </c>
      <c r="N20" s="111">
        <v>13274</v>
      </c>
      <c r="O20" s="186">
        <v>23.912808502972439</v>
      </c>
      <c r="P20" s="107">
        <v>6540</v>
      </c>
      <c r="Q20" s="111">
        <v>14004</v>
      </c>
      <c r="R20" s="186">
        <f t="shared" si="0"/>
        <v>25.227886867231131</v>
      </c>
      <c r="S20" s="110"/>
      <c r="T20" s="111">
        <f t="shared" si="1"/>
        <v>40297</v>
      </c>
      <c r="U20" s="186">
        <f t="shared" si="2"/>
        <v>72.594127184291125</v>
      </c>
      <c r="V20" s="107">
        <v>6540</v>
      </c>
      <c r="W20" s="111">
        <v>15213</v>
      </c>
      <c r="X20" s="186">
        <f t="shared" si="3"/>
        <v>27.405872815708882</v>
      </c>
    </row>
    <row r="21" spans="1:24" s="104" customFormat="1" ht="18" customHeight="1" x14ac:dyDescent="0.2">
      <c r="A21" s="103"/>
      <c r="B21" s="32" t="s">
        <v>38</v>
      </c>
      <c r="D21" s="111">
        <v>83392</v>
      </c>
      <c r="E21" s="186">
        <v>4.0132942296382783</v>
      </c>
      <c r="F21" s="106"/>
      <c r="G21" s="107"/>
      <c r="H21" s="111">
        <v>82951</v>
      </c>
      <c r="I21" s="186">
        <v>99.47117229470453</v>
      </c>
      <c r="J21" s="108"/>
      <c r="K21" s="111">
        <v>26551</v>
      </c>
      <c r="L21" s="186">
        <v>32.008052946920472</v>
      </c>
      <c r="M21" s="109">
        <v>13798</v>
      </c>
      <c r="N21" s="111">
        <v>25656</v>
      </c>
      <c r="O21" s="186">
        <v>30.929102723294474</v>
      </c>
      <c r="P21" s="107">
        <v>13798</v>
      </c>
      <c r="Q21" s="111">
        <v>22719</v>
      </c>
      <c r="R21" s="186">
        <f t="shared" si="0"/>
        <v>27.388458246434642</v>
      </c>
      <c r="S21" s="110"/>
      <c r="T21" s="111">
        <f t="shared" si="1"/>
        <v>74926</v>
      </c>
      <c r="U21" s="186">
        <f t="shared" si="2"/>
        <v>90.325613916649587</v>
      </c>
      <c r="V21" s="107">
        <v>13798</v>
      </c>
      <c r="W21" s="111">
        <v>8025</v>
      </c>
      <c r="X21" s="186">
        <f t="shared" si="3"/>
        <v>9.6743860833504112</v>
      </c>
    </row>
    <row r="22" spans="1:24" s="104" customFormat="1" ht="18" customHeight="1" x14ac:dyDescent="0.2">
      <c r="A22" s="103"/>
      <c r="B22" s="32" t="s">
        <v>45</v>
      </c>
      <c r="D22" s="111">
        <v>237354</v>
      </c>
      <c r="E22" s="186">
        <v>11.422815600795806</v>
      </c>
      <c r="F22" s="106"/>
      <c r="G22" s="107"/>
      <c r="H22" s="111">
        <v>237103</v>
      </c>
      <c r="I22" s="186">
        <v>99.894250781533074</v>
      </c>
      <c r="J22" s="108"/>
      <c r="K22" s="111">
        <v>61197</v>
      </c>
      <c r="L22" s="186">
        <v>25.810301851937766</v>
      </c>
      <c r="M22" s="109">
        <v>24812</v>
      </c>
      <c r="N22" s="111">
        <v>69046</v>
      </c>
      <c r="O22" s="186">
        <v>29.120677511461263</v>
      </c>
      <c r="P22" s="107">
        <v>24812</v>
      </c>
      <c r="Q22" s="111">
        <v>55067</v>
      </c>
      <c r="R22" s="186">
        <f t="shared" si="0"/>
        <v>23.224927563126574</v>
      </c>
      <c r="S22" s="110"/>
      <c r="T22" s="111">
        <f t="shared" si="1"/>
        <v>185310</v>
      </c>
      <c r="U22" s="186">
        <f t="shared" si="2"/>
        <v>78.155906926525603</v>
      </c>
      <c r="V22" s="107">
        <v>24812</v>
      </c>
      <c r="W22" s="111">
        <v>51793</v>
      </c>
      <c r="X22" s="186">
        <f t="shared" si="3"/>
        <v>21.844093073474397</v>
      </c>
    </row>
    <row r="23" spans="1:24" s="104" customFormat="1" ht="18" customHeight="1" x14ac:dyDescent="0.2">
      <c r="A23" s="103">
        <v>47094</v>
      </c>
      <c r="B23" s="32" t="s">
        <v>46</v>
      </c>
      <c r="D23" s="111">
        <v>61577</v>
      </c>
      <c r="E23" s="186">
        <v>2.9634331683906878</v>
      </c>
      <c r="F23" s="106"/>
      <c r="G23" s="107"/>
      <c r="H23" s="111">
        <v>52799</v>
      </c>
      <c r="I23" s="186">
        <v>85.744677395780897</v>
      </c>
      <c r="J23" s="108"/>
      <c r="K23" s="111">
        <v>14657</v>
      </c>
      <c r="L23" s="186">
        <v>27.759995454459364</v>
      </c>
      <c r="M23" s="109">
        <v>10064</v>
      </c>
      <c r="N23" s="111">
        <v>18143</v>
      </c>
      <c r="O23" s="186">
        <v>34.362393227144452</v>
      </c>
      <c r="P23" s="107">
        <v>10064</v>
      </c>
      <c r="Q23" s="111">
        <v>13667</v>
      </c>
      <c r="R23" s="186">
        <f t="shared" si="0"/>
        <v>25.884959942423151</v>
      </c>
      <c r="S23" s="110"/>
      <c r="T23" s="111">
        <f t="shared" si="1"/>
        <v>46467</v>
      </c>
      <c r="U23" s="186">
        <f t="shared" si="2"/>
        <v>88.007348624026974</v>
      </c>
      <c r="V23" s="107">
        <v>10064</v>
      </c>
      <c r="W23" s="111">
        <v>6332</v>
      </c>
      <c r="X23" s="186">
        <f t="shared" si="3"/>
        <v>11.992651375973029</v>
      </c>
    </row>
    <row r="24" spans="1:24" s="104" customFormat="1" ht="18" customHeight="1" x14ac:dyDescent="0.2">
      <c r="B24" s="32" t="s">
        <v>47</v>
      </c>
      <c r="D24" s="112">
        <v>21979</v>
      </c>
      <c r="E24" s="186">
        <v>1.0577536678964374</v>
      </c>
      <c r="F24" s="106"/>
      <c r="G24" s="107"/>
      <c r="H24" s="111">
        <v>21909</v>
      </c>
      <c r="I24" s="186">
        <v>99.681514172619316</v>
      </c>
      <c r="J24" s="108"/>
      <c r="K24" s="112">
        <v>3443</v>
      </c>
      <c r="L24" s="186">
        <v>15.715002966817289</v>
      </c>
      <c r="M24" s="109">
        <v>1275</v>
      </c>
      <c r="N24" s="111">
        <v>6156</v>
      </c>
      <c r="O24" s="186">
        <v>28.0980419005888</v>
      </c>
      <c r="P24" s="107">
        <v>1275</v>
      </c>
      <c r="Q24" s="111">
        <v>6841</v>
      </c>
      <c r="R24" s="186">
        <f t="shared" si="0"/>
        <v>31.224610890501619</v>
      </c>
      <c r="S24" s="110"/>
      <c r="T24" s="112">
        <f t="shared" si="1"/>
        <v>16440</v>
      </c>
      <c r="U24" s="186">
        <f t="shared" si="2"/>
        <v>75.037655757907714</v>
      </c>
      <c r="V24" s="107">
        <v>1275</v>
      </c>
      <c r="W24" s="111">
        <v>5469</v>
      </c>
      <c r="X24" s="186">
        <f t="shared" si="3"/>
        <v>24.962344242092289</v>
      </c>
    </row>
    <row r="25" spans="1:24" s="104" customFormat="1" ht="18" customHeight="1" x14ac:dyDescent="0.2">
      <c r="B25" s="32" t="s">
        <v>48</v>
      </c>
      <c r="D25" s="112">
        <v>112659</v>
      </c>
      <c r="E25" s="186">
        <v>5.4217876369054441</v>
      </c>
      <c r="F25" s="106"/>
      <c r="G25" s="107"/>
      <c r="H25" s="111">
        <v>112230</v>
      </c>
      <c r="I25" s="186">
        <v>99.619204857135244</v>
      </c>
      <c r="J25" s="108"/>
      <c r="K25" s="112">
        <v>19465</v>
      </c>
      <c r="L25" s="186">
        <v>17.343847456116904</v>
      </c>
      <c r="M25" s="109">
        <v>8030</v>
      </c>
      <c r="N25" s="112">
        <v>26244</v>
      </c>
      <c r="O25" s="186">
        <v>23.384121892542101</v>
      </c>
      <c r="P25" s="107">
        <v>8030</v>
      </c>
      <c r="Q25" s="111">
        <v>35751</v>
      </c>
      <c r="R25" s="186">
        <f t="shared" si="0"/>
        <v>31.85511895215183</v>
      </c>
      <c r="S25" s="110"/>
      <c r="T25" s="112">
        <f t="shared" si="1"/>
        <v>81460</v>
      </c>
      <c r="U25" s="186">
        <f t="shared" si="2"/>
        <v>72.583088300810829</v>
      </c>
      <c r="V25" s="107">
        <v>8030</v>
      </c>
      <c r="W25" s="111">
        <v>30770</v>
      </c>
      <c r="X25" s="186">
        <f t="shared" si="3"/>
        <v>27.416911699189164</v>
      </c>
    </row>
    <row r="26" spans="1:24" s="104" customFormat="1" ht="18" customHeight="1" x14ac:dyDescent="0.2">
      <c r="B26" s="32" t="s">
        <v>49</v>
      </c>
      <c r="D26" s="112">
        <v>14579</v>
      </c>
      <c r="E26" s="187">
        <v>0.70162385569235008</v>
      </c>
      <c r="F26" s="106"/>
      <c r="G26" s="107"/>
      <c r="H26" s="111">
        <v>14524</v>
      </c>
      <c r="I26" s="187">
        <v>99.622745044241711</v>
      </c>
      <c r="J26" s="108"/>
      <c r="K26" s="112">
        <v>2595</v>
      </c>
      <c r="L26" s="186">
        <v>17.866978793720737</v>
      </c>
      <c r="M26" s="109">
        <v>1753</v>
      </c>
      <c r="N26" s="112">
        <v>4289</v>
      </c>
      <c r="O26" s="187">
        <v>29.530432387771963</v>
      </c>
      <c r="P26" s="113">
        <v>1753</v>
      </c>
      <c r="Q26" s="111">
        <v>3718</v>
      </c>
      <c r="R26" s="187">
        <f t="shared" si="0"/>
        <v>25.599008537592951</v>
      </c>
      <c r="S26" s="110"/>
      <c r="T26" s="112">
        <f t="shared" si="1"/>
        <v>10602</v>
      </c>
      <c r="U26" s="187">
        <f t="shared" si="2"/>
        <v>72.996419719085651</v>
      </c>
      <c r="V26" s="113">
        <v>1753</v>
      </c>
      <c r="W26" s="111">
        <v>3922</v>
      </c>
      <c r="X26" s="187">
        <f t="shared" si="3"/>
        <v>27.003580280914349</v>
      </c>
    </row>
    <row r="27" spans="1:24" s="104" customFormat="1" ht="18" customHeight="1" x14ac:dyDescent="0.2">
      <c r="B27" s="31" t="s">
        <v>4</v>
      </c>
      <c r="D27" s="114">
        <v>5170</v>
      </c>
      <c r="E27" s="188">
        <v>0.24880961203988269</v>
      </c>
      <c r="F27" s="106"/>
      <c r="G27" s="107"/>
      <c r="H27" s="115">
        <v>4966</v>
      </c>
      <c r="I27" s="188">
        <v>96.054158607350104</v>
      </c>
      <c r="J27" s="108"/>
      <c r="K27" s="114">
        <v>1217</v>
      </c>
      <c r="L27" s="192">
        <v>24.50664518727346</v>
      </c>
      <c r="M27" s="109">
        <v>384</v>
      </c>
      <c r="N27" s="114">
        <v>1372</v>
      </c>
      <c r="O27" s="188">
        <v>27.627869512686267</v>
      </c>
      <c r="P27" s="113">
        <v>384</v>
      </c>
      <c r="Q27" s="115">
        <v>1088</v>
      </c>
      <c r="R27" s="188">
        <f t="shared" si="0"/>
        <v>21.908981071284735</v>
      </c>
      <c r="S27" s="110"/>
      <c r="T27" s="114">
        <f t="shared" si="1"/>
        <v>3677</v>
      </c>
      <c r="U27" s="188">
        <f t="shared" si="2"/>
        <v>74.043495771244466</v>
      </c>
      <c r="V27" s="113">
        <v>384</v>
      </c>
      <c r="W27" s="115">
        <v>1289</v>
      </c>
      <c r="X27" s="188">
        <f t="shared" si="3"/>
        <v>25.956504228755538</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2077894</v>
      </c>
      <c r="E29" s="190">
        <f>SUM(E10:E27)</f>
        <v>99.999999999999986</v>
      </c>
      <c r="F29" s="120"/>
      <c r="G29" s="107"/>
      <c r="H29" s="49">
        <f>SUM(H10:H28)</f>
        <v>1942304</v>
      </c>
      <c r="I29" s="190">
        <f>H29*100/D29</f>
        <v>93.47464307611456</v>
      </c>
      <c r="J29" s="108"/>
      <c r="K29" s="49">
        <f>SUM(K10:K28)</f>
        <v>430426</v>
      </c>
      <c r="L29" s="190">
        <f>K29*100/H29</f>
        <v>22.160588661713099</v>
      </c>
      <c r="M29" s="110"/>
      <c r="N29" s="49">
        <f>SUM(N10:N28)</f>
        <v>590599</v>
      </c>
      <c r="O29" s="190">
        <f>N29*100/H29</f>
        <v>30.407135031385405</v>
      </c>
      <c r="P29" s="110"/>
      <c r="Q29" s="121">
        <f>SUM(Q10:Q28)</f>
        <v>550621</v>
      </c>
      <c r="R29" s="190">
        <f>Q29*100/H29</f>
        <v>28.348857851294134</v>
      </c>
      <c r="S29" s="110"/>
      <c r="T29" s="49">
        <f>SUM(T10:T27)</f>
        <v>1571646</v>
      </c>
      <c r="U29" s="190">
        <f>T29*100/H29</f>
        <v>80.916581544392642</v>
      </c>
      <c r="V29" s="110"/>
      <c r="W29" s="121">
        <f>SUM(W10:W28)</f>
        <v>370658</v>
      </c>
      <c r="X29" s="190">
        <f>W29*100/H29</f>
        <v>19.083418455607362</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361" customFormat="1" x14ac:dyDescent="0.2"/>
    <row r="41" spans="2:25" s="361" customFormat="1" x14ac:dyDescent="0.2"/>
    <row r="42" spans="2:25" s="361" customFormat="1" x14ac:dyDescent="0.2"/>
    <row r="43" spans="2:25" s="674" customFormat="1" x14ac:dyDescent="0.2"/>
    <row r="44" spans="2:25" s="674" customFormat="1" x14ac:dyDescent="0.2"/>
  </sheetData>
  <mergeCells count="12">
    <mergeCell ref="H2:O2"/>
    <mergeCell ref="B2:F2"/>
    <mergeCell ref="B7:B8"/>
    <mergeCell ref="D7:E7"/>
    <mergeCell ref="H7:I7"/>
    <mergeCell ref="K7:L7"/>
    <mergeCell ref="W7:X7"/>
    <mergeCell ref="B4:X4"/>
    <mergeCell ref="B5:X5"/>
    <mergeCell ref="N7:O7"/>
    <mergeCell ref="Q7:R7"/>
    <mergeCell ref="T7:U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34" t="s">
        <v>411</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07" t="s">
        <v>55</v>
      </c>
      <c r="G6" s="1107"/>
      <c r="H6" s="1107"/>
      <c r="I6" s="1107"/>
      <c r="J6" s="1107"/>
      <c r="K6" s="1107"/>
      <c r="L6" s="1107"/>
      <c r="M6" s="1107"/>
      <c r="N6" s="1107"/>
      <c r="O6" s="1107"/>
      <c r="P6" s="1107"/>
      <c r="Q6" s="1107"/>
      <c r="R6" s="1107"/>
      <c r="S6" s="1107"/>
      <c r="T6" s="1107"/>
      <c r="U6" s="1107"/>
      <c r="V6" s="1107"/>
      <c r="W6" s="1107"/>
      <c r="X6" s="541"/>
      <c r="Y6" s="541"/>
    </row>
    <row r="7" spans="2:25" s="518" customFormat="1" ht="64.5" customHeight="1" x14ac:dyDescent="0.2">
      <c r="B7" s="1108" t="s">
        <v>15</v>
      </c>
      <c r="C7" s="542"/>
      <c r="D7" s="543"/>
      <c r="E7" s="542"/>
      <c r="F7" s="1109" t="s">
        <v>35</v>
      </c>
      <c r="G7" s="1109"/>
      <c r="H7" s="1109" t="s">
        <v>36</v>
      </c>
      <c r="I7" s="1109"/>
      <c r="J7" s="1109" t="s">
        <v>51</v>
      </c>
      <c r="K7" s="1109"/>
      <c r="L7" s="1109" t="s">
        <v>37</v>
      </c>
      <c r="M7" s="1109"/>
      <c r="N7" s="1109" t="s">
        <v>199</v>
      </c>
      <c r="O7" s="1109"/>
      <c r="P7" s="543"/>
      <c r="Q7" s="543"/>
    </row>
    <row r="8" spans="2:25" s="542" customFormat="1" ht="20.25" customHeight="1" x14ac:dyDescent="0.2">
      <c r="B8" s="1108"/>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85391</v>
      </c>
      <c r="G10" s="552">
        <f t="shared" ref="G10:O29" si="0">F10*100/$N10</f>
        <v>21.94436235142949</v>
      </c>
      <c r="H10" s="551">
        <f>'31dictsaad'!N10</f>
        <v>142939</v>
      </c>
      <c r="I10" s="552">
        <f t="shared" ref="I10:I27" si="1">H10*100/$N10</f>
        <v>36.733440411178925</v>
      </c>
      <c r="J10" s="551">
        <f>'31dictsaad'!Q10</f>
        <v>91330</v>
      </c>
      <c r="K10" s="552">
        <f t="shared" ref="K10:K27" si="2">J10*100/$N10</f>
        <v>23.470607131384515</v>
      </c>
      <c r="L10" s="551">
        <f>'31dictsaad'!W10</f>
        <v>69465</v>
      </c>
      <c r="M10" s="552">
        <f t="shared" ref="M10:M27" si="3">L10*100/$N10</f>
        <v>17.851590106007066</v>
      </c>
      <c r="N10" s="551">
        <f>F10+H10+J10+L10</f>
        <v>389125</v>
      </c>
      <c r="O10" s="552">
        <f>G10+I10+K10+M10</f>
        <v>100</v>
      </c>
      <c r="P10" s="553"/>
      <c r="Q10" s="553"/>
    </row>
    <row r="11" spans="2:25" s="549" customFormat="1" ht="18" customHeight="1" x14ac:dyDescent="0.2">
      <c r="B11" s="531" t="s">
        <v>10</v>
      </c>
      <c r="C11" s="546"/>
      <c r="D11" s="550"/>
      <c r="F11" s="551">
        <f>'31dictsaad'!K11</f>
        <v>11856</v>
      </c>
      <c r="G11" s="552">
        <f t="shared" si="0"/>
        <v>24.694855238491982</v>
      </c>
      <c r="H11" s="551">
        <f>'31dictsaad'!N11</f>
        <v>14553</v>
      </c>
      <c r="I11" s="552">
        <f t="shared" si="1"/>
        <v>30.312434909393875</v>
      </c>
      <c r="J11" s="551">
        <f>'31dictsaad'!Q11</f>
        <v>13620</v>
      </c>
      <c r="K11" s="552">
        <f t="shared" si="2"/>
        <v>28.369089772963967</v>
      </c>
      <c r="L11" s="551">
        <f>'31dictsaad'!W11</f>
        <v>7981</v>
      </c>
      <c r="M11" s="552">
        <f t="shared" si="3"/>
        <v>16.623620079150179</v>
      </c>
      <c r="N11" s="551">
        <f t="shared" ref="N11:O27" si="4">F11+H11+J11+L11</f>
        <v>48010</v>
      </c>
      <c r="O11" s="552">
        <f t="shared" si="4"/>
        <v>100</v>
      </c>
      <c r="P11" s="553"/>
      <c r="Q11" s="553"/>
    </row>
    <row r="12" spans="2:25" s="549" customFormat="1" ht="22.5" customHeight="1" x14ac:dyDescent="0.2">
      <c r="B12" s="531" t="s">
        <v>40</v>
      </c>
      <c r="C12" s="546"/>
      <c r="D12" s="550"/>
      <c r="F12" s="550">
        <f>'31dictsaad'!K12</f>
        <v>8092</v>
      </c>
      <c r="G12" s="552">
        <f t="shared" si="0"/>
        <v>19.523258058289905</v>
      </c>
      <c r="H12" s="550">
        <f>'31dictsaad'!N12</f>
        <v>11045</v>
      </c>
      <c r="I12" s="552">
        <f t="shared" si="1"/>
        <v>26.647847905809691</v>
      </c>
      <c r="J12" s="550">
        <f>'31dictsaad'!Q12</f>
        <v>13718</v>
      </c>
      <c r="K12" s="552">
        <f t="shared" si="2"/>
        <v>33.09689249179695</v>
      </c>
      <c r="L12" s="550">
        <f>'31dictsaad'!W12</f>
        <v>8593</v>
      </c>
      <c r="M12" s="552">
        <f t="shared" si="3"/>
        <v>20.732001544103454</v>
      </c>
      <c r="N12" s="551">
        <f t="shared" si="4"/>
        <v>41448</v>
      </c>
      <c r="O12" s="552">
        <f t="shared" si="4"/>
        <v>100</v>
      </c>
      <c r="P12" s="553"/>
      <c r="Q12" s="553"/>
    </row>
    <row r="13" spans="2:25" s="549" customFormat="1" ht="18" customHeight="1" x14ac:dyDescent="0.2">
      <c r="B13" s="531" t="s">
        <v>41</v>
      </c>
      <c r="C13" s="546"/>
      <c r="D13" s="550"/>
      <c r="F13" s="551">
        <f>'31dictsaad'!K13</f>
        <v>8193</v>
      </c>
      <c r="G13" s="552">
        <f t="shared" si="0"/>
        <v>20.689393939393938</v>
      </c>
      <c r="H13" s="551">
        <f>'31dictsaad'!N13</f>
        <v>10853</v>
      </c>
      <c r="I13" s="552">
        <f t="shared" si="1"/>
        <v>27.406565656565657</v>
      </c>
      <c r="J13" s="551">
        <f>'31dictsaad'!Q13</f>
        <v>13422</v>
      </c>
      <c r="K13" s="552">
        <f t="shared" si="2"/>
        <v>33.893939393939391</v>
      </c>
      <c r="L13" s="551">
        <f>'31dictsaad'!W13</f>
        <v>7132</v>
      </c>
      <c r="M13" s="552">
        <f t="shared" si="3"/>
        <v>18.01010101010101</v>
      </c>
      <c r="N13" s="551">
        <f t="shared" si="4"/>
        <v>39600</v>
      </c>
      <c r="O13" s="552">
        <f t="shared" si="4"/>
        <v>100</v>
      </c>
      <c r="P13" s="553"/>
      <c r="Q13" s="553"/>
    </row>
    <row r="14" spans="2:25" s="549" customFormat="1" ht="18" customHeight="1" x14ac:dyDescent="0.2">
      <c r="B14" s="531" t="s">
        <v>9</v>
      </c>
      <c r="C14" s="546"/>
      <c r="D14" s="550"/>
      <c r="F14" s="551">
        <f>'31dictsaad'!K14</f>
        <v>15126</v>
      </c>
      <c r="G14" s="552">
        <f t="shared" si="0"/>
        <v>29.246505152845181</v>
      </c>
      <c r="H14" s="551">
        <f>'31dictsaad'!N14</f>
        <v>15780</v>
      </c>
      <c r="I14" s="552">
        <f t="shared" si="1"/>
        <v>30.511030762389066</v>
      </c>
      <c r="J14" s="551">
        <f>'31dictsaad'!Q14</f>
        <v>14596</v>
      </c>
      <c r="K14" s="552">
        <f t="shared" si="2"/>
        <v>28.221736692511456</v>
      </c>
      <c r="L14" s="551">
        <f>'31dictsaad'!W14</f>
        <v>6217</v>
      </c>
      <c r="M14" s="552">
        <f t="shared" si="3"/>
        <v>12.020727392254297</v>
      </c>
      <c r="N14" s="551">
        <f t="shared" si="4"/>
        <v>51719</v>
      </c>
      <c r="O14" s="552">
        <f t="shared" si="4"/>
        <v>100</v>
      </c>
      <c r="P14" s="553"/>
      <c r="Q14" s="553"/>
    </row>
    <row r="15" spans="2:25" s="549" customFormat="1" ht="18" customHeight="1" x14ac:dyDescent="0.2">
      <c r="B15" s="531" t="s">
        <v>8</v>
      </c>
      <c r="C15" s="546"/>
      <c r="D15" s="550"/>
      <c r="F15" s="550">
        <f>'31dictsaad'!K15</f>
        <v>5745</v>
      </c>
      <c r="G15" s="552">
        <f t="shared" si="0"/>
        <v>25.030498431509237</v>
      </c>
      <c r="H15" s="550">
        <f>'31dictsaad'!N15</f>
        <v>7954</v>
      </c>
      <c r="I15" s="552">
        <f t="shared" si="1"/>
        <v>34.654932032066924</v>
      </c>
      <c r="J15" s="550">
        <f>'31dictsaad'!Q15</f>
        <v>5028</v>
      </c>
      <c r="K15" s="552">
        <f t="shared" si="2"/>
        <v>21.906587661205997</v>
      </c>
      <c r="L15" s="550">
        <f>'31dictsaad'!W15</f>
        <v>4225</v>
      </c>
      <c r="M15" s="552">
        <f t="shared" si="3"/>
        <v>18.407981875217846</v>
      </c>
      <c r="N15" s="551">
        <f t="shared" si="4"/>
        <v>22952</v>
      </c>
      <c r="O15" s="552">
        <f t="shared" si="4"/>
        <v>100</v>
      </c>
      <c r="P15" s="553"/>
      <c r="Q15" s="553"/>
    </row>
    <row r="16" spans="2:25" s="549" customFormat="1" ht="18" customHeight="1" x14ac:dyDescent="0.2">
      <c r="B16" s="531" t="s">
        <v>7</v>
      </c>
      <c r="C16" s="546"/>
      <c r="D16" s="550"/>
      <c r="F16" s="551">
        <f>'31dictsaad'!K16</f>
        <v>34494</v>
      </c>
      <c r="G16" s="552">
        <f t="shared" si="0"/>
        <v>23.734458106555291</v>
      </c>
      <c r="H16" s="551">
        <f>'31dictsaad'!N16</f>
        <v>39709</v>
      </c>
      <c r="I16" s="552">
        <f t="shared" si="1"/>
        <v>27.32276908891993</v>
      </c>
      <c r="J16" s="551">
        <f>'31dictsaad'!Q16</f>
        <v>46179</v>
      </c>
      <c r="K16" s="552">
        <f t="shared" si="2"/>
        <v>31.774614161959086</v>
      </c>
      <c r="L16" s="551">
        <f>'31dictsaad'!W16</f>
        <v>24951</v>
      </c>
      <c r="M16" s="552">
        <f t="shared" si="3"/>
        <v>17.168158642565693</v>
      </c>
      <c r="N16" s="551">
        <f t="shared" si="4"/>
        <v>145333</v>
      </c>
      <c r="O16" s="552">
        <f t="shared" si="4"/>
        <v>100</v>
      </c>
      <c r="P16" s="553"/>
      <c r="Q16" s="553"/>
    </row>
    <row r="17" spans="2:25" s="549" customFormat="1" ht="18" customHeight="1" x14ac:dyDescent="0.2">
      <c r="B17" s="531" t="s">
        <v>43</v>
      </c>
      <c r="C17" s="546"/>
      <c r="D17" s="550"/>
      <c r="F17" s="551">
        <f>'31dictsaad'!K17</f>
        <v>22442</v>
      </c>
      <c r="G17" s="552">
        <f t="shared" si="0"/>
        <v>24.538039318594329</v>
      </c>
      <c r="H17" s="551">
        <f>'31dictsaad'!N17</f>
        <v>24416</v>
      </c>
      <c r="I17" s="552">
        <f t="shared" si="1"/>
        <v>26.696407093966631</v>
      </c>
      <c r="J17" s="551">
        <f>'31dictsaad'!Q17</f>
        <v>27732</v>
      </c>
      <c r="K17" s="552">
        <f t="shared" si="2"/>
        <v>30.322115069212096</v>
      </c>
      <c r="L17" s="551">
        <f>'31dictsaad'!W17</f>
        <v>16868</v>
      </c>
      <c r="M17" s="552">
        <f t="shared" si="3"/>
        <v>18.443438518226944</v>
      </c>
      <c r="N17" s="551">
        <f t="shared" si="4"/>
        <v>91458</v>
      </c>
      <c r="O17" s="552">
        <f t="shared" si="4"/>
        <v>100</v>
      </c>
      <c r="P17" s="553"/>
      <c r="Q17" s="553"/>
    </row>
    <row r="18" spans="2:25" s="549" customFormat="1" ht="18" customHeight="1" x14ac:dyDescent="0.2">
      <c r="B18" s="531" t="s">
        <v>44</v>
      </c>
      <c r="C18" s="546"/>
      <c r="D18" s="550"/>
      <c r="F18" s="551">
        <f>'31dictsaad'!K18</f>
        <v>50742</v>
      </c>
      <c r="G18" s="552">
        <f t="shared" si="0"/>
        <v>14.661927877947296</v>
      </c>
      <c r="H18" s="551">
        <f>'31dictsaad'!N18</f>
        <v>99997</v>
      </c>
      <c r="I18" s="552">
        <f t="shared" si="1"/>
        <v>28.894186315302822</v>
      </c>
      <c r="J18" s="551">
        <f>'31dictsaad'!Q18</f>
        <v>119566</v>
      </c>
      <c r="K18" s="552">
        <f t="shared" si="2"/>
        <v>34.548659269533054</v>
      </c>
      <c r="L18" s="551">
        <f>'31dictsaad'!W18</f>
        <v>75775</v>
      </c>
      <c r="M18" s="552">
        <f t="shared" si="3"/>
        <v>21.895226537216828</v>
      </c>
      <c r="N18" s="551">
        <f t="shared" si="4"/>
        <v>346080</v>
      </c>
      <c r="O18" s="552">
        <f t="shared" si="4"/>
        <v>100</v>
      </c>
      <c r="P18" s="553"/>
      <c r="Q18" s="553"/>
    </row>
    <row r="19" spans="2:25" s="549" customFormat="1" ht="18" customHeight="1" x14ac:dyDescent="0.2">
      <c r="B19" s="531" t="s">
        <v>6</v>
      </c>
      <c r="C19" s="546"/>
      <c r="D19" s="550"/>
      <c r="F19" s="551">
        <f>'31dictsaad'!K19</f>
        <v>46201</v>
      </c>
      <c r="G19" s="552">
        <f t="shared" si="0"/>
        <v>25.029389935369231</v>
      </c>
      <c r="H19" s="551">
        <f>'31dictsaad'!N19</f>
        <v>59173</v>
      </c>
      <c r="I19" s="552">
        <f>H19*100/$N19</f>
        <v>32.056970425869643</v>
      </c>
      <c r="J19" s="551">
        <f>'31dictsaad'!Q19</f>
        <v>52575</v>
      </c>
      <c r="K19" s="552">
        <f>J19*100/$N19</f>
        <v>28.482504185018445</v>
      </c>
      <c r="L19" s="551">
        <f>'31dictsaad'!W19</f>
        <v>26638</v>
      </c>
      <c r="M19" s="552">
        <f t="shared" si="3"/>
        <v>14.43113545374268</v>
      </c>
      <c r="N19" s="551">
        <f t="shared" si="4"/>
        <v>184587</v>
      </c>
      <c r="O19" s="552">
        <f t="shared" si="4"/>
        <v>100</v>
      </c>
      <c r="P19" s="553"/>
      <c r="Q19" s="553"/>
    </row>
    <row r="20" spans="2:25" s="549" customFormat="1" ht="18" customHeight="1" x14ac:dyDescent="0.2">
      <c r="B20" s="531" t="s">
        <v>5</v>
      </c>
      <c r="C20" s="546"/>
      <c r="D20" s="550"/>
      <c r="F20" s="551">
        <f>'31dictsaad'!K20</f>
        <v>13019</v>
      </c>
      <c r="G20" s="552">
        <f t="shared" si="0"/>
        <v>23.453431814087551</v>
      </c>
      <c r="H20" s="551">
        <f>'31dictsaad'!N20</f>
        <v>13274</v>
      </c>
      <c r="I20" s="552">
        <f>H20*100/$N20</f>
        <v>23.912808502972439</v>
      </c>
      <c r="J20" s="551">
        <f>'31dictsaad'!Q20</f>
        <v>14004</v>
      </c>
      <c r="K20" s="552">
        <f>J20*100/$N20</f>
        <v>25.227886867231131</v>
      </c>
      <c r="L20" s="551">
        <f>'31dictsaad'!W20</f>
        <v>15213</v>
      </c>
      <c r="M20" s="552">
        <f t="shared" si="3"/>
        <v>27.405872815708882</v>
      </c>
      <c r="N20" s="551">
        <f t="shared" si="4"/>
        <v>55510</v>
      </c>
      <c r="O20" s="552">
        <f t="shared" si="4"/>
        <v>100</v>
      </c>
      <c r="P20" s="553"/>
      <c r="Q20" s="553"/>
    </row>
    <row r="21" spans="2:25" s="549" customFormat="1" ht="18" customHeight="1" x14ac:dyDescent="0.2">
      <c r="B21" s="531" t="s">
        <v>38</v>
      </c>
      <c r="C21" s="546"/>
      <c r="D21" s="550"/>
      <c r="F21" s="551">
        <f>'31dictsaad'!K21</f>
        <v>26551</v>
      </c>
      <c r="G21" s="552">
        <f t="shared" si="0"/>
        <v>32.008052946920472</v>
      </c>
      <c r="H21" s="551">
        <f>'31dictsaad'!N21</f>
        <v>25656</v>
      </c>
      <c r="I21" s="552">
        <f>H21*100/$N21</f>
        <v>30.929102723294474</v>
      </c>
      <c r="J21" s="551">
        <f>'31dictsaad'!Q21</f>
        <v>22719</v>
      </c>
      <c r="K21" s="552">
        <f>J21*100/$N21</f>
        <v>27.388458246434642</v>
      </c>
      <c r="L21" s="551">
        <f>'31dictsaad'!W21</f>
        <v>8025</v>
      </c>
      <c r="M21" s="552">
        <f t="shared" si="3"/>
        <v>9.6743860833504112</v>
      </c>
      <c r="N21" s="551">
        <f t="shared" si="4"/>
        <v>82951</v>
      </c>
      <c r="O21" s="552">
        <f t="shared" si="4"/>
        <v>100</v>
      </c>
      <c r="P21" s="553"/>
      <c r="Q21" s="553"/>
    </row>
    <row r="22" spans="2:25" s="549" customFormat="1" ht="21" customHeight="1" x14ac:dyDescent="0.2">
      <c r="B22" s="531" t="s">
        <v>45</v>
      </c>
      <c r="C22" s="546"/>
      <c r="D22" s="550"/>
      <c r="F22" s="551">
        <f>'31dictsaad'!K22</f>
        <v>61197</v>
      </c>
      <c r="G22" s="552">
        <f t="shared" si="0"/>
        <v>25.810301851937766</v>
      </c>
      <c r="H22" s="551">
        <f>'31dictsaad'!N22</f>
        <v>69046</v>
      </c>
      <c r="I22" s="552">
        <f>H22*100/$N22</f>
        <v>29.120677511461263</v>
      </c>
      <c r="J22" s="551">
        <f>'31dictsaad'!Q22</f>
        <v>55067</v>
      </c>
      <c r="K22" s="552">
        <f>J22*100/$N22</f>
        <v>23.224927563126574</v>
      </c>
      <c r="L22" s="551">
        <f>'31dictsaad'!W22</f>
        <v>51793</v>
      </c>
      <c r="M22" s="552">
        <f t="shared" si="3"/>
        <v>21.844093073474397</v>
      </c>
      <c r="N22" s="551">
        <f t="shared" si="4"/>
        <v>237103</v>
      </c>
      <c r="O22" s="552">
        <f t="shared" si="4"/>
        <v>100</v>
      </c>
      <c r="P22" s="553"/>
      <c r="Q22" s="553"/>
    </row>
    <row r="23" spans="2:25" s="549" customFormat="1" ht="18" customHeight="1" x14ac:dyDescent="0.2">
      <c r="B23" s="531" t="s">
        <v>46</v>
      </c>
      <c r="C23" s="546"/>
      <c r="D23" s="550"/>
      <c r="F23" s="551">
        <f>'31dictsaad'!K23</f>
        <v>14657</v>
      </c>
      <c r="G23" s="552">
        <f t="shared" si="0"/>
        <v>27.759995454459364</v>
      </c>
      <c r="H23" s="551">
        <f>'31dictsaad'!N23</f>
        <v>18143</v>
      </c>
      <c r="I23" s="552">
        <f>H23*100/$N23</f>
        <v>34.362393227144452</v>
      </c>
      <c r="J23" s="551">
        <f>'31dictsaad'!Q23</f>
        <v>13667</v>
      </c>
      <c r="K23" s="552">
        <f>J23*100/$N23</f>
        <v>25.884959942423151</v>
      </c>
      <c r="L23" s="551">
        <f>'31dictsaad'!W23</f>
        <v>6332</v>
      </c>
      <c r="M23" s="552">
        <f t="shared" si="3"/>
        <v>11.992651375973029</v>
      </c>
      <c r="N23" s="551">
        <f t="shared" si="4"/>
        <v>52799</v>
      </c>
      <c r="O23" s="552">
        <f t="shared" si="4"/>
        <v>100</v>
      </c>
      <c r="P23" s="553"/>
      <c r="Q23" s="553"/>
    </row>
    <row r="24" spans="2:25" s="549" customFormat="1" ht="22.5" customHeight="1" x14ac:dyDescent="0.2">
      <c r="B24" s="531" t="s">
        <v>47</v>
      </c>
      <c r="C24" s="546"/>
      <c r="D24" s="550"/>
      <c r="F24" s="550">
        <f>'31dictsaad'!K24</f>
        <v>3443</v>
      </c>
      <c r="G24" s="554">
        <f t="shared" si="0"/>
        <v>15.715002966817289</v>
      </c>
      <c r="H24" s="550">
        <f>'31dictsaad'!N24</f>
        <v>6156</v>
      </c>
      <c r="I24" s="552">
        <f t="shared" si="1"/>
        <v>28.0980419005888</v>
      </c>
      <c r="J24" s="550">
        <f>'31dictsaad'!Q24</f>
        <v>6841</v>
      </c>
      <c r="K24" s="552">
        <f t="shared" si="2"/>
        <v>31.224610890501619</v>
      </c>
      <c r="L24" s="550">
        <f>'31dictsaad'!W24</f>
        <v>5469</v>
      </c>
      <c r="M24" s="552">
        <f t="shared" si="3"/>
        <v>24.962344242092289</v>
      </c>
      <c r="N24" s="550">
        <f t="shared" si="4"/>
        <v>21909</v>
      </c>
      <c r="O24" s="552">
        <f t="shared" si="4"/>
        <v>100</v>
      </c>
      <c r="P24" s="553"/>
      <c r="Q24" s="553"/>
    </row>
    <row r="25" spans="2:25" s="549" customFormat="1" ht="18" customHeight="1" x14ac:dyDescent="0.2">
      <c r="B25" s="531" t="s">
        <v>48</v>
      </c>
      <c r="C25" s="546"/>
      <c r="D25" s="550"/>
      <c r="F25" s="550">
        <f>'31dictsaad'!K25</f>
        <v>19465</v>
      </c>
      <c r="G25" s="554">
        <f t="shared" si="0"/>
        <v>17.343847456116904</v>
      </c>
      <c r="H25" s="550">
        <f>'31dictsaad'!N25</f>
        <v>26244</v>
      </c>
      <c r="I25" s="552">
        <f t="shared" si="1"/>
        <v>23.384121892542101</v>
      </c>
      <c r="J25" s="550">
        <f>'31dictsaad'!Q25</f>
        <v>35751</v>
      </c>
      <c r="K25" s="552">
        <f t="shared" si="2"/>
        <v>31.85511895215183</v>
      </c>
      <c r="L25" s="550">
        <f>'31dictsaad'!W25</f>
        <v>30770</v>
      </c>
      <c r="M25" s="552">
        <f t="shared" si="3"/>
        <v>27.416911699189164</v>
      </c>
      <c r="N25" s="550">
        <f t="shared" si="4"/>
        <v>112230</v>
      </c>
      <c r="O25" s="552">
        <f t="shared" si="4"/>
        <v>100</v>
      </c>
      <c r="P25" s="553"/>
      <c r="Q25" s="553"/>
    </row>
    <row r="26" spans="2:25" s="549" customFormat="1" ht="18" customHeight="1" x14ac:dyDescent="0.2">
      <c r="B26" s="531" t="s">
        <v>49</v>
      </c>
      <c r="C26" s="546"/>
      <c r="D26" s="550"/>
      <c r="F26" s="550">
        <f>'31dictsaad'!K26</f>
        <v>2595</v>
      </c>
      <c r="G26" s="554">
        <f t="shared" si="0"/>
        <v>17.866978793720737</v>
      </c>
      <c r="H26" s="550">
        <f>'31dictsaad'!N26</f>
        <v>4289</v>
      </c>
      <c r="I26" s="552">
        <f t="shared" si="1"/>
        <v>29.530432387771963</v>
      </c>
      <c r="J26" s="550">
        <f>'31dictsaad'!Q26</f>
        <v>3718</v>
      </c>
      <c r="K26" s="552">
        <f t="shared" si="2"/>
        <v>25.599008537592951</v>
      </c>
      <c r="L26" s="550">
        <f>'31dictsaad'!W26</f>
        <v>3922</v>
      </c>
      <c r="M26" s="552">
        <f t="shared" si="3"/>
        <v>27.003580280914349</v>
      </c>
      <c r="N26" s="550">
        <f t="shared" si="4"/>
        <v>14524</v>
      </c>
      <c r="O26" s="552">
        <f t="shared" si="4"/>
        <v>100</v>
      </c>
      <c r="P26" s="553"/>
      <c r="Q26" s="553"/>
    </row>
    <row r="27" spans="2:25" s="549" customFormat="1" ht="18" customHeight="1" x14ac:dyDescent="0.2">
      <c r="B27" s="531" t="s">
        <v>4</v>
      </c>
      <c r="C27" s="546"/>
      <c r="D27" s="550"/>
      <c r="F27" s="550">
        <f>'31dictsaad'!K27</f>
        <v>1217</v>
      </c>
      <c r="G27" s="554">
        <f t="shared" si="0"/>
        <v>24.50664518727346</v>
      </c>
      <c r="H27" s="550">
        <f>'31dictsaad'!N27</f>
        <v>1372</v>
      </c>
      <c r="I27" s="552">
        <f t="shared" si="1"/>
        <v>27.627869512686267</v>
      </c>
      <c r="J27" s="550">
        <f>'31dictsaad'!Q27</f>
        <v>1088</v>
      </c>
      <c r="K27" s="552">
        <f t="shared" si="2"/>
        <v>21.908981071284735</v>
      </c>
      <c r="L27" s="550">
        <f>'31dictsaad'!W27</f>
        <v>1289</v>
      </c>
      <c r="M27" s="552">
        <f t="shared" si="3"/>
        <v>25.956504228755538</v>
      </c>
      <c r="N27" s="551">
        <f t="shared" si="4"/>
        <v>4966</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430426</v>
      </c>
      <c r="G29" s="559">
        <f t="shared" si="0"/>
        <v>22.160588661713099</v>
      </c>
      <c r="H29" s="532">
        <f>SUM(H10:H27)</f>
        <v>590599</v>
      </c>
      <c r="I29" s="559">
        <f t="shared" si="0"/>
        <v>30.407135031385405</v>
      </c>
      <c r="J29" s="532">
        <f>SUM(J10:J27)</f>
        <v>550621</v>
      </c>
      <c r="K29" s="559">
        <f t="shared" si="0"/>
        <v>28.348857851294134</v>
      </c>
      <c r="L29" s="532">
        <f>SUM(L10:L27)</f>
        <v>370658</v>
      </c>
      <c r="M29" s="559">
        <f t="shared" si="0"/>
        <v>19.083418455607362</v>
      </c>
      <c r="N29" s="532">
        <f>SUM(N10:N27)</f>
        <v>1942304</v>
      </c>
      <c r="O29" s="559">
        <f t="shared" si="0"/>
        <v>100</v>
      </c>
      <c r="P29" s="559"/>
      <c r="Q29" s="559"/>
    </row>
    <row r="30" spans="2:25" s="549" customFormat="1" ht="20.25" customHeight="1" x14ac:dyDescent="0.2">
      <c r="B30" s="531" t="s">
        <v>3</v>
      </c>
      <c r="C30" s="560"/>
      <c r="D30" s="532">
        <f>SUM(D10:D29)</f>
        <v>0</v>
      </c>
      <c r="E30" s="561"/>
      <c r="F30" s="532">
        <f>SUM(F10:F27)</f>
        <v>430426</v>
      </c>
      <c r="G30" s="562">
        <f>F30*100/$N30</f>
        <v>22.160588661713099</v>
      </c>
      <c r="H30" s="532">
        <f>SUM(H10:H27)</f>
        <v>590599</v>
      </c>
      <c r="I30" s="562">
        <f>H30*100/$N30</f>
        <v>30.407135031385405</v>
      </c>
      <c r="J30" s="532">
        <f>SUM(J10:J27)</f>
        <v>550621</v>
      </c>
      <c r="K30" s="562">
        <f>J30*100/$N30</f>
        <v>28.348857851294134</v>
      </c>
      <c r="L30" s="532">
        <f>SUM(L10:L28)</f>
        <v>370658</v>
      </c>
      <c r="M30" s="562">
        <f>L30*100/$N30</f>
        <v>19.083418455607362</v>
      </c>
      <c r="N30" s="532">
        <f>F30+H30+J30+L30</f>
        <v>1942304</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34" t="s">
        <v>412</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1: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07" t="s">
        <v>55</v>
      </c>
      <c r="G6" s="1107"/>
      <c r="H6" s="1107"/>
      <c r="I6" s="1107"/>
      <c r="J6" s="1107"/>
      <c r="K6" s="1107"/>
      <c r="L6" s="1107"/>
      <c r="M6" s="1107"/>
      <c r="N6" s="1107"/>
      <c r="O6" s="1107"/>
      <c r="P6" s="1107"/>
      <c r="Q6" s="1107"/>
      <c r="R6" s="1107"/>
      <c r="S6" s="1107"/>
      <c r="T6" s="1107"/>
      <c r="U6" s="1107"/>
      <c r="V6" s="1107"/>
      <c r="W6" s="1107"/>
      <c r="X6" s="541"/>
      <c r="Y6" s="541"/>
    </row>
    <row r="7" spans="1:25" s="518" customFormat="1" ht="64.5" customHeight="1" x14ac:dyDescent="0.2">
      <c r="A7" s="517"/>
      <c r="B7" s="1108" t="s">
        <v>15</v>
      </c>
      <c r="C7" s="542"/>
      <c r="D7" s="543"/>
      <c r="E7" s="542"/>
      <c r="F7" s="1109" t="s">
        <v>35</v>
      </c>
      <c r="G7" s="1109"/>
      <c r="H7" s="1109" t="s">
        <v>36</v>
      </c>
      <c r="I7" s="1109"/>
      <c r="J7" s="1109" t="s">
        <v>51</v>
      </c>
      <c r="K7" s="1109"/>
      <c r="L7" s="1109"/>
      <c r="M7" s="1109"/>
      <c r="N7" s="1109" t="s">
        <v>234</v>
      </c>
      <c r="O7" s="1109"/>
      <c r="P7" s="543"/>
      <c r="Q7" s="543"/>
    </row>
    <row r="8" spans="1:25" s="542" customFormat="1" ht="20.25" customHeight="1" x14ac:dyDescent="0.2">
      <c r="A8" s="627"/>
      <c r="B8" s="1108"/>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85391</v>
      </c>
      <c r="G10" s="552">
        <f t="shared" ref="G10:O29" si="0">F10*100/$N10</f>
        <v>26.713070137020583</v>
      </c>
      <c r="H10" s="551">
        <f>'31dictsaad'!N10</f>
        <v>142939</v>
      </c>
      <c r="I10" s="552">
        <f t="shared" ref="I10:I27" si="1">H10*100/$N10</f>
        <v>44.715948194957143</v>
      </c>
      <c r="J10" s="551">
        <f>'31dictsaad'!Q10</f>
        <v>91330</v>
      </c>
      <c r="K10" s="552">
        <f t="shared" ref="K10:K27" si="2">J10*100/$N10</f>
        <v>28.570981668022274</v>
      </c>
      <c r="L10" s="551"/>
      <c r="M10" s="552"/>
      <c r="N10" s="551">
        <f>F10+H10+J10+L10</f>
        <v>319660</v>
      </c>
      <c r="O10" s="552">
        <f>G10+I10+K10+M10</f>
        <v>100</v>
      </c>
      <c r="P10" s="553"/>
      <c r="Q10" s="553"/>
    </row>
    <row r="11" spans="1:25" s="549" customFormat="1" ht="18" customHeight="1" x14ac:dyDescent="0.2">
      <c r="A11" s="629"/>
      <c r="B11" s="531" t="s">
        <v>10</v>
      </c>
      <c r="C11" s="546"/>
      <c r="D11" s="550"/>
      <c r="F11" s="551">
        <f>'31dictsaad'!K11</f>
        <v>11856</v>
      </c>
      <c r="G11" s="552">
        <f t="shared" si="0"/>
        <v>29.618526568238028</v>
      </c>
      <c r="H11" s="551">
        <f>'31dictsaad'!N11</f>
        <v>14553</v>
      </c>
      <c r="I11" s="552">
        <f t="shared" si="1"/>
        <v>36.356141797197033</v>
      </c>
      <c r="J11" s="551">
        <f>'31dictsaad'!Q11</f>
        <v>13620</v>
      </c>
      <c r="K11" s="552">
        <f t="shared" si="2"/>
        <v>34.025331634564942</v>
      </c>
      <c r="L11" s="551"/>
      <c r="M11" s="552"/>
      <c r="N11" s="551">
        <f t="shared" ref="N11:O27" si="3">F11+H11+J11+L11</f>
        <v>40029</v>
      </c>
      <c r="O11" s="552">
        <f t="shared" si="3"/>
        <v>100</v>
      </c>
      <c r="P11" s="553"/>
      <c r="Q11" s="553"/>
    </row>
    <row r="12" spans="1:25" s="549" customFormat="1" ht="22.5" customHeight="1" x14ac:dyDescent="0.2">
      <c r="A12" s="629"/>
      <c r="B12" s="531" t="s">
        <v>40</v>
      </c>
      <c r="C12" s="546"/>
      <c r="D12" s="550"/>
      <c r="F12" s="550">
        <f>'31dictsaad'!K12</f>
        <v>8092</v>
      </c>
      <c r="G12" s="552">
        <f t="shared" si="0"/>
        <v>24.629432354283974</v>
      </c>
      <c r="H12" s="550">
        <f>'31dictsaad'!N12</f>
        <v>11045</v>
      </c>
      <c r="I12" s="552">
        <f t="shared" si="1"/>
        <v>33.617409831075939</v>
      </c>
      <c r="J12" s="550">
        <f>'31dictsaad'!Q12</f>
        <v>13718</v>
      </c>
      <c r="K12" s="552">
        <f t="shared" si="2"/>
        <v>41.753157814640083</v>
      </c>
      <c r="L12" s="550"/>
      <c r="M12" s="552"/>
      <c r="N12" s="551">
        <f t="shared" si="3"/>
        <v>32855</v>
      </c>
      <c r="O12" s="552">
        <f t="shared" si="3"/>
        <v>100</v>
      </c>
      <c r="P12" s="553"/>
      <c r="Q12" s="553"/>
    </row>
    <row r="13" spans="1:25" s="549" customFormat="1" ht="18" customHeight="1" x14ac:dyDescent="0.2">
      <c r="A13" s="629"/>
      <c r="B13" s="531" t="s">
        <v>41</v>
      </c>
      <c r="C13" s="546"/>
      <c r="D13" s="550"/>
      <c r="F13" s="551">
        <f>'31dictsaad'!K13</f>
        <v>8193</v>
      </c>
      <c r="G13" s="552">
        <f t="shared" si="0"/>
        <v>25.234076629296538</v>
      </c>
      <c r="H13" s="551">
        <f>'31dictsaad'!N13</f>
        <v>10853</v>
      </c>
      <c r="I13" s="552">
        <f t="shared" si="1"/>
        <v>33.426758654675375</v>
      </c>
      <c r="J13" s="551">
        <f>'31dictsaad'!Q13</f>
        <v>13422</v>
      </c>
      <c r="K13" s="552">
        <f t="shared" si="2"/>
        <v>41.339164716028087</v>
      </c>
      <c r="L13" s="551"/>
      <c r="M13" s="552"/>
      <c r="N13" s="551">
        <f t="shared" si="3"/>
        <v>32468</v>
      </c>
      <c r="O13" s="552">
        <f t="shared" si="3"/>
        <v>100</v>
      </c>
      <c r="P13" s="553"/>
      <c r="Q13" s="553"/>
    </row>
    <row r="14" spans="1:25" s="549" customFormat="1" ht="18" customHeight="1" x14ac:dyDescent="0.2">
      <c r="A14" s="629"/>
      <c r="B14" s="531" t="s">
        <v>9</v>
      </c>
      <c r="C14" s="546"/>
      <c r="D14" s="550"/>
      <c r="F14" s="551">
        <f>'31dictsaad'!K14</f>
        <v>15126</v>
      </c>
      <c r="G14" s="552">
        <f t="shared" si="0"/>
        <v>33.242494835391852</v>
      </c>
      <c r="H14" s="551">
        <f>'31dictsaad'!N14</f>
        <v>15780</v>
      </c>
      <c r="I14" s="552">
        <f t="shared" si="1"/>
        <v>34.679794294756277</v>
      </c>
      <c r="J14" s="551">
        <f>'31dictsaad'!Q14</f>
        <v>14596</v>
      </c>
      <c r="K14" s="552">
        <f t="shared" si="2"/>
        <v>32.077710869851877</v>
      </c>
      <c r="L14" s="551"/>
      <c r="M14" s="552"/>
      <c r="N14" s="551">
        <f t="shared" si="3"/>
        <v>45502</v>
      </c>
      <c r="O14" s="552">
        <f t="shared" si="3"/>
        <v>100</v>
      </c>
      <c r="P14" s="553"/>
      <c r="Q14" s="553"/>
    </row>
    <row r="15" spans="1:25" s="549" customFormat="1" ht="18" customHeight="1" x14ac:dyDescent="0.2">
      <c r="A15" s="629"/>
      <c r="B15" s="531" t="s">
        <v>8</v>
      </c>
      <c r="C15" s="546"/>
      <c r="D15" s="550"/>
      <c r="F15" s="550">
        <f>'31dictsaad'!K15</f>
        <v>5745</v>
      </c>
      <c r="G15" s="552">
        <f t="shared" si="0"/>
        <v>30.677631227639239</v>
      </c>
      <c r="H15" s="550">
        <f>'31dictsaad'!N15</f>
        <v>7954</v>
      </c>
      <c r="I15" s="552">
        <f t="shared" si="1"/>
        <v>42.473434079137078</v>
      </c>
      <c r="J15" s="550">
        <f>'31dictsaad'!Q15</f>
        <v>5028</v>
      </c>
      <c r="K15" s="552">
        <f t="shared" si="2"/>
        <v>26.848934693223686</v>
      </c>
      <c r="L15" s="550"/>
      <c r="M15" s="552"/>
      <c r="N15" s="551">
        <f t="shared" si="3"/>
        <v>18727</v>
      </c>
      <c r="O15" s="552">
        <f t="shared" si="3"/>
        <v>100</v>
      </c>
      <c r="P15" s="553"/>
      <c r="Q15" s="553"/>
    </row>
    <row r="16" spans="1:25" s="549" customFormat="1" ht="18" customHeight="1" x14ac:dyDescent="0.2">
      <c r="A16" s="629"/>
      <c r="B16" s="531" t="s">
        <v>7</v>
      </c>
      <c r="C16" s="546"/>
      <c r="D16" s="550"/>
      <c r="F16" s="551">
        <f>'31dictsaad'!K16</f>
        <v>34494</v>
      </c>
      <c r="G16" s="552">
        <f t="shared" si="0"/>
        <v>28.653785449651942</v>
      </c>
      <c r="H16" s="551">
        <f>'31dictsaad'!N16</f>
        <v>39709</v>
      </c>
      <c r="I16" s="552">
        <f t="shared" si="1"/>
        <v>32.985828446113203</v>
      </c>
      <c r="J16" s="551">
        <f>'31dictsaad'!Q16</f>
        <v>46179</v>
      </c>
      <c r="K16" s="552">
        <f t="shared" si="2"/>
        <v>38.360386104234856</v>
      </c>
      <c r="L16" s="551"/>
      <c r="M16" s="552"/>
      <c r="N16" s="551">
        <f t="shared" si="3"/>
        <v>120382</v>
      </c>
      <c r="O16" s="552">
        <f t="shared" si="3"/>
        <v>100</v>
      </c>
      <c r="P16" s="553"/>
      <c r="Q16" s="553"/>
    </row>
    <row r="17" spans="1:25" s="549" customFormat="1" ht="18" customHeight="1" x14ac:dyDescent="0.2">
      <c r="A17" s="629"/>
      <c r="B17" s="531" t="s">
        <v>43</v>
      </c>
      <c r="C17" s="546"/>
      <c r="D17" s="550"/>
      <c r="F17" s="551">
        <f>'31dictsaad'!K17</f>
        <v>22442</v>
      </c>
      <c r="G17" s="552">
        <f t="shared" si="0"/>
        <v>30.087143048666039</v>
      </c>
      <c r="H17" s="551">
        <f>'31dictsaad'!N17</f>
        <v>24416</v>
      </c>
      <c r="I17" s="552">
        <f t="shared" si="1"/>
        <v>32.733610403539352</v>
      </c>
      <c r="J17" s="551">
        <f>'31dictsaad'!Q17</f>
        <v>27732</v>
      </c>
      <c r="K17" s="552">
        <f t="shared" si="2"/>
        <v>37.179246547794612</v>
      </c>
      <c r="L17" s="551"/>
      <c r="M17" s="552"/>
      <c r="N17" s="551">
        <f t="shared" si="3"/>
        <v>74590</v>
      </c>
      <c r="O17" s="552">
        <f t="shared" si="3"/>
        <v>100</v>
      </c>
      <c r="P17" s="553"/>
      <c r="Q17" s="553"/>
    </row>
    <row r="18" spans="1:25" s="549" customFormat="1" ht="18" customHeight="1" x14ac:dyDescent="0.2">
      <c r="A18" s="629"/>
      <c r="B18" s="531" t="s">
        <v>44</v>
      </c>
      <c r="C18" s="546"/>
      <c r="D18" s="550"/>
      <c r="F18" s="551">
        <f>'31dictsaad'!K18</f>
        <v>50742</v>
      </c>
      <c r="G18" s="552">
        <f t="shared" si="0"/>
        <v>18.772127781580068</v>
      </c>
      <c r="H18" s="551">
        <f>'31dictsaad'!N18</f>
        <v>99997</v>
      </c>
      <c r="I18" s="552">
        <f t="shared" si="1"/>
        <v>36.994136253491426</v>
      </c>
      <c r="J18" s="551">
        <f>'31dictsaad'!Q18</f>
        <v>119566</v>
      </c>
      <c r="K18" s="552">
        <f t="shared" si="2"/>
        <v>44.233735964928506</v>
      </c>
      <c r="L18" s="551"/>
      <c r="M18" s="552"/>
      <c r="N18" s="551">
        <f t="shared" si="3"/>
        <v>270305</v>
      </c>
      <c r="O18" s="552">
        <f t="shared" si="3"/>
        <v>100</v>
      </c>
      <c r="P18" s="553"/>
      <c r="Q18" s="553"/>
    </row>
    <row r="19" spans="1:25" s="549" customFormat="1" ht="18" customHeight="1" x14ac:dyDescent="0.2">
      <c r="A19" s="629"/>
      <c r="B19" s="531" t="s">
        <v>6</v>
      </c>
      <c r="C19" s="546"/>
      <c r="D19" s="550"/>
      <c r="F19" s="551">
        <f>'31dictsaad'!K19</f>
        <v>46201</v>
      </c>
      <c r="G19" s="552">
        <f t="shared" si="0"/>
        <v>29.250580883702966</v>
      </c>
      <c r="H19" s="551">
        <f>'31dictsaad'!N19</f>
        <v>59173</v>
      </c>
      <c r="I19" s="552">
        <f>H19*100/$N19</f>
        <v>37.463358425820992</v>
      </c>
      <c r="J19" s="551">
        <f>'31dictsaad'!Q19</f>
        <v>52575</v>
      </c>
      <c r="K19" s="552">
        <f>J19*100/$N19</f>
        <v>33.286060690476042</v>
      </c>
      <c r="L19" s="551"/>
      <c r="M19" s="552"/>
      <c r="N19" s="551">
        <f t="shared" si="3"/>
        <v>157949</v>
      </c>
      <c r="O19" s="552">
        <f t="shared" si="3"/>
        <v>100</v>
      </c>
      <c r="P19" s="553"/>
      <c r="Q19" s="553"/>
    </row>
    <row r="20" spans="1:25" s="549" customFormat="1" ht="18" customHeight="1" x14ac:dyDescent="0.2">
      <c r="A20" s="629"/>
      <c r="B20" s="531" t="s">
        <v>5</v>
      </c>
      <c r="C20" s="546"/>
      <c r="D20" s="550"/>
      <c r="F20" s="551">
        <f>'31dictsaad'!K20</f>
        <v>13019</v>
      </c>
      <c r="G20" s="552">
        <f t="shared" si="0"/>
        <v>32.307615951559669</v>
      </c>
      <c r="H20" s="551">
        <f>'31dictsaad'!N20</f>
        <v>13274</v>
      </c>
      <c r="I20" s="552">
        <f>H20*100/$N20</f>
        <v>32.94041740079907</v>
      </c>
      <c r="J20" s="551">
        <f>'31dictsaad'!Q20</f>
        <v>14004</v>
      </c>
      <c r="K20" s="552">
        <f>J20*100/$N20</f>
        <v>34.751966647641261</v>
      </c>
      <c r="L20" s="551"/>
      <c r="M20" s="552"/>
      <c r="N20" s="551">
        <f t="shared" si="3"/>
        <v>40297</v>
      </c>
      <c r="O20" s="552">
        <f t="shared" si="3"/>
        <v>100</v>
      </c>
      <c r="P20" s="553"/>
      <c r="Q20" s="553"/>
    </row>
    <row r="21" spans="1:25" s="549" customFormat="1" ht="18" customHeight="1" x14ac:dyDescent="0.2">
      <c r="A21" s="629"/>
      <c r="B21" s="531" t="s">
        <v>38</v>
      </c>
      <c r="C21" s="546"/>
      <c r="D21" s="550"/>
      <c r="F21" s="551">
        <f>'31dictsaad'!K21</f>
        <v>26551</v>
      </c>
      <c r="G21" s="552">
        <f t="shared" si="0"/>
        <v>35.436297146517894</v>
      </c>
      <c r="H21" s="551">
        <f>'31dictsaad'!N21</f>
        <v>25656</v>
      </c>
      <c r="I21" s="552">
        <f>H21*100/$N21</f>
        <v>34.241785228091715</v>
      </c>
      <c r="J21" s="551">
        <f>'31dictsaad'!Q21</f>
        <v>22719</v>
      </c>
      <c r="K21" s="552">
        <f>J21*100/$N21</f>
        <v>30.321917625390384</v>
      </c>
      <c r="L21" s="551"/>
      <c r="M21" s="552"/>
      <c r="N21" s="551">
        <f t="shared" si="3"/>
        <v>74926</v>
      </c>
      <c r="O21" s="552">
        <f t="shared" si="3"/>
        <v>99.999999999999986</v>
      </c>
      <c r="P21" s="553"/>
      <c r="Q21" s="553"/>
    </row>
    <row r="22" spans="1:25" s="549" customFormat="1" ht="21" customHeight="1" x14ac:dyDescent="0.2">
      <c r="A22" s="629"/>
      <c r="B22" s="531" t="s">
        <v>45</v>
      </c>
      <c r="C22" s="546"/>
      <c r="D22" s="550"/>
      <c r="F22" s="551">
        <f>'31dictsaad'!K22</f>
        <v>61197</v>
      </c>
      <c r="G22" s="552">
        <f t="shared" si="0"/>
        <v>33.024121741945926</v>
      </c>
      <c r="H22" s="551">
        <f>'31dictsaad'!N22</f>
        <v>69046</v>
      </c>
      <c r="I22" s="552">
        <f>H22*100/$N22</f>
        <v>37.25972694403972</v>
      </c>
      <c r="J22" s="551">
        <f>'31dictsaad'!Q22</f>
        <v>55067</v>
      </c>
      <c r="K22" s="552">
        <f>J22*100/$N22</f>
        <v>29.716151314014354</v>
      </c>
      <c r="L22" s="551"/>
      <c r="M22" s="552"/>
      <c r="N22" s="551">
        <f t="shared" si="3"/>
        <v>185310</v>
      </c>
      <c r="O22" s="552">
        <f t="shared" si="3"/>
        <v>100</v>
      </c>
      <c r="P22" s="553"/>
      <c r="Q22" s="553"/>
    </row>
    <row r="23" spans="1:25" s="549" customFormat="1" ht="18" customHeight="1" x14ac:dyDescent="0.2">
      <c r="A23" s="629"/>
      <c r="B23" s="531" t="s">
        <v>46</v>
      </c>
      <c r="C23" s="546"/>
      <c r="D23" s="550"/>
      <c r="F23" s="551">
        <f>'31dictsaad'!K23</f>
        <v>14657</v>
      </c>
      <c r="G23" s="552">
        <f t="shared" si="0"/>
        <v>31.542815331310393</v>
      </c>
      <c r="H23" s="551">
        <f>'31dictsaad'!N23</f>
        <v>18143</v>
      </c>
      <c r="I23" s="552">
        <f>H23*100/$N23</f>
        <v>39.044913594594014</v>
      </c>
      <c r="J23" s="551">
        <f>'31dictsaad'!Q23</f>
        <v>13667</v>
      </c>
      <c r="K23" s="552">
        <f>J23*100/$N23</f>
        <v>29.412271074095596</v>
      </c>
      <c r="L23" s="551"/>
      <c r="M23" s="552"/>
      <c r="N23" s="551">
        <f t="shared" si="3"/>
        <v>46467</v>
      </c>
      <c r="O23" s="552">
        <f t="shared" si="3"/>
        <v>100</v>
      </c>
      <c r="P23" s="553"/>
      <c r="Q23" s="553"/>
    </row>
    <row r="24" spans="1:25" s="549" customFormat="1" ht="22.5" customHeight="1" x14ac:dyDescent="0.2">
      <c r="A24" s="629"/>
      <c r="B24" s="531" t="s">
        <v>47</v>
      </c>
      <c r="C24" s="546"/>
      <c r="D24" s="550"/>
      <c r="F24" s="550">
        <f>'31dictsaad'!K24</f>
        <v>3443</v>
      </c>
      <c r="G24" s="554">
        <f t="shared" si="0"/>
        <v>20.942822384428222</v>
      </c>
      <c r="H24" s="550">
        <f>'31dictsaad'!N24</f>
        <v>6156</v>
      </c>
      <c r="I24" s="552">
        <f t="shared" si="1"/>
        <v>37.445255474452551</v>
      </c>
      <c r="J24" s="550">
        <f>'31dictsaad'!Q24</f>
        <v>6841</v>
      </c>
      <c r="K24" s="552">
        <f t="shared" si="2"/>
        <v>41.611922141119223</v>
      </c>
      <c r="L24" s="550"/>
      <c r="M24" s="552"/>
      <c r="N24" s="550">
        <f t="shared" si="3"/>
        <v>16440</v>
      </c>
      <c r="O24" s="552">
        <f t="shared" si="3"/>
        <v>100</v>
      </c>
      <c r="P24" s="553"/>
      <c r="Q24" s="553"/>
    </row>
    <row r="25" spans="1:25" s="549" customFormat="1" ht="18" customHeight="1" x14ac:dyDescent="0.2">
      <c r="A25" s="629"/>
      <c r="B25" s="531" t="s">
        <v>48</v>
      </c>
      <c r="C25" s="546"/>
      <c r="D25" s="550"/>
      <c r="F25" s="550">
        <f>'31dictsaad'!K25</f>
        <v>19465</v>
      </c>
      <c r="G25" s="554">
        <f t="shared" si="0"/>
        <v>23.895163270316718</v>
      </c>
      <c r="H25" s="550">
        <f>'31dictsaad'!N25</f>
        <v>26244</v>
      </c>
      <c r="I25" s="552">
        <f t="shared" si="1"/>
        <v>32.217039037564447</v>
      </c>
      <c r="J25" s="550">
        <f>'31dictsaad'!Q25</f>
        <v>35751</v>
      </c>
      <c r="K25" s="552">
        <f t="shared" si="2"/>
        <v>43.887797692118831</v>
      </c>
      <c r="L25" s="550"/>
      <c r="M25" s="552"/>
      <c r="N25" s="550">
        <f t="shared" si="3"/>
        <v>81460</v>
      </c>
      <c r="O25" s="552">
        <f t="shared" si="3"/>
        <v>100</v>
      </c>
      <c r="P25" s="553"/>
      <c r="Q25" s="553"/>
    </row>
    <row r="26" spans="1:25" s="549" customFormat="1" ht="18" customHeight="1" x14ac:dyDescent="0.2">
      <c r="A26" s="629"/>
      <c r="B26" s="531" t="s">
        <v>49</v>
      </c>
      <c r="C26" s="546"/>
      <c r="D26" s="550"/>
      <c r="F26" s="550">
        <f>'31dictsaad'!K26</f>
        <v>2595</v>
      </c>
      <c r="G26" s="554">
        <f t="shared" si="0"/>
        <v>24.476513865308434</v>
      </c>
      <c r="H26" s="550">
        <f>'31dictsaad'!N26</f>
        <v>4289</v>
      </c>
      <c r="I26" s="552">
        <f t="shared" si="1"/>
        <v>40.454631201660064</v>
      </c>
      <c r="J26" s="550">
        <f>'31dictsaad'!Q26</f>
        <v>3718</v>
      </c>
      <c r="K26" s="552">
        <f t="shared" si="2"/>
        <v>35.068854933031503</v>
      </c>
      <c r="L26" s="550"/>
      <c r="M26" s="552"/>
      <c r="N26" s="550">
        <f t="shared" si="3"/>
        <v>10602</v>
      </c>
      <c r="O26" s="552">
        <f t="shared" si="3"/>
        <v>100</v>
      </c>
      <c r="P26" s="553"/>
      <c r="Q26" s="553"/>
    </row>
    <row r="27" spans="1:25" s="549" customFormat="1" ht="18" customHeight="1" x14ac:dyDescent="0.2">
      <c r="A27" s="629"/>
      <c r="B27" s="531" t="s">
        <v>4</v>
      </c>
      <c r="C27" s="546"/>
      <c r="D27" s="550"/>
      <c r="F27" s="550">
        <f>'31dictsaad'!K27</f>
        <v>1217</v>
      </c>
      <c r="G27" s="554">
        <f t="shared" si="0"/>
        <v>33.097633940712541</v>
      </c>
      <c r="H27" s="550">
        <f>'31dictsaad'!N27</f>
        <v>1372</v>
      </c>
      <c r="I27" s="552">
        <f t="shared" si="1"/>
        <v>37.313026924122923</v>
      </c>
      <c r="J27" s="550">
        <f>'31dictsaad'!Q27</f>
        <v>1088</v>
      </c>
      <c r="K27" s="552">
        <f t="shared" si="2"/>
        <v>29.589339135164536</v>
      </c>
      <c r="L27" s="550"/>
      <c r="M27" s="552"/>
      <c r="N27" s="551">
        <f t="shared" si="3"/>
        <v>3677</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430426</v>
      </c>
      <c r="G29" s="559">
        <f t="shared" si="0"/>
        <v>27.38695609571112</v>
      </c>
      <c r="H29" s="532">
        <f>SUM(H10:H27)</f>
        <v>590599</v>
      </c>
      <c r="I29" s="559">
        <f t="shared" si="0"/>
        <v>37.578373246901656</v>
      </c>
      <c r="J29" s="532">
        <f>SUM(J10:J27)</f>
        <v>550621</v>
      </c>
      <c r="K29" s="559">
        <f t="shared" si="0"/>
        <v>35.034670657387224</v>
      </c>
      <c r="L29" s="532"/>
      <c r="M29" s="559"/>
      <c r="N29" s="532">
        <f>SUM(N10:N27)</f>
        <v>1571646</v>
      </c>
      <c r="O29" s="559">
        <f t="shared" si="0"/>
        <v>100</v>
      </c>
      <c r="P29" s="559"/>
      <c r="Q29" s="559"/>
    </row>
    <row r="30" spans="1:25" s="549" customFormat="1" ht="20.25" customHeight="1" x14ac:dyDescent="0.2">
      <c r="B30" s="531" t="s">
        <v>3</v>
      </c>
      <c r="C30" s="560"/>
      <c r="D30" s="532">
        <f>SUM(D10:D29)</f>
        <v>0</v>
      </c>
      <c r="E30" s="561"/>
      <c r="F30" s="532">
        <f>SUM(F10:F27)</f>
        <v>430426</v>
      </c>
      <c r="G30" s="562">
        <f>F30*100/$N30</f>
        <v>27.38695609571112</v>
      </c>
      <c r="H30" s="532">
        <f>SUM(H10:H27)</f>
        <v>590599</v>
      </c>
      <c r="I30" s="562">
        <f>H30*100/$N30</f>
        <v>37.578373246901656</v>
      </c>
      <c r="J30" s="532">
        <f>SUM(J10:J27)</f>
        <v>550621</v>
      </c>
      <c r="K30" s="562">
        <f>J30*100/$N30</f>
        <v>35.034670657387224</v>
      </c>
      <c r="L30" s="532">
        <f>SUM(L10:L28)</f>
        <v>0</v>
      </c>
      <c r="M30" s="562">
        <f>L30*100/$N30</f>
        <v>0</v>
      </c>
      <c r="N30" s="532">
        <f>F30+H30+J30+L30</f>
        <v>1571646</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6"/>
      <c r="C3" s="1046"/>
      <c r="D3" s="1046"/>
      <c r="E3" s="1046"/>
      <c r="F3" s="1046"/>
      <c r="G3" s="1046"/>
      <c r="H3" s="1046"/>
      <c r="I3" s="1046"/>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12" t="s">
        <v>413</v>
      </c>
      <c r="B4" s="1112"/>
      <c r="C4" s="1112"/>
      <c r="D4" s="1112"/>
      <c r="E4" s="1112"/>
      <c r="F4" s="1112"/>
      <c r="G4" s="1112"/>
      <c r="H4" s="1112"/>
      <c r="I4" s="1112"/>
      <c r="J4" s="1112"/>
      <c r="K4" s="1112"/>
      <c r="L4" s="1112"/>
      <c r="M4" s="1112"/>
      <c r="N4" s="1112"/>
      <c r="O4" s="1112"/>
      <c r="P4" s="1112"/>
      <c r="Q4" s="1112"/>
      <c r="R4" s="1112"/>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7" t="str">
        <f>porsaad!B6</f>
        <v>Situación a 30 de septiembre de 2023</v>
      </c>
      <c r="C5" s="1047"/>
      <c r="D5" s="1047"/>
      <c r="E5" s="1047"/>
      <c r="F5" s="1047"/>
      <c r="G5" s="1047"/>
      <c r="H5" s="1047"/>
      <c r="I5" s="1047"/>
      <c r="J5" s="1047"/>
      <c r="K5" s="1047"/>
      <c r="L5" s="1047"/>
      <c r="M5" s="1047"/>
      <c r="N5" s="1047"/>
      <c r="O5" s="1047"/>
      <c r="P5" s="1047"/>
      <c r="Q5" s="1047"/>
      <c r="R5" s="1047"/>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48" t="s">
        <v>15</v>
      </c>
      <c r="C8" s="211"/>
      <c r="D8" s="1057" t="s">
        <v>115</v>
      </c>
      <c r="E8" s="1056"/>
      <c r="F8" s="216"/>
      <c r="G8" s="1057" t="s">
        <v>117</v>
      </c>
      <c r="H8" s="1056"/>
      <c r="I8" s="211"/>
      <c r="J8" s="1057" t="s">
        <v>254</v>
      </c>
      <c r="K8" s="1055"/>
      <c r="L8" s="1056"/>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11"/>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389125</v>
      </c>
      <c r="K11" s="412">
        <f>J11*100/D11</f>
        <v>4.5778404639803805</v>
      </c>
      <c r="L11" s="228">
        <f>J11*100/G11</f>
        <v>36.854891412443294</v>
      </c>
      <c r="M11" s="278"/>
      <c r="N11" s="278">
        <f>_xlfn.RANK.EQ(L11,L$11:L$31,0)</f>
        <v>1</v>
      </c>
      <c r="O11" s="278">
        <v>1</v>
      </c>
      <c r="P11" s="278">
        <f>MATCH(O11,N$11:N$31,0)</f>
        <v>1</v>
      </c>
      <c r="Q11" s="279" t="str">
        <f>INDEX(B$11:B$31,P11,1)</f>
        <v>Andalucía</v>
      </c>
      <c r="R11" s="280">
        <f>INDEX(L$11:L$31,P11,1)</f>
        <v>36.854891412443294</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48010</v>
      </c>
      <c r="K12" s="413">
        <f t="shared" ref="K12:K28" si="0">J12*100/D12</f>
        <v>3.6198037419466718</v>
      </c>
      <c r="L12" s="235">
        <f t="shared" ref="L12:L28" si="1">J12*100/G12</f>
        <v>24.696247980987849</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34.797271883854464</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41448</v>
      </c>
      <c r="K13" s="413">
        <f t="shared" si="0"/>
        <v>4.1254680566863673</v>
      </c>
      <c r="L13" s="235">
        <f t="shared" si="1"/>
        <v>21.419933644096702</v>
      </c>
      <c r="M13" s="278"/>
      <c r="N13" s="278">
        <f t="shared" si="2"/>
        <v>17</v>
      </c>
      <c r="O13" s="278">
        <v>3</v>
      </c>
      <c r="P13" s="278">
        <f>MATCH(O13,N$11:N$31,0)</f>
        <v>7</v>
      </c>
      <c r="Q13" s="279" t="str">
        <f t="shared" si="4"/>
        <v>Castilla y León</v>
      </c>
      <c r="R13" s="280">
        <f t="shared" si="5"/>
        <v>34.523690749371681</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39600</v>
      </c>
      <c r="K14" s="413">
        <f t="shared" si="0"/>
        <v>3.3654610214174201</v>
      </c>
      <c r="L14" s="235">
        <f t="shared" si="1"/>
        <v>32.377277038296761</v>
      </c>
      <c r="M14" s="278"/>
      <c r="N14" s="278">
        <f t="shared" si="2"/>
        <v>5</v>
      </c>
      <c r="O14" s="278">
        <v>4</v>
      </c>
      <c r="P14" s="278">
        <f t="shared" si="3"/>
        <v>16</v>
      </c>
      <c r="Q14" s="279" t="str">
        <f t="shared" si="4"/>
        <v>País Vasco</v>
      </c>
      <c r="R14" s="280">
        <f t="shared" si="5"/>
        <v>33.340661168809561</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51719</v>
      </c>
      <c r="K15" s="413">
        <f t="shared" si="0"/>
        <v>2.3749357694192179</v>
      </c>
      <c r="L15" s="235">
        <f t="shared" si="1"/>
        <v>20.950232109727544</v>
      </c>
      <c r="M15" s="278"/>
      <c r="N15" s="278">
        <f t="shared" si="2"/>
        <v>18</v>
      </c>
      <c r="O15" s="278">
        <v>5</v>
      </c>
      <c r="P15" s="278">
        <f t="shared" si="3"/>
        <v>4</v>
      </c>
      <c r="Q15" s="279" t="str">
        <f t="shared" si="4"/>
        <v>Balears, Illes</v>
      </c>
      <c r="R15" s="280">
        <f t="shared" si="5"/>
        <v>32.377277038296761</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22952</v>
      </c>
      <c r="K16" s="413">
        <f t="shared" si="0"/>
        <v>3.9207245619249678</v>
      </c>
      <c r="L16" s="235">
        <f t="shared" si="1"/>
        <v>23.02614418427336</v>
      </c>
      <c r="M16" s="278"/>
      <c r="N16" s="278">
        <f t="shared" si="2"/>
        <v>15</v>
      </c>
      <c r="O16" s="278">
        <v>6</v>
      </c>
      <c r="P16" s="278">
        <f t="shared" si="3"/>
        <v>9</v>
      </c>
      <c r="Q16" s="279" t="str">
        <f t="shared" si="4"/>
        <v>Cataluña</v>
      </c>
      <c r="R16" s="283">
        <f t="shared" si="5"/>
        <v>32.35275420955999</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145333</v>
      </c>
      <c r="K17" s="414">
        <f t="shared" si="0"/>
        <v>6.1253708948681638</v>
      </c>
      <c r="L17" s="287">
        <f t="shared" si="1"/>
        <v>34.523690749371681</v>
      </c>
      <c r="M17" s="278"/>
      <c r="N17" s="278">
        <f t="shared" si="2"/>
        <v>3</v>
      </c>
      <c r="O17" s="278">
        <v>7</v>
      </c>
      <c r="P17" s="278">
        <f t="shared" si="3"/>
        <v>17</v>
      </c>
      <c r="Q17" s="279" t="str">
        <f t="shared" si="4"/>
        <v>Rioja, La</v>
      </c>
      <c r="R17" s="280">
        <f t="shared" si="5"/>
        <v>32.181870554607698</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91458</v>
      </c>
      <c r="K18" s="414">
        <f t="shared" si="0"/>
        <v>4.4541349458050536</v>
      </c>
      <c r="L18" s="287">
        <f t="shared" si="1"/>
        <v>31.544311656060842</v>
      </c>
      <c r="M18" s="278"/>
      <c r="N18" s="278">
        <f t="shared" si="2"/>
        <v>8</v>
      </c>
      <c r="O18" s="278">
        <v>8</v>
      </c>
      <c r="P18" s="278">
        <f t="shared" si="3"/>
        <v>8</v>
      </c>
      <c r="Q18" s="279" t="str">
        <f t="shared" si="4"/>
        <v>Castilla - La Mancha</v>
      </c>
      <c r="R18" s="280">
        <f t="shared" si="5"/>
        <v>31.544311656060842</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346080</v>
      </c>
      <c r="K19" s="414">
        <f t="shared" si="0"/>
        <v>4.4411301937181262</v>
      </c>
      <c r="L19" s="287">
        <f t="shared" si="1"/>
        <v>32.35275420955999</v>
      </c>
      <c r="M19" s="278"/>
      <c r="N19" s="278">
        <f t="shared" si="2"/>
        <v>6</v>
      </c>
      <c r="O19" s="278">
        <v>9</v>
      </c>
      <c r="P19" s="278">
        <f t="shared" si="3"/>
        <v>21</v>
      </c>
      <c r="Q19" s="279" t="str">
        <f>INDEX(B$11:B$31,P19,1)</f>
        <v>TOTAL</v>
      </c>
      <c r="R19" s="280">
        <f t="shared" si="5"/>
        <v>29.945425218612101</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184587</v>
      </c>
      <c r="K20" s="414">
        <f t="shared" si="0"/>
        <v>3.6207962899720614</v>
      </c>
      <c r="L20" s="287">
        <f>J20*100/G20</f>
        <v>28.126814238716864</v>
      </c>
      <c r="M20" s="278"/>
      <c r="N20" s="278">
        <f t="shared" si="2"/>
        <v>11</v>
      </c>
      <c r="O20" s="278">
        <v>10</v>
      </c>
      <c r="P20" s="278">
        <f t="shared" si="3"/>
        <v>13</v>
      </c>
      <c r="Q20" s="279" t="str">
        <f t="shared" si="4"/>
        <v>Madrid, Comunidad de</v>
      </c>
      <c r="R20" s="280">
        <f t="shared" si="5"/>
        <v>29.505946536548457</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55510</v>
      </c>
      <c r="K21" s="413">
        <f t="shared" si="0"/>
        <v>5.2627287689518916</v>
      </c>
      <c r="L21" s="235">
        <f t="shared" si="1"/>
        <v>34.797271883854464</v>
      </c>
      <c r="M21" s="278"/>
      <c r="N21" s="278">
        <f t="shared" si="2"/>
        <v>2</v>
      </c>
      <c r="O21" s="278">
        <v>11</v>
      </c>
      <c r="P21" s="278">
        <f t="shared" si="3"/>
        <v>10</v>
      </c>
      <c r="Q21" s="279" t="str">
        <f t="shared" si="4"/>
        <v>Comunitat Valenciana</v>
      </c>
      <c r="R21" s="280">
        <f t="shared" si="5"/>
        <v>28.126814238716864</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82951</v>
      </c>
      <c r="K22" s="413">
        <f t="shared" si="0"/>
        <v>3.0831484829382592</v>
      </c>
      <c r="L22" s="235">
        <f t="shared" si="1"/>
        <v>17.08364397250174</v>
      </c>
      <c r="M22" s="278"/>
      <c r="N22" s="278">
        <f t="shared" si="2"/>
        <v>19</v>
      </c>
      <c r="O22" s="278">
        <v>12</v>
      </c>
      <c r="P22" s="278">
        <f t="shared" si="3"/>
        <v>15</v>
      </c>
      <c r="Q22" s="279" t="str">
        <f t="shared" si="4"/>
        <v>Navarra, Comunidad Foral de</v>
      </c>
      <c r="R22" s="280">
        <f t="shared" si="5"/>
        <v>26.529673177288306</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237103</v>
      </c>
      <c r="K23" s="413">
        <f t="shared" si="0"/>
        <v>3.5124621944744678</v>
      </c>
      <c r="L23" s="235">
        <f t="shared" si="1"/>
        <v>29.505946536548457</v>
      </c>
      <c r="M23" s="278"/>
      <c r="N23" s="278">
        <f t="shared" si="2"/>
        <v>10</v>
      </c>
      <c r="O23" s="278">
        <v>13</v>
      </c>
      <c r="P23" s="278">
        <f t="shared" si="3"/>
        <v>14</v>
      </c>
      <c r="Q23" s="279" t="str">
        <f t="shared" si="4"/>
        <v>Murcia, Región de</v>
      </c>
      <c r="R23" s="280">
        <f t="shared" si="5"/>
        <v>26.212994543820717</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52799</v>
      </c>
      <c r="K24" s="413">
        <f t="shared" si="0"/>
        <v>3.4466843965381053</v>
      </c>
      <c r="L24" s="235">
        <f>J24*100/G24</f>
        <v>26.212994543820717</v>
      </c>
      <c r="M24" s="278"/>
      <c r="N24" s="278">
        <f t="shared" si="2"/>
        <v>13</v>
      </c>
      <c r="O24" s="278">
        <v>14</v>
      </c>
      <c r="P24" s="278">
        <f t="shared" si="3"/>
        <v>2</v>
      </c>
      <c r="Q24" s="279" t="str">
        <f t="shared" si="4"/>
        <v>Aragón</v>
      </c>
      <c r="R24" s="280">
        <f t="shared" si="5"/>
        <v>24.696247980987849</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21909</v>
      </c>
      <c r="K25" s="413">
        <f t="shared" si="0"/>
        <v>3.2989668989048617</v>
      </c>
      <c r="L25" s="235">
        <f t="shared" si="1"/>
        <v>26.529673177288306</v>
      </c>
      <c r="M25" s="278"/>
      <c r="N25" s="278">
        <f t="shared" si="2"/>
        <v>12</v>
      </c>
      <c r="O25" s="278">
        <v>15</v>
      </c>
      <c r="P25" s="278">
        <f t="shared" si="3"/>
        <v>6</v>
      </c>
      <c r="Q25" s="279" t="str">
        <f t="shared" si="4"/>
        <v>Cantabria</v>
      </c>
      <c r="R25" s="283">
        <f t="shared" si="5"/>
        <v>23.02614418427336</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112230</v>
      </c>
      <c r="K26" s="413">
        <f t="shared" si="0"/>
        <v>5.0824799132677043</v>
      </c>
      <c r="L26" s="235">
        <f t="shared" si="1"/>
        <v>33.340661168809561</v>
      </c>
      <c r="M26" s="278"/>
      <c r="N26" s="278">
        <f t="shared" si="2"/>
        <v>4</v>
      </c>
      <c r="O26" s="278">
        <v>16</v>
      </c>
      <c r="P26" s="278">
        <f t="shared" si="3"/>
        <v>18</v>
      </c>
      <c r="Q26" s="279" t="str">
        <f t="shared" si="4"/>
        <v>Ceuta y Melilla</v>
      </c>
      <c r="R26" s="280">
        <f t="shared" si="5"/>
        <v>22.297054597701148</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14524</v>
      </c>
      <c r="K27" s="413">
        <f t="shared" si="0"/>
        <v>4.5402823452915362</v>
      </c>
      <c r="L27" s="242">
        <f t="shared" si="1"/>
        <v>32.181870554607698</v>
      </c>
      <c r="M27" s="278"/>
      <c r="N27" s="278">
        <f t="shared" si="2"/>
        <v>7</v>
      </c>
      <c r="O27" s="278">
        <v>17</v>
      </c>
      <c r="P27" s="278">
        <f t="shared" si="3"/>
        <v>3</v>
      </c>
      <c r="Q27" s="279" t="str">
        <f t="shared" si="4"/>
        <v>Asturias, Principado de</v>
      </c>
      <c r="R27" s="280">
        <f t="shared" si="5"/>
        <v>21.419933644096702</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4966</v>
      </c>
      <c r="K28" s="413">
        <f t="shared" si="0"/>
        <v>2.9509112409158162</v>
      </c>
      <c r="L28" s="242">
        <f t="shared" si="1"/>
        <v>22.297054597701148</v>
      </c>
      <c r="M28" s="278"/>
      <c r="N28" s="278">
        <f t="shared" si="2"/>
        <v>16</v>
      </c>
      <c r="O28" s="278">
        <v>18</v>
      </c>
      <c r="P28" s="278">
        <f t="shared" si="3"/>
        <v>5</v>
      </c>
      <c r="Q28" s="279" t="str">
        <f t="shared" si="4"/>
        <v>Canarias</v>
      </c>
      <c r="R28" s="280">
        <f t="shared" si="5"/>
        <v>20.950232109727544</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17.08364397250174</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1942304</v>
      </c>
      <c r="K31" s="409">
        <f>J31*100/D31</f>
        <v>4.091178129651091</v>
      </c>
      <c r="L31" s="254">
        <f>J31*100/G31</f>
        <v>29.945425218612101</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44" t="str">
        <f>'22solcasaadpot'!B32:M32</f>
        <v>(1) Cifras INE de población referidas al 01/01/2022. Real Decreto 1037/2022, de 20 de diciembre BOE 21.12.22.</v>
      </c>
      <c r="C33" s="1075"/>
      <c r="D33" s="1075"/>
      <c r="E33" s="1075"/>
      <c r="F33" s="1075"/>
      <c r="G33" s="1075"/>
      <c r="H33" s="1075"/>
      <c r="I33" s="1075"/>
      <c r="J33" s="1075"/>
      <c r="K33" s="1075"/>
      <c r="L33" s="1075"/>
      <c r="M33" s="1075"/>
      <c r="N33" s="1075"/>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66" t="str">
        <f>'22solcasaadpot'!B33:Q33</f>
        <v>(2) Cifras de Población Potencialmente Dependiente calculadas según lo explicado en la metodología</v>
      </c>
      <c r="C34" s="1110"/>
      <c r="D34" s="1110"/>
      <c r="E34" s="1110"/>
      <c r="F34" s="1110"/>
      <c r="G34" s="1110"/>
      <c r="H34" s="1110"/>
      <c r="I34" s="1110"/>
      <c r="J34" s="1110"/>
      <c r="K34" s="1110"/>
      <c r="L34" s="1110"/>
      <c r="M34" s="1110"/>
      <c r="N34" s="1110"/>
      <c r="O34" s="1110"/>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254</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184</v>
      </c>
      <c r="K8" s="1055"/>
      <c r="L8" s="1055"/>
      <c r="M8" s="1055"/>
      <c r="N8" s="1055"/>
      <c r="O8" s="1056"/>
      <c r="P8" s="211"/>
      <c r="Q8" s="1057" t="s">
        <v>185</v>
      </c>
      <c r="R8" s="1055"/>
      <c r="S8" s="1055"/>
      <c r="T8" s="1055"/>
      <c r="U8" s="1055"/>
      <c r="V8" s="1056"/>
      <c r="W8" s="211"/>
      <c r="X8" s="1057" t="s">
        <v>186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230</v>
      </c>
      <c r="L9" s="1039" t="s">
        <v>27</v>
      </c>
      <c r="M9" s="1040"/>
      <c r="N9" s="1040" t="s">
        <v>26</v>
      </c>
      <c r="O9" s="1041"/>
      <c r="P9" s="211"/>
      <c r="Q9" s="1042" t="s">
        <v>12</v>
      </c>
      <c r="R9" s="1037" t="s">
        <v>230</v>
      </c>
      <c r="S9" s="1039" t="s">
        <v>27</v>
      </c>
      <c r="T9" s="1040"/>
      <c r="U9" s="1040" t="s">
        <v>26</v>
      </c>
      <c r="V9" s="1041"/>
      <c r="W9" s="211"/>
      <c r="X9" s="1042" t="s">
        <v>12</v>
      </c>
      <c r="Y9" s="1037" t="s">
        <v>230</v>
      </c>
      <c r="Z9" s="1039" t="s">
        <v>27</v>
      </c>
      <c r="AA9" s="1040"/>
      <c r="AB9" s="1040" t="s">
        <v>26</v>
      </c>
      <c r="AC9" s="1041"/>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43"/>
      <c r="K10" s="1038"/>
      <c r="L10" s="408" t="s">
        <v>12</v>
      </c>
      <c r="M10" s="408" t="s">
        <v>231</v>
      </c>
      <c r="N10" s="408" t="s">
        <v>12</v>
      </c>
      <c r="O10" s="218" t="s">
        <v>231</v>
      </c>
      <c r="P10" s="216"/>
      <c r="Q10" s="1043"/>
      <c r="R10" s="1038"/>
      <c r="S10" s="408" t="s">
        <v>12</v>
      </c>
      <c r="T10" s="408" t="s">
        <v>231</v>
      </c>
      <c r="U10" s="408" t="s">
        <v>12</v>
      </c>
      <c r="V10" s="218" t="s">
        <v>231</v>
      </c>
      <c r="W10" s="216"/>
      <c r="X10" s="1043"/>
      <c r="Y10" s="103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389125</v>
      </c>
      <c r="E12" s="739">
        <f>L12+S12+Z12</f>
        <v>242863</v>
      </c>
      <c r="F12" s="748">
        <f>E12/$D12*100</f>
        <v>62.412592354641831</v>
      </c>
      <c r="G12" s="739">
        <f>N12+U12+AB12</f>
        <v>146262</v>
      </c>
      <c r="H12" s="230">
        <f>G12/$D12*100</f>
        <v>37.587407645358169</v>
      </c>
      <c r="I12" s="226"/>
      <c r="J12" s="227">
        <v>113018</v>
      </c>
      <c r="K12" s="751">
        <v>29.044137487953741</v>
      </c>
      <c r="L12" s="745">
        <v>47743</v>
      </c>
      <c r="M12" s="748">
        <v>42.243713390787306</v>
      </c>
      <c r="N12" s="745">
        <v>65275</v>
      </c>
      <c r="O12" s="228">
        <v>57.756286609212694</v>
      </c>
      <c r="P12" s="226"/>
      <c r="Q12" s="227">
        <v>93158</v>
      </c>
      <c r="R12" s="751">
        <v>23.940379055573402</v>
      </c>
      <c r="S12" s="745">
        <v>62068</v>
      </c>
      <c r="T12" s="748">
        <v>66.626591382382614</v>
      </c>
      <c r="U12" s="745">
        <v>31090</v>
      </c>
      <c r="V12" s="228">
        <v>33.373408617617386</v>
      </c>
      <c r="W12" s="226"/>
      <c r="X12" s="227">
        <v>182949</v>
      </c>
      <c r="Y12" s="751">
        <v>47.015483456472857</v>
      </c>
      <c r="Z12" s="745">
        <v>133052</v>
      </c>
      <c r="AA12" s="748">
        <v>72.726278908329647</v>
      </c>
      <c r="AB12" s="745">
        <v>49897</v>
      </c>
      <c r="AC12" s="228">
        <f t="shared" ref="AC12:AC29" si="0">AB12/$X12*100</f>
        <v>27.273721091670357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48010</v>
      </c>
      <c r="E13" s="740">
        <f t="shared" ref="E13:E29" si="2">L13+S13+Z13</f>
        <v>30882</v>
      </c>
      <c r="F13" s="577">
        <f t="shared" ref="F13:H29" si="3">E13/$D13*100</f>
        <v>64.32409914601125</v>
      </c>
      <c r="G13" s="740">
        <f t="shared" ref="G13:G29" si="4">N13+U13+AB13</f>
        <v>17128</v>
      </c>
      <c r="H13" s="237">
        <f t="shared" si="3"/>
        <v>35.67590085398875</v>
      </c>
      <c r="I13" s="226"/>
      <c r="J13" s="234">
        <v>9785</v>
      </c>
      <c r="K13" s="752">
        <v>20.381170589460528</v>
      </c>
      <c r="L13" s="746">
        <v>4207</v>
      </c>
      <c r="M13" s="749">
        <v>42.994379151762899</v>
      </c>
      <c r="N13" s="746">
        <v>5578</v>
      </c>
      <c r="O13" s="235">
        <v>57.005620848237093</v>
      </c>
      <c r="P13" s="226"/>
      <c r="Q13" s="234">
        <v>9126</v>
      </c>
      <c r="R13" s="752">
        <v>19.008539887523433</v>
      </c>
      <c r="S13" s="746">
        <v>5634</v>
      </c>
      <c r="T13" s="749">
        <v>61.735700197238664</v>
      </c>
      <c r="U13" s="746">
        <v>3492</v>
      </c>
      <c r="V13" s="235">
        <v>38.264299802761343</v>
      </c>
      <c r="W13" s="226"/>
      <c r="X13" s="234">
        <v>29099</v>
      </c>
      <c r="Y13" s="752">
        <v>60.610289523016036</v>
      </c>
      <c r="Z13" s="746">
        <v>21041</v>
      </c>
      <c r="AA13" s="749">
        <v>72.308326746623592</v>
      </c>
      <c r="AB13" s="746">
        <v>8058</v>
      </c>
      <c r="AC13" s="235">
        <f t="shared" si="0"/>
        <v>27.691673253376404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41448</v>
      </c>
      <c r="E14" s="740">
        <f t="shared" si="2"/>
        <v>26932</v>
      </c>
      <c r="F14" s="577">
        <f t="shared" si="3"/>
        <v>64.977803512835365</v>
      </c>
      <c r="G14" s="740">
        <f t="shared" si="4"/>
        <v>14516</v>
      </c>
      <c r="H14" s="237">
        <f t="shared" si="3"/>
        <v>35.022196487164642</v>
      </c>
      <c r="I14" s="226"/>
      <c r="J14" s="234">
        <v>9548</v>
      </c>
      <c r="K14" s="752">
        <v>23.036093418259025</v>
      </c>
      <c r="L14" s="746">
        <v>4015</v>
      </c>
      <c r="M14" s="749">
        <v>42.05069124423963</v>
      </c>
      <c r="N14" s="746">
        <v>5533</v>
      </c>
      <c r="O14" s="235">
        <v>57.949308755760363</v>
      </c>
      <c r="P14" s="226"/>
      <c r="Q14" s="234">
        <v>8940</v>
      </c>
      <c r="R14" s="752">
        <v>21.569195136074118</v>
      </c>
      <c r="S14" s="746">
        <v>5486</v>
      </c>
      <c r="T14" s="749">
        <v>61.364653243847876</v>
      </c>
      <c r="U14" s="746">
        <v>3454</v>
      </c>
      <c r="V14" s="235">
        <v>38.635346756152131</v>
      </c>
      <c r="W14" s="226"/>
      <c r="X14" s="234">
        <v>22960</v>
      </c>
      <c r="Y14" s="752">
        <v>55.394711445666857</v>
      </c>
      <c r="Z14" s="746">
        <v>17431</v>
      </c>
      <c r="AA14" s="749">
        <v>75.918989547038336</v>
      </c>
      <c r="AB14" s="746">
        <v>5529</v>
      </c>
      <c r="AC14" s="235">
        <f t="shared" si="0"/>
        <v>24.081010452961674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39600</v>
      </c>
      <c r="E15" s="740">
        <f t="shared" si="2"/>
        <v>24281</v>
      </c>
      <c r="F15" s="577">
        <f t="shared" si="3"/>
        <v>61.31565656565656</v>
      </c>
      <c r="G15" s="740">
        <f t="shared" si="4"/>
        <v>15319</v>
      </c>
      <c r="H15" s="237">
        <f t="shared" si="3"/>
        <v>38.684343434343432</v>
      </c>
      <c r="I15" s="226"/>
      <c r="J15" s="234">
        <v>11246</v>
      </c>
      <c r="K15" s="752">
        <v>28.398989898989903</v>
      </c>
      <c r="L15" s="746">
        <v>4880</v>
      </c>
      <c r="M15" s="749">
        <v>43.393206473412768</v>
      </c>
      <c r="N15" s="746">
        <v>6366</v>
      </c>
      <c r="O15" s="235">
        <v>56.606793526587232</v>
      </c>
      <c r="P15" s="226"/>
      <c r="Q15" s="234">
        <v>9158</v>
      </c>
      <c r="R15" s="752">
        <v>23.126262626262626</v>
      </c>
      <c r="S15" s="746">
        <v>5479</v>
      </c>
      <c r="T15" s="749">
        <v>59.827473247433936</v>
      </c>
      <c r="U15" s="746">
        <v>3679</v>
      </c>
      <c r="V15" s="235">
        <v>40.172526752566064</v>
      </c>
      <c r="W15" s="226"/>
      <c r="X15" s="234">
        <v>19196</v>
      </c>
      <c r="Y15" s="752">
        <v>48.474747474747474</v>
      </c>
      <c r="Z15" s="746">
        <v>13922</v>
      </c>
      <c r="AA15" s="749">
        <v>72.525526151281511</v>
      </c>
      <c r="AB15" s="746">
        <v>5274</v>
      </c>
      <c r="AC15" s="235">
        <f t="shared" si="0"/>
        <v>27.474473848718482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51719</v>
      </c>
      <c r="E16" s="740">
        <f t="shared" si="2"/>
        <v>30488</v>
      </c>
      <c r="F16" s="577">
        <f t="shared" si="3"/>
        <v>58.949322299348403</v>
      </c>
      <c r="G16" s="740">
        <f t="shared" si="4"/>
        <v>21231</v>
      </c>
      <c r="H16" s="237">
        <f t="shared" si="3"/>
        <v>41.050677700651597</v>
      </c>
      <c r="I16" s="226"/>
      <c r="J16" s="234">
        <v>19301</v>
      </c>
      <c r="K16" s="752">
        <v>37.318973684719346</v>
      </c>
      <c r="L16" s="746">
        <v>7974</v>
      </c>
      <c r="M16" s="749">
        <v>41.313921558468472</v>
      </c>
      <c r="N16" s="746">
        <v>11327</v>
      </c>
      <c r="O16" s="235">
        <v>58.686078441531528</v>
      </c>
      <c r="P16" s="226"/>
      <c r="Q16" s="234">
        <v>11089</v>
      </c>
      <c r="R16" s="752">
        <v>21.440863125737156</v>
      </c>
      <c r="S16" s="746">
        <v>6748</v>
      </c>
      <c r="T16" s="749">
        <v>60.853097664352063</v>
      </c>
      <c r="U16" s="746">
        <v>4341</v>
      </c>
      <c r="V16" s="235">
        <v>39.146902335647937</v>
      </c>
      <c r="W16" s="226"/>
      <c r="X16" s="234">
        <v>21329</v>
      </c>
      <c r="Y16" s="752">
        <v>41.240163189543495</v>
      </c>
      <c r="Z16" s="746">
        <v>15766</v>
      </c>
      <c r="AA16" s="749">
        <v>73.918139622110743</v>
      </c>
      <c r="AB16" s="746">
        <v>5563</v>
      </c>
      <c r="AC16" s="235">
        <f t="shared" si="0"/>
        <v>26.08186037788926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22952</v>
      </c>
      <c r="E17" s="741">
        <f t="shared" si="2"/>
        <v>14161</v>
      </c>
      <c r="F17" s="578">
        <f t="shared" si="3"/>
        <v>61.698326943185776</v>
      </c>
      <c r="G17" s="741">
        <f t="shared" si="4"/>
        <v>8791</v>
      </c>
      <c r="H17" s="237">
        <f t="shared" si="3"/>
        <v>38.301673056814224</v>
      </c>
      <c r="I17" s="226"/>
      <c r="J17" s="238">
        <v>6250</v>
      </c>
      <c r="K17" s="753">
        <v>27.230742418961313</v>
      </c>
      <c r="L17" s="741">
        <v>2661</v>
      </c>
      <c r="M17" s="578">
        <v>42.576000000000001</v>
      </c>
      <c r="N17" s="741">
        <v>3589</v>
      </c>
      <c r="O17" s="235">
        <v>57.423999999999999</v>
      </c>
      <c r="P17" s="226"/>
      <c r="Q17" s="238">
        <v>4843</v>
      </c>
      <c r="R17" s="753">
        <v>21.100557685604741</v>
      </c>
      <c r="S17" s="741">
        <v>2759</v>
      </c>
      <c r="T17" s="578">
        <v>56.968820978732197</v>
      </c>
      <c r="U17" s="741">
        <v>2084</v>
      </c>
      <c r="V17" s="235">
        <v>43.031179021267803</v>
      </c>
      <c r="W17" s="226"/>
      <c r="X17" s="238">
        <v>11859</v>
      </c>
      <c r="Y17" s="753">
        <v>51.668699895433946</v>
      </c>
      <c r="Z17" s="741">
        <v>8741</v>
      </c>
      <c r="AA17" s="578">
        <v>73.707732523821562</v>
      </c>
      <c r="AB17" s="741">
        <v>3118</v>
      </c>
      <c r="AC17" s="235">
        <f t="shared" si="0"/>
        <v>26.292267476178431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145333</v>
      </c>
      <c r="E18" s="740">
        <f t="shared" si="2"/>
        <v>90815</v>
      </c>
      <c r="F18" s="577">
        <f t="shared" si="3"/>
        <v>62.48752864112074</v>
      </c>
      <c r="G18" s="740">
        <f t="shared" si="4"/>
        <v>54518</v>
      </c>
      <c r="H18" s="237">
        <f t="shared" si="3"/>
        <v>37.51247135887926</v>
      </c>
      <c r="I18" s="226"/>
      <c r="J18" s="234">
        <v>30038</v>
      </c>
      <c r="K18" s="752">
        <v>20.668396028431257</v>
      </c>
      <c r="L18" s="746">
        <v>12607</v>
      </c>
      <c r="M18" s="749">
        <v>41.970171116585661</v>
      </c>
      <c r="N18" s="746">
        <v>17431</v>
      </c>
      <c r="O18" s="235">
        <v>58.029828883414346</v>
      </c>
      <c r="P18" s="226"/>
      <c r="Q18" s="234">
        <v>25955</v>
      </c>
      <c r="R18" s="752">
        <v>17.858985915105311</v>
      </c>
      <c r="S18" s="746">
        <v>15053</v>
      </c>
      <c r="T18" s="749">
        <v>57.99653246002697</v>
      </c>
      <c r="U18" s="746">
        <v>10902</v>
      </c>
      <c r="V18" s="235">
        <v>42.00346753997303</v>
      </c>
      <c r="W18" s="226"/>
      <c r="X18" s="234">
        <v>89340</v>
      </c>
      <c r="Y18" s="752">
        <v>61.472618056463432</v>
      </c>
      <c r="Z18" s="746">
        <v>63155</v>
      </c>
      <c r="AA18" s="749">
        <v>70.690620102977391</v>
      </c>
      <c r="AB18" s="746">
        <v>26185</v>
      </c>
      <c r="AC18" s="235">
        <f t="shared" si="0"/>
        <v>29.309379897022609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91458</v>
      </c>
      <c r="E19" s="740">
        <f t="shared" si="2"/>
        <v>57625</v>
      </c>
      <c r="F19" s="577">
        <f t="shared" si="3"/>
        <v>63.007063351483737</v>
      </c>
      <c r="G19" s="740">
        <f t="shared" si="4"/>
        <v>33833</v>
      </c>
      <c r="H19" s="237">
        <f t="shared" si="3"/>
        <v>36.992936648516263</v>
      </c>
      <c r="I19" s="226"/>
      <c r="J19" s="234">
        <v>21279</v>
      </c>
      <c r="K19" s="752">
        <v>23.266417371908418</v>
      </c>
      <c r="L19" s="746">
        <v>9089</v>
      </c>
      <c r="M19" s="749">
        <v>42.713473377508343</v>
      </c>
      <c r="N19" s="746">
        <v>12190</v>
      </c>
      <c r="O19" s="235">
        <v>57.286526622491664</v>
      </c>
      <c r="P19" s="226"/>
      <c r="Q19" s="234">
        <v>17864</v>
      </c>
      <c r="R19" s="752">
        <v>19.532462988475586</v>
      </c>
      <c r="S19" s="746">
        <v>11287</v>
      </c>
      <c r="T19" s="749">
        <v>63.182937751903268</v>
      </c>
      <c r="U19" s="746">
        <v>6577</v>
      </c>
      <c r="V19" s="235">
        <v>36.817062248096732</v>
      </c>
      <c r="W19" s="226"/>
      <c r="X19" s="234">
        <v>52315</v>
      </c>
      <c r="Y19" s="752">
        <v>57.201119639615996</v>
      </c>
      <c r="Z19" s="746">
        <v>37249</v>
      </c>
      <c r="AA19" s="749">
        <v>71.201376278314058</v>
      </c>
      <c r="AB19" s="746">
        <v>15066</v>
      </c>
      <c r="AC19" s="235">
        <f t="shared" si="0"/>
        <v>28.798623721685939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346080</v>
      </c>
      <c r="E20" s="740">
        <f t="shared" si="2"/>
        <v>219179</v>
      </c>
      <c r="F20" s="577">
        <f t="shared" si="3"/>
        <v>63.331888580674992</v>
      </c>
      <c r="G20" s="740">
        <f t="shared" si="4"/>
        <v>126901</v>
      </c>
      <c r="H20" s="237">
        <f t="shared" si="3"/>
        <v>36.668111419325008</v>
      </c>
      <c r="I20" s="226"/>
      <c r="J20" s="234">
        <v>87065</v>
      </c>
      <c r="K20" s="752">
        <v>25.157478039759596</v>
      </c>
      <c r="L20" s="746">
        <v>38245</v>
      </c>
      <c r="M20" s="749">
        <v>43.926951128467238</v>
      </c>
      <c r="N20" s="746">
        <v>48820</v>
      </c>
      <c r="O20" s="235">
        <v>56.073048871532762</v>
      </c>
      <c r="P20" s="226"/>
      <c r="Q20" s="234">
        <v>76960</v>
      </c>
      <c r="R20" s="752">
        <v>22.237632917244568</v>
      </c>
      <c r="S20" s="746">
        <v>48300</v>
      </c>
      <c r="T20" s="749">
        <v>62.759875259875265</v>
      </c>
      <c r="U20" s="746">
        <v>28660</v>
      </c>
      <c r="V20" s="235">
        <v>37.240124740124742</v>
      </c>
      <c r="W20" s="226"/>
      <c r="X20" s="234">
        <v>182055</v>
      </c>
      <c r="Y20" s="752">
        <v>52.604889042995836</v>
      </c>
      <c r="Z20" s="746">
        <v>132634</v>
      </c>
      <c r="AA20" s="749">
        <v>72.853807915190458</v>
      </c>
      <c r="AB20" s="746">
        <v>49421</v>
      </c>
      <c r="AC20" s="235">
        <f t="shared" si="0"/>
        <v>27.146192084809535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184587</v>
      </c>
      <c r="E21" s="740">
        <f t="shared" si="2"/>
        <v>114235</v>
      </c>
      <c r="F21" s="577">
        <f t="shared" si="3"/>
        <v>61.886806763206515</v>
      </c>
      <c r="G21" s="740">
        <f t="shared" si="4"/>
        <v>70352</v>
      </c>
      <c r="H21" s="237">
        <f t="shared" si="3"/>
        <v>38.113193236793492</v>
      </c>
      <c r="I21" s="226"/>
      <c r="J21" s="234">
        <v>50217</v>
      </c>
      <c r="K21" s="752">
        <v>27.205057777633314</v>
      </c>
      <c r="L21" s="746">
        <v>20518</v>
      </c>
      <c r="M21" s="749">
        <v>40.858673357627893</v>
      </c>
      <c r="N21" s="746">
        <v>29699</v>
      </c>
      <c r="O21" s="235">
        <v>59.141326642372107</v>
      </c>
      <c r="P21" s="226"/>
      <c r="Q21" s="234">
        <v>39771</v>
      </c>
      <c r="R21" s="752">
        <v>21.545937687919515</v>
      </c>
      <c r="S21" s="746">
        <v>24597</v>
      </c>
      <c r="T21" s="749">
        <v>61.846571622539038</v>
      </c>
      <c r="U21" s="746">
        <v>15174</v>
      </c>
      <c r="V21" s="235">
        <v>38.153428377460962</v>
      </c>
      <c r="W21" s="226"/>
      <c r="X21" s="234">
        <v>94599</v>
      </c>
      <c r="Y21" s="752">
        <v>51.249004534447174</v>
      </c>
      <c r="Z21" s="746">
        <v>69120</v>
      </c>
      <c r="AA21" s="749">
        <v>73.066311483208068</v>
      </c>
      <c r="AB21" s="746">
        <v>25479</v>
      </c>
      <c r="AC21" s="235">
        <f t="shared" si="0"/>
        <v>26.933688516791932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55510</v>
      </c>
      <c r="E22" s="740">
        <f t="shared" si="2"/>
        <v>35403</v>
      </c>
      <c r="F22" s="577">
        <f t="shared" si="3"/>
        <v>63.777697712123938</v>
      </c>
      <c r="G22" s="740">
        <f t="shared" si="4"/>
        <v>20107</v>
      </c>
      <c r="H22" s="237">
        <f t="shared" si="3"/>
        <v>36.222302287876055</v>
      </c>
      <c r="I22" s="226"/>
      <c r="J22" s="234">
        <v>12881</v>
      </c>
      <c r="K22" s="752">
        <v>23.20482795892632</v>
      </c>
      <c r="L22" s="746">
        <v>5698</v>
      </c>
      <c r="M22" s="749">
        <v>44.235695986336466</v>
      </c>
      <c r="N22" s="746">
        <v>7183</v>
      </c>
      <c r="O22" s="235">
        <v>55.764304013663534</v>
      </c>
      <c r="P22" s="226"/>
      <c r="Q22" s="234">
        <v>12185</v>
      </c>
      <c r="R22" s="752">
        <v>21.950999819852278</v>
      </c>
      <c r="S22" s="746">
        <v>7804</v>
      </c>
      <c r="T22" s="749">
        <v>64.045958145260556</v>
      </c>
      <c r="U22" s="746">
        <v>4381</v>
      </c>
      <c r="V22" s="235">
        <v>35.95404185473943</v>
      </c>
      <c r="W22" s="226"/>
      <c r="X22" s="234">
        <v>30444</v>
      </c>
      <c r="Y22" s="752">
        <v>54.844172221221399</v>
      </c>
      <c r="Z22" s="746">
        <v>21901</v>
      </c>
      <c r="AA22" s="749">
        <v>71.93864144002103</v>
      </c>
      <c r="AB22" s="746">
        <v>8543</v>
      </c>
      <c r="AC22" s="235">
        <f t="shared" si="0"/>
        <v>28.061358559978977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82951</v>
      </c>
      <c r="E23" s="740">
        <f t="shared" si="2"/>
        <v>51935</v>
      </c>
      <c r="F23" s="577">
        <f t="shared" si="3"/>
        <v>62.609251244710727</v>
      </c>
      <c r="G23" s="740">
        <f t="shared" si="4"/>
        <v>31016</v>
      </c>
      <c r="H23" s="237">
        <f t="shared" si="3"/>
        <v>37.390748755289266</v>
      </c>
      <c r="I23" s="226"/>
      <c r="J23" s="234">
        <v>23505</v>
      </c>
      <c r="K23" s="752">
        <v>28.336005593663728</v>
      </c>
      <c r="L23" s="746">
        <v>9322</v>
      </c>
      <c r="M23" s="749">
        <v>39.659646883641777</v>
      </c>
      <c r="N23" s="746">
        <v>14183</v>
      </c>
      <c r="O23" s="235">
        <v>60.340353116358223</v>
      </c>
      <c r="P23" s="226"/>
      <c r="Q23" s="234">
        <v>15039</v>
      </c>
      <c r="R23" s="752">
        <v>18.129980349845091</v>
      </c>
      <c r="S23" s="746">
        <v>8841</v>
      </c>
      <c r="T23" s="749">
        <v>58.787153401156985</v>
      </c>
      <c r="U23" s="746">
        <v>6198</v>
      </c>
      <c r="V23" s="235">
        <v>41.212846598843008</v>
      </c>
      <c r="W23" s="226"/>
      <c r="X23" s="234">
        <v>44407</v>
      </c>
      <c r="Y23" s="752">
        <v>53.534014056491188</v>
      </c>
      <c r="Z23" s="746">
        <v>33772</v>
      </c>
      <c r="AA23" s="749">
        <v>76.051073029026952</v>
      </c>
      <c r="AB23" s="746">
        <v>10635</v>
      </c>
      <c r="AC23" s="235">
        <f t="shared" si="0"/>
        <v>23.948926970973044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237103</v>
      </c>
      <c r="E24" s="740">
        <f t="shared" si="2"/>
        <v>157503</v>
      </c>
      <c r="F24" s="577">
        <f t="shared" si="3"/>
        <v>66.428092432402792</v>
      </c>
      <c r="G24" s="740">
        <f t="shared" si="4"/>
        <v>79600</v>
      </c>
      <c r="H24" s="237">
        <f t="shared" si="3"/>
        <v>33.571907567597201</v>
      </c>
      <c r="I24" s="226"/>
      <c r="J24" s="234">
        <v>56055</v>
      </c>
      <c r="K24" s="752">
        <v>23.641624104292227</v>
      </c>
      <c r="L24" s="746">
        <v>26629</v>
      </c>
      <c r="M24" s="749">
        <v>47.505128891267503</v>
      </c>
      <c r="N24" s="746">
        <v>29426</v>
      </c>
      <c r="O24" s="235">
        <v>52.494871108732497</v>
      </c>
      <c r="P24" s="226"/>
      <c r="Q24" s="234">
        <v>46059</v>
      </c>
      <c r="R24" s="752">
        <v>19.425734807235674</v>
      </c>
      <c r="S24" s="746">
        <v>30404</v>
      </c>
      <c r="T24" s="749">
        <v>66.010985909377112</v>
      </c>
      <c r="U24" s="746">
        <v>15655</v>
      </c>
      <c r="V24" s="235">
        <v>33.989014090622902</v>
      </c>
      <c r="W24" s="226"/>
      <c r="X24" s="234">
        <v>134989</v>
      </c>
      <c r="Y24" s="752">
        <v>56.932641088472103</v>
      </c>
      <c r="Z24" s="746">
        <v>100470</v>
      </c>
      <c r="AA24" s="749">
        <v>74.428286749290677</v>
      </c>
      <c r="AB24" s="746">
        <v>34519</v>
      </c>
      <c r="AC24" s="235">
        <f t="shared" si="0"/>
        <v>25.571713250709315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52799</v>
      </c>
      <c r="E25" s="740">
        <f t="shared" si="2"/>
        <v>30667</v>
      </c>
      <c r="F25" s="577">
        <f t="shared" si="3"/>
        <v>58.082539442034886</v>
      </c>
      <c r="G25" s="740">
        <f t="shared" si="4"/>
        <v>22132</v>
      </c>
      <c r="H25" s="237">
        <f t="shared" si="3"/>
        <v>41.917460557965114</v>
      </c>
      <c r="I25" s="226"/>
      <c r="J25" s="234">
        <v>18923</v>
      </c>
      <c r="K25" s="752">
        <v>35.839693933597225</v>
      </c>
      <c r="L25" s="746">
        <v>7223</v>
      </c>
      <c r="M25" s="749">
        <v>38.170480367806377</v>
      </c>
      <c r="N25" s="746">
        <v>11700</v>
      </c>
      <c r="O25" s="235">
        <v>61.82951963219363</v>
      </c>
      <c r="P25" s="226"/>
      <c r="Q25" s="234">
        <v>11531</v>
      </c>
      <c r="R25" s="752">
        <v>21.839428777060171</v>
      </c>
      <c r="S25" s="746">
        <v>7284</v>
      </c>
      <c r="T25" s="749">
        <v>63.168849189142307</v>
      </c>
      <c r="U25" s="746">
        <v>4247</v>
      </c>
      <c r="V25" s="235">
        <v>36.831150810857686</v>
      </c>
      <c r="W25" s="226"/>
      <c r="X25" s="234">
        <v>22345</v>
      </c>
      <c r="Y25" s="752">
        <v>42.320877289342604</v>
      </c>
      <c r="Z25" s="746">
        <v>16160</v>
      </c>
      <c r="AA25" s="749">
        <v>72.320429626314606</v>
      </c>
      <c r="AB25" s="746">
        <v>6185</v>
      </c>
      <c r="AC25" s="235">
        <f t="shared" si="0"/>
        <v>27.679570373685387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21909</v>
      </c>
      <c r="E26" s="742">
        <f t="shared" si="2"/>
        <v>13752</v>
      </c>
      <c r="F26" s="579">
        <f t="shared" si="3"/>
        <v>62.768725181432281</v>
      </c>
      <c r="G26" s="742">
        <f t="shared" si="4"/>
        <v>8157</v>
      </c>
      <c r="H26" s="237">
        <f t="shared" si="3"/>
        <v>37.231274818567712</v>
      </c>
      <c r="I26" s="226"/>
      <c r="J26" s="238">
        <v>5188</v>
      </c>
      <c r="K26" s="753">
        <v>23.679766306084257</v>
      </c>
      <c r="L26" s="741">
        <v>2267</v>
      </c>
      <c r="M26" s="578">
        <v>43.696993060909797</v>
      </c>
      <c r="N26" s="741">
        <v>2921</v>
      </c>
      <c r="O26" s="235">
        <v>56.303006939090203</v>
      </c>
      <c r="P26" s="226"/>
      <c r="Q26" s="238">
        <v>4142</v>
      </c>
      <c r="R26" s="753">
        <v>18.905472636815919</v>
      </c>
      <c r="S26" s="741">
        <v>2307</v>
      </c>
      <c r="T26" s="578">
        <v>55.697730564944472</v>
      </c>
      <c r="U26" s="741">
        <v>1835</v>
      </c>
      <c r="V26" s="235">
        <v>44.302269435055528</v>
      </c>
      <c r="W26" s="226"/>
      <c r="X26" s="238">
        <v>12579</v>
      </c>
      <c r="Y26" s="753">
        <v>57.414761057099817</v>
      </c>
      <c r="Z26" s="741">
        <v>9178</v>
      </c>
      <c r="AA26" s="578">
        <v>72.962874632323718</v>
      </c>
      <c r="AB26" s="741">
        <v>3401</v>
      </c>
      <c r="AC26" s="235">
        <f t="shared" si="0"/>
        <v>27.037125367676285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112230</v>
      </c>
      <c r="E27" s="742">
        <f t="shared" si="2"/>
        <v>68595</v>
      </c>
      <c r="F27" s="579">
        <f t="shared" si="3"/>
        <v>61.120021384656511</v>
      </c>
      <c r="G27" s="742">
        <f t="shared" si="4"/>
        <v>43635</v>
      </c>
      <c r="H27" s="237">
        <f t="shared" si="3"/>
        <v>38.879978615343489</v>
      </c>
      <c r="I27" s="226"/>
      <c r="J27" s="238">
        <v>29566</v>
      </c>
      <c r="K27" s="753">
        <v>26.344114764323262</v>
      </c>
      <c r="L27" s="741">
        <v>12147</v>
      </c>
      <c r="M27" s="578">
        <v>41.084353649462216</v>
      </c>
      <c r="N27" s="741">
        <v>17419</v>
      </c>
      <c r="O27" s="235">
        <v>58.915646350537777</v>
      </c>
      <c r="P27" s="226"/>
      <c r="Q27" s="238">
        <v>22484</v>
      </c>
      <c r="R27" s="753">
        <v>20.033859039472514</v>
      </c>
      <c r="S27" s="741">
        <v>12866</v>
      </c>
      <c r="T27" s="578">
        <v>57.222914072229138</v>
      </c>
      <c r="U27" s="741">
        <v>9618</v>
      </c>
      <c r="V27" s="235">
        <v>42.777085927770855</v>
      </c>
      <c r="W27" s="226"/>
      <c r="X27" s="238">
        <v>60180</v>
      </c>
      <c r="Y27" s="753">
        <v>53.622026196204217</v>
      </c>
      <c r="Z27" s="741">
        <v>43582</v>
      </c>
      <c r="AA27" s="578">
        <v>72.41940844134264</v>
      </c>
      <c r="AB27" s="741">
        <v>16598</v>
      </c>
      <c r="AC27" s="235">
        <f t="shared" si="0"/>
        <v>27.580591558657364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14524</v>
      </c>
      <c r="E28" s="742">
        <f t="shared" si="2"/>
        <v>9005</v>
      </c>
      <c r="F28" s="579">
        <f t="shared" si="3"/>
        <v>62.000826218672543</v>
      </c>
      <c r="G28" s="742">
        <f t="shared" si="4"/>
        <v>5519</v>
      </c>
      <c r="H28" s="243">
        <f t="shared" si="3"/>
        <v>37.999173781327457</v>
      </c>
      <c r="I28" s="226"/>
      <c r="J28" s="238">
        <v>3411</v>
      </c>
      <c r="K28" s="753">
        <v>23.485265767006332</v>
      </c>
      <c r="L28" s="741">
        <v>1400</v>
      </c>
      <c r="M28" s="578">
        <v>41.04368220463207</v>
      </c>
      <c r="N28" s="741">
        <v>2011</v>
      </c>
      <c r="O28" s="242">
        <v>58.95631779536793</v>
      </c>
      <c r="P28" s="226"/>
      <c r="Q28" s="238">
        <v>2698</v>
      </c>
      <c r="R28" s="753">
        <v>18.576149820985954</v>
      </c>
      <c r="S28" s="741">
        <v>1616</v>
      </c>
      <c r="T28" s="578">
        <v>59.896219421793916</v>
      </c>
      <c r="U28" s="741">
        <v>1082</v>
      </c>
      <c r="V28" s="242">
        <v>40.103780578206077</v>
      </c>
      <c r="W28" s="226"/>
      <c r="X28" s="238">
        <v>8415</v>
      </c>
      <c r="Y28" s="753">
        <v>57.938584412007707</v>
      </c>
      <c r="Z28" s="741">
        <v>5989</v>
      </c>
      <c r="AA28" s="578">
        <v>71.170528817587638</v>
      </c>
      <c r="AB28" s="741">
        <v>2426</v>
      </c>
      <c r="AC28" s="242">
        <f t="shared" si="0"/>
        <v>28.829471182412359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4966</v>
      </c>
      <c r="E29" s="743">
        <f t="shared" si="2"/>
        <v>2774</v>
      </c>
      <c r="F29" s="580">
        <f t="shared" si="3"/>
        <v>55.859846959323399</v>
      </c>
      <c r="G29" s="743">
        <f t="shared" si="4"/>
        <v>2192</v>
      </c>
      <c r="H29" s="248">
        <f t="shared" si="3"/>
        <v>44.140153040676601</v>
      </c>
      <c r="I29" s="226"/>
      <c r="J29" s="245">
        <v>2623</v>
      </c>
      <c r="K29" s="754">
        <v>52.819170358437376</v>
      </c>
      <c r="L29" s="747">
        <v>1025</v>
      </c>
      <c r="M29" s="750">
        <v>39.077392298894395</v>
      </c>
      <c r="N29" s="747">
        <v>1598</v>
      </c>
      <c r="O29" s="246">
        <v>60.922607701105605</v>
      </c>
      <c r="P29" s="226"/>
      <c r="Q29" s="245">
        <v>923</v>
      </c>
      <c r="R29" s="754">
        <v>18.586387434554975</v>
      </c>
      <c r="S29" s="747">
        <v>644</v>
      </c>
      <c r="T29" s="750">
        <v>69.772481040086674</v>
      </c>
      <c r="U29" s="747">
        <v>279</v>
      </c>
      <c r="V29" s="246">
        <v>30.227518959913326</v>
      </c>
      <c r="W29" s="226"/>
      <c r="X29" s="245">
        <v>1420</v>
      </c>
      <c r="Y29" s="754">
        <v>28.594442207007653</v>
      </c>
      <c r="Z29" s="747">
        <v>1105</v>
      </c>
      <c r="AA29" s="750">
        <v>77.816901408450704</v>
      </c>
      <c r="AB29" s="747">
        <v>315</v>
      </c>
      <c r="AC29" s="246">
        <f t="shared" si="0"/>
        <v>22.183098591549296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1942304</v>
      </c>
      <c r="E31" s="744">
        <f>L31+S31+Z31</f>
        <v>1221095</v>
      </c>
      <c r="F31" s="409">
        <f>E31/$D31*100</f>
        <v>62.868376937904671</v>
      </c>
      <c r="G31" s="744">
        <f>N31+U31+AB31</f>
        <v>721209</v>
      </c>
      <c r="H31" s="255">
        <f>G31/$D31*100</f>
        <v>37.131623062095329</v>
      </c>
      <c r="I31" s="211"/>
      <c r="J31" s="253">
        <f>SUM(J12:J29)</f>
        <v>509899</v>
      </c>
      <c r="K31" s="755">
        <f>J31/$D31*100</f>
        <v>26.25227564789034</v>
      </c>
      <c r="L31" s="744">
        <f>SUM(L12:L29)</f>
        <v>217650</v>
      </c>
      <c r="M31" s="409">
        <f t="shared" ref="M31:O31" si="5">L31/$J31*100</f>
        <v>42.684923877081538</v>
      </c>
      <c r="N31" s="744">
        <f>SUM(N12:N29)</f>
        <v>292249</v>
      </c>
      <c r="O31" s="254">
        <f t="shared" si="5"/>
        <v>57.315076122918462</v>
      </c>
      <c r="P31" s="211"/>
      <c r="Q31" s="253">
        <f>SUM(Q12:Q29)</f>
        <v>411925</v>
      </c>
      <c r="R31" s="755">
        <f>Q31/$D31*100</f>
        <v>21.208060118292501</v>
      </c>
      <c r="S31" s="744">
        <f>SUM(S12:S29)</f>
        <v>259177</v>
      </c>
      <c r="T31" s="409">
        <f>S31/$Q31*100</f>
        <v>62.918492444012863</v>
      </c>
      <c r="U31" s="744">
        <f>SUM(U12:U29)</f>
        <v>152748</v>
      </c>
      <c r="V31" s="254">
        <f>U31/$Q31*100</f>
        <v>37.08150755598713</v>
      </c>
      <c r="W31" s="211"/>
      <c r="X31" s="253">
        <f>SUM(X12:X29)</f>
        <v>1020480</v>
      </c>
      <c r="Y31" s="755">
        <f>X31/$D31*100</f>
        <v>52.539664233817163</v>
      </c>
      <c r="Z31" s="744">
        <f>SUM(Z12:Z29)</f>
        <v>744268</v>
      </c>
      <c r="AA31" s="409">
        <f>Z31/$X31*100</f>
        <v>72.933129507682665</v>
      </c>
      <c r="AB31" s="744">
        <f>SUM(AB12:AB29)</f>
        <v>276212</v>
      </c>
      <c r="AC31" s="254">
        <f>AB31/$X31*100</f>
        <v>27.066870492317342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70"/>
      <c r="C34" s="1070"/>
      <c r="D34" s="1070"/>
      <c r="E34" s="1070"/>
      <c r="F34" s="1070"/>
      <c r="G34" s="1070"/>
      <c r="H34" s="1070"/>
    </row>
    <row r="35" spans="2:14" s="297" customFormat="1" ht="29.25" customHeight="1" x14ac:dyDescent="0.2">
      <c r="B35" s="1068"/>
      <c r="C35" s="1068"/>
      <c r="D35" s="1068"/>
      <c r="E35" s="991"/>
      <c r="F35" s="991"/>
      <c r="G35" s="991"/>
      <c r="H35" s="614"/>
      <c r="I35" s="614"/>
      <c r="J35" s="614"/>
      <c r="K35" s="614"/>
      <c r="L35" s="614"/>
      <c r="M35" s="614"/>
      <c r="N35" s="614"/>
    </row>
    <row r="36" spans="2:14" s="297" customFormat="1" ht="4.5" customHeight="1" x14ac:dyDescent="0.2">
      <c r="B36" s="1069"/>
      <c r="C36" s="1069"/>
      <c r="D36" s="1069"/>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235</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236</v>
      </c>
      <c r="K8" s="1055"/>
      <c r="L8" s="1055"/>
      <c r="M8" s="1055"/>
      <c r="N8" s="1055"/>
      <c r="O8" s="1056"/>
      <c r="P8" s="211"/>
      <c r="Q8" s="1057" t="s">
        <v>237</v>
      </c>
      <c r="R8" s="1055"/>
      <c r="S8" s="1055"/>
      <c r="T8" s="1055"/>
      <c r="U8" s="1055"/>
      <c r="V8" s="1056"/>
      <c r="W8" s="211"/>
      <c r="X8" s="1057" t="s">
        <v>238</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230</v>
      </c>
      <c r="L9" s="1039" t="s">
        <v>27</v>
      </c>
      <c r="M9" s="1040"/>
      <c r="N9" s="1040" t="s">
        <v>26</v>
      </c>
      <c r="O9" s="1041"/>
      <c r="P9" s="211"/>
      <c r="Q9" s="1042" t="s">
        <v>12</v>
      </c>
      <c r="R9" s="1037" t="s">
        <v>230</v>
      </c>
      <c r="S9" s="1039" t="s">
        <v>27</v>
      </c>
      <c r="T9" s="1040"/>
      <c r="U9" s="1040" t="s">
        <v>26</v>
      </c>
      <c r="V9" s="1041"/>
      <c r="W9" s="211"/>
      <c r="X9" s="1042" t="s">
        <v>12</v>
      </c>
      <c r="Y9" s="1037" t="s">
        <v>230</v>
      </c>
      <c r="Z9" s="1039" t="s">
        <v>27</v>
      </c>
      <c r="AA9" s="1040"/>
      <c r="AB9" s="1040" t="s">
        <v>26</v>
      </c>
      <c r="AC9" s="1041"/>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43"/>
      <c r="K10" s="1038"/>
      <c r="L10" s="408" t="s">
        <v>12</v>
      </c>
      <c r="M10" s="408" t="s">
        <v>231</v>
      </c>
      <c r="N10" s="408" t="s">
        <v>12</v>
      </c>
      <c r="O10" s="218" t="s">
        <v>231</v>
      </c>
      <c r="P10" s="216"/>
      <c r="Q10" s="1043"/>
      <c r="R10" s="1038"/>
      <c r="S10" s="408" t="s">
        <v>12</v>
      </c>
      <c r="T10" s="408" t="s">
        <v>231</v>
      </c>
      <c r="U10" s="408" t="s">
        <v>12</v>
      </c>
      <c r="V10" s="218" t="s">
        <v>231</v>
      </c>
      <c r="W10" s="216"/>
      <c r="X10" s="1043"/>
      <c r="Y10" s="103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85391</v>
      </c>
      <c r="E12" s="739">
        <f>L12+S12+Z12</f>
        <v>51201</v>
      </c>
      <c r="F12" s="748">
        <f>E12/$D12*100</f>
        <v>59.960651590917081</v>
      </c>
      <c r="G12" s="739">
        <f>N12+U12+AB12</f>
        <v>34190</v>
      </c>
      <c r="H12" s="230">
        <f>G12/$D12*100</f>
        <v>40.039348409082926</v>
      </c>
      <c r="I12" s="226"/>
      <c r="J12" s="227">
        <f>L12+N12</f>
        <v>29318</v>
      </c>
      <c r="K12" s="751">
        <f>J12/$D12*100</f>
        <v>34.333829092058885</v>
      </c>
      <c r="L12" s="745">
        <v>11565</v>
      </c>
      <c r="M12" s="748">
        <v>39.446756258953542</v>
      </c>
      <c r="N12" s="745">
        <v>17753</v>
      </c>
      <c r="O12" s="228">
        <v>60.553243741046458</v>
      </c>
      <c r="P12" s="226"/>
      <c r="Q12" s="227">
        <v>15165</v>
      </c>
      <c r="R12" s="751">
        <v>17.759482849480623</v>
      </c>
      <c r="S12" s="745">
        <v>8804</v>
      </c>
      <c r="T12" s="748">
        <v>58.054731289152649</v>
      </c>
      <c r="U12" s="745">
        <v>6361</v>
      </c>
      <c r="V12" s="228">
        <v>41.945268710847344</v>
      </c>
      <c r="W12" s="226"/>
      <c r="X12" s="227">
        <v>40908</v>
      </c>
      <c r="Y12" s="751">
        <v>47.906688058460496</v>
      </c>
      <c r="Z12" s="745">
        <v>30832</v>
      </c>
      <c r="AA12" s="748">
        <v>75.369120954336552</v>
      </c>
      <c r="AB12" s="745">
        <v>10076</v>
      </c>
      <c r="AC12" s="228">
        <f t="shared" ref="AC12:AC29" si="0">AB12/$X12*100</f>
        <v>24.630879045663441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11856</v>
      </c>
      <c r="E13" s="740">
        <f t="shared" ref="E13:E29" si="2">L13+S13+Z13</f>
        <v>7885</v>
      </c>
      <c r="F13" s="577">
        <f t="shared" ref="F13:H29" si="3">E13/$D13*100</f>
        <v>66.506410256410248</v>
      </c>
      <c r="G13" s="740">
        <f t="shared" ref="G13:G29" si="4">N13+U13+AB13</f>
        <v>3971</v>
      </c>
      <c r="H13" s="237">
        <f t="shared" si="3"/>
        <v>33.493589743589745</v>
      </c>
      <c r="I13" s="226"/>
      <c r="J13" s="234">
        <f t="shared" ref="J13:J29" si="5">L13+N13</f>
        <v>2283</v>
      </c>
      <c r="K13" s="752">
        <f t="shared" ref="K13:K29" si="6">J13/$D13*100</f>
        <v>19.256072874493928</v>
      </c>
      <c r="L13" s="746">
        <v>933</v>
      </c>
      <c r="M13" s="749">
        <v>40.867279894875161</v>
      </c>
      <c r="N13" s="746">
        <v>1350</v>
      </c>
      <c r="O13" s="235">
        <v>59.132720105124839</v>
      </c>
      <c r="P13" s="226"/>
      <c r="Q13" s="234">
        <v>1798</v>
      </c>
      <c r="R13" s="752">
        <v>15.165317139001349</v>
      </c>
      <c r="S13" s="746">
        <v>1038</v>
      </c>
      <c r="T13" s="749">
        <v>57.730812013348164</v>
      </c>
      <c r="U13" s="746">
        <v>760</v>
      </c>
      <c r="V13" s="235">
        <v>42.269187986651836</v>
      </c>
      <c r="W13" s="226"/>
      <c r="X13" s="234">
        <v>7775</v>
      </c>
      <c r="Y13" s="752">
        <v>65.578609986504716</v>
      </c>
      <c r="Z13" s="746">
        <v>5914</v>
      </c>
      <c r="AA13" s="749">
        <v>76.064308681672017</v>
      </c>
      <c r="AB13" s="746">
        <v>1861</v>
      </c>
      <c r="AC13" s="235">
        <f t="shared" si="0"/>
        <v>23.935691318327972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8092</v>
      </c>
      <c r="E14" s="740">
        <f t="shared" si="2"/>
        <v>5409</v>
      </c>
      <c r="F14" s="577">
        <f t="shared" si="3"/>
        <v>66.843796342066241</v>
      </c>
      <c r="G14" s="740">
        <f t="shared" si="4"/>
        <v>2683</v>
      </c>
      <c r="H14" s="237">
        <f t="shared" si="3"/>
        <v>33.156203657933766</v>
      </c>
      <c r="I14" s="226"/>
      <c r="J14" s="234">
        <f t="shared" si="5"/>
        <v>1841</v>
      </c>
      <c r="K14" s="752">
        <f t="shared" si="6"/>
        <v>22.750865051903112</v>
      </c>
      <c r="L14" s="746">
        <v>755</v>
      </c>
      <c r="M14" s="749">
        <v>41.010320478001091</v>
      </c>
      <c r="N14" s="746">
        <v>1086</v>
      </c>
      <c r="O14" s="235">
        <v>58.989679521998916</v>
      </c>
      <c r="P14" s="226"/>
      <c r="Q14" s="234">
        <v>1426</v>
      </c>
      <c r="R14" s="752">
        <v>17.622343054869006</v>
      </c>
      <c r="S14" s="746">
        <v>824</v>
      </c>
      <c r="T14" s="749">
        <v>57.784011220196355</v>
      </c>
      <c r="U14" s="746">
        <v>602</v>
      </c>
      <c r="V14" s="235">
        <v>42.215988779803645</v>
      </c>
      <c r="W14" s="226"/>
      <c r="X14" s="234">
        <v>4825</v>
      </c>
      <c r="Y14" s="752">
        <v>59.626791893227882</v>
      </c>
      <c r="Z14" s="746">
        <v>3830</v>
      </c>
      <c r="AA14" s="749">
        <v>79.37823834196891</v>
      </c>
      <c r="AB14" s="746">
        <v>995</v>
      </c>
      <c r="AC14" s="235">
        <f t="shared" si="0"/>
        <v>20.621761658031087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8193</v>
      </c>
      <c r="E15" s="740">
        <f t="shared" si="2"/>
        <v>5178</v>
      </c>
      <c r="F15" s="577">
        <f t="shared" si="3"/>
        <v>63.200292932991573</v>
      </c>
      <c r="G15" s="740">
        <f t="shared" si="4"/>
        <v>3015</v>
      </c>
      <c r="H15" s="237">
        <f t="shared" si="3"/>
        <v>36.79970706700842</v>
      </c>
      <c r="I15" s="226"/>
      <c r="J15" s="234">
        <f t="shared" si="5"/>
        <v>1933</v>
      </c>
      <c r="K15" s="752">
        <f t="shared" si="6"/>
        <v>23.593311363358964</v>
      </c>
      <c r="L15" s="746">
        <v>753</v>
      </c>
      <c r="M15" s="749">
        <v>38.954992240041385</v>
      </c>
      <c r="N15" s="746">
        <v>1180</v>
      </c>
      <c r="O15" s="235">
        <v>61.045007759958615</v>
      </c>
      <c r="P15" s="226"/>
      <c r="Q15" s="234">
        <v>1476</v>
      </c>
      <c r="R15" s="752">
        <v>18.015378982057854</v>
      </c>
      <c r="S15" s="746">
        <v>836</v>
      </c>
      <c r="T15" s="749">
        <v>56.639566395663955</v>
      </c>
      <c r="U15" s="746">
        <v>640</v>
      </c>
      <c r="V15" s="235">
        <v>43.360433604336045</v>
      </c>
      <c r="W15" s="226"/>
      <c r="X15" s="234">
        <v>4784</v>
      </c>
      <c r="Y15" s="752">
        <v>58.391309654583182</v>
      </c>
      <c r="Z15" s="746">
        <v>3589</v>
      </c>
      <c r="AA15" s="749">
        <v>75.02090301003345</v>
      </c>
      <c r="AB15" s="746">
        <v>1195</v>
      </c>
      <c r="AC15" s="235">
        <f t="shared" si="0"/>
        <v>24.979096989966553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15126</v>
      </c>
      <c r="E16" s="740">
        <f t="shared" si="2"/>
        <v>9230</v>
      </c>
      <c r="F16" s="577">
        <f t="shared" si="3"/>
        <v>61.020758958085416</v>
      </c>
      <c r="G16" s="740">
        <f t="shared" si="4"/>
        <v>5896</v>
      </c>
      <c r="H16" s="237">
        <f t="shared" si="3"/>
        <v>38.979241041914584</v>
      </c>
      <c r="I16" s="226"/>
      <c r="J16" s="234">
        <f t="shared" si="5"/>
        <v>5145</v>
      </c>
      <c r="K16" s="752">
        <f t="shared" si="6"/>
        <v>34.01428004760016</v>
      </c>
      <c r="L16" s="746">
        <v>2127</v>
      </c>
      <c r="M16" s="749">
        <v>41.341107871720119</v>
      </c>
      <c r="N16" s="746">
        <v>3018</v>
      </c>
      <c r="O16" s="235">
        <v>58.658892128279881</v>
      </c>
      <c r="P16" s="226"/>
      <c r="Q16" s="234">
        <v>2813</v>
      </c>
      <c r="R16" s="752">
        <v>18.597117545947377</v>
      </c>
      <c r="S16" s="746">
        <v>1624</v>
      </c>
      <c r="T16" s="749">
        <v>57.731958762886592</v>
      </c>
      <c r="U16" s="746">
        <v>1189</v>
      </c>
      <c r="V16" s="235">
        <v>42.268041237113401</v>
      </c>
      <c r="W16" s="226"/>
      <c r="X16" s="234">
        <v>7168</v>
      </c>
      <c r="Y16" s="752">
        <v>47.38860240645247</v>
      </c>
      <c r="Z16" s="746">
        <v>5479</v>
      </c>
      <c r="AA16" s="749">
        <v>76.436941964285708</v>
      </c>
      <c r="AB16" s="746">
        <v>1689</v>
      </c>
      <c r="AC16" s="235">
        <f t="shared" si="0"/>
        <v>23.563058035714285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5745</v>
      </c>
      <c r="E17" s="741">
        <f t="shared" si="2"/>
        <v>3685</v>
      </c>
      <c r="F17" s="578">
        <f t="shared" si="3"/>
        <v>64.142732811140121</v>
      </c>
      <c r="G17" s="741">
        <f t="shared" si="4"/>
        <v>2060</v>
      </c>
      <c r="H17" s="237">
        <f t="shared" si="3"/>
        <v>35.857267188859879</v>
      </c>
      <c r="I17" s="226"/>
      <c r="J17" s="238">
        <f t="shared" si="5"/>
        <v>1321</v>
      </c>
      <c r="K17" s="753">
        <f t="shared" si="6"/>
        <v>22.993907745865972</v>
      </c>
      <c r="L17" s="741">
        <v>535</v>
      </c>
      <c r="M17" s="578">
        <v>40.499621498864499</v>
      </c>
      <c r="N17" s="741">
        <v>786</v>
      </c>
      <c r="O17" s="235">
        <v>59.500378501135501</v>
      </c>
      <c r="P17" s="226"/>
      <c r="Q17" s="238">
        <v>1065</v>
      </c>
      <c r="R17" s="753">
        <v>18.5378590078329</v>
      </c>
      <c r="S17" s="741">
        <v>588</v>
      </c>
      <c r="T17" s="578">
        <v>55.211267605633807</v>
      </c>
      <c r="U17" s="741">
        <v>477</v>
      </c>
      <c r="V17" s="235">
        <v>44.7887323943662</v>
      </c>
      <c r="W17" s="226"/>
      <c r="X17" s="238">
        <v>3359</v>
      </c>
      <c r="Y17" s="753">
        <v>58.468233246301125</v>
      </c>
      <c r="Z17" s="741">
        <v>2562</v>
      </c>
      <c r="AA17" s="578">
        <v>76.272700208395364</v>
      </c>
      <c r="AB17" s="741">
        <v>797</v>
      </c>
      <c r="AC17" s="235">
        <f t="shared" si="0"/>
        <v>23.727299791604644</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34494</v>
      </c>
      <c r="E18" s="740">
        <f t="shared" si="2"/>
        <v>22554</v>
      </c>
      <c r="F18" s="577">
        <f t="shared" si="3"/>
        <v>65.385284397286483</v>
      </c>
      <c r="G18" s="740">
        <f t="shared" si="4"/>
        <v>11940</v>
      </c>
      <c r="H18" s="237">
        <f t="shared" si="3"/>
        <v>34.614715602713517</v>
      </c>
      <c r="I18" s="226"/>
      <c r="J18" s="234">
        <f t="shared" si="5"/>
        <v>6825</v>
      </c>
      <c r="K18" s="752">
        <f t="shared" si="6"/>
        <v>19.786049747782222</v>
      </c>
      <c r="L18" s="746">
        <v>2798</v>
      </c>
      <c r="M18" s="749">
        <v>40.996336996336993</v>
      </c>
      <c r="N18" s="746">
        <v>4027</v>
      </c>
      <c r="O18" s="235">
        <v>59.003663003663</v>
      </c>
      <c r="P18" s="226"/>
      <c r="Q18" s="234">
        <v>5036</v>
      </c>
      <c r="R18" s="752">
        <v>14.599640517191395</v>
      </c>
      <c r="S18" s="746">
        <v>2831</v>
      </c>
      <c r="T18" s="749">
        <v>56.215250198570303</v>
      </c>
      <c r="U18" s="746">
        <v>2205</v>
      </c>
      <c r="V18" s="235">
        <v>43.784749801429705</v>
      </c>
      <c r="W18" s="226"/>
      <c r="X18" s="234">
        <v>22633</v>
      </c>
      <c r="Y18" s="752">
        <v>65.614309735026382</v>
      </c>
      <c r="Z18" s="746">
        <v>16925</v>
      </c>
      <c r="AA18" s="749">
        <v>74.780188220739632</v>
      </c>
      <c r="AB18" s="746">
        <v>5708</v>
      </c>
      <c r="AC18" s="235">
        <f t="shared" si="0"/>
        <v>25.219811779260372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22442</v>
      </c>
      <c r="E19" s="740">
        <f t="shared" si="2"/>
        <v>14343</v>
      </c>
      <c r="F19" s="577">
        <f t="shared" si="3"/>
        <v>63.911416094822201</v>
      </c>
      <c r="G19" s="740">
        <f t="shared" si="4"/>
        <v>8099</v>
      </c>
      <c r="H19" s="237">
        <f t="shared" si="3"/>
        <v>36.088583905177792</v>
      </c>
      <c r="I19" s="226"/>
      <c r="J19" s="234">
        <f t="shared" si="5"/>
        <v>5329</v>
      </c>
      <c r="K19" s="752">
        <f t="shared" si="6"/>
        <v>23.745655467427145</v>
      </c>
      <c r="L19" s="746">
        <v>2109</v>
      </c>
      <c r="M19" s="749">
        <v>39.575905423156314</v>
      </c>
      <c r="N19" s="746">
        <v>3220</v>
      </c>
      <c r="O19" s="235">
        <v>60.424094576843693</v>
      </c>
      <c r="P19" s="226"/>
      <c r="Q19" s="234">
        <v>3211</v>
      </c>
      <c r="R19" s="752">
        <v>14.307993939934052</v>
      </c>
      <c r="S19" s="746">
        <v>1873</v>
      </c>
      <c r="T19" s="749">
        <v>58.330738087823107</v>
      </c>
      <c r="U19" s="746">
        <v>1338</v>
      </c>
      <c r="V19" s="235">
        <v>41.669261912176893</v>
      </c>
      <c r="W19" s="226"/>
      <c r="X19" s="234">
        <v>13902</v>
      </c>
      <c r="Y19" s="752">
        <v>61.946350592638801</v>
      </c>
      <c r="Z19" s="746">
        <v>10361</v>
      </c>
      <c r="AA19" s="749">
        <v>74.528844770536622</v>
      </c>
      <c r="AB19" s="746">
        <v>3541</v>
      </c>
      <c r="AC19" s="235">
        <f t="shared" si="0"/>
        <v>25.471155229463388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50742</v>
      </c>
      <c r="E20" s="740">
        <f t="shared" si="2"/>
        <v>32193</v>
      </c>
      <c r="F20" s="577">
        <f t="shared" si="3"/>
        <v>63.444483859524659</v>
      </c>
      <c r="G20" s="740">
        <f t="shared" si="4"/>
        <v>18549</v>
      </c>
      <c r="H20" s="237">
        <f t="shared" si="3"/>
        <v>36.555516140475348</v>
      </c>
      <c r="I20" s="226"/>
      <c r="J20" s="234">
        <f t="shared" si="5"/>
        <v>13834</v>
      </c>
      <c r="K20" s="752">
        <f t="shared" si="6"/>
        <v>27.263410981041346</v>
      </c>
      <c r="L20" s="746">
        <v>5736</v>
      </c>
      <c r="M20" s="749">
        <v>41.463062021107419</v>
      </c>
      <c r="N20" s="746">
        <v>8098</v>
      </c>
      <c r="O20" s="235">
        <v>58.536937978892581</v>
      </c>
      <c r="P20" s="226"/>
      <c r="Q20" s="234">
        <v>8323</v>
      </c>
      <c r="R20" s="752">
        <v>16.402585629261758</v>
      </c>
      <c r="S20" s="746">
        <v>4723</v>
      </c>
      <c r="T20" s="749">
        <v>56.746365493211584</v>
      </c>
      <c r="U20" s="746">
        <v>3600</v>
      </c>
      <c r="V20" s="235">
        <v>43.253634506788416</v>
      </c>
      <c r="W20" s="226"/>
      <c r="X20" s="234">
        <v>28585</v>
      </c>
      <c r="Y20" s="752">
        <v>56.334003389696896</v>
      </c>
      <c r="Z20" s="746">
        <v>21734</v>
      </c>
      <c r="AA20" s="749">
        <v>76.032884379919537</v>
      </c>
      <c r="AB20" s="746">
        <v>6851</v>
      </c>
      <c r="AC20" s="235">
        <f t="shared" si="0"/>
        <v>23.967115620080463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46201</v>
      </c>
      <c r="E21" s="740">
        <f t="shared" si="2"/>
        <v>30000</v>
      </c>
      <c r="F21" s="577">
        <f t="shared" si="3"/>
        <v>64.933659444600764</v>
      </c>
      <c r="G21" s="740">
        <f t="shared" si="4"/>
        <v>16201</v>
      </c>
      <c r="H21" s="237">
        <f t="shared" si="3"/>
        <v>35.066340555399236</v>
      </c>
      <c r="I21" s="226"/>
      <c r="J21" s="234">
        <f t="shared" si="5"/>
        <v>10002</v>
      </c>
      <c r="K21" s="752">
        <f t="shared" si="6"/>
        <v>21.648882058829898</v>
      </c>
      <c r="L21" s="746">
        <v>4053</v>
      </c>
      <c r="M21" s="749">
        <v>40.521895620875824</v>
      </c>
      <c r="N21" s="746">
        <v>5949</v>
      </c>
      <c r="O21" s="235">
        <v>59.478104379124176</v>
      </c>
      <c r="P21" s="226"/>
      <c r="Q21" s="234">
        <v>8250</v>
      </c>
      <c r="R21" s="752">
        <v>17.856756347265211</v>
      </c>
      <c r="S21" s="746">
        <v>4782</v>
      </c>
      <c r="T21" s="749">
        <v>57.963636363636361</v>
      </c>
      <c r="U21" s="746">
        <v>3468</v>
      </c>
      <c r="V21" s="235">
        <v>42.036363636363639</v>
      </c>
      <c r="W21" s="226"/>
      <c r="X21" s="234">
        <v>27949</v>
      </c>
      <c r="Y21" s="752">
        <v>60.494361593904891</v>
      </c>
      <c r="Z21" s="746">
        <v>21165</v>
      </c>
      <c r="AA21" s="749">
        <v>75.727217431750688</v>
      </c>
      <c r="AB21" s="746">
        <v>6784</v>
      </c>
      <c r="AC21" s="235">
        <f t="shared" si="0"/>
        <v>24.272782568249312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13019</v>
      </c>
      <c r="E22" s="740">
        <f t="shared" si="2"/>
        <v>8512</v>
      </c>
      <c r="F22" s="577">
        <f t="shared" si="3"/>
        <v>65.381365696290032</v>
      </c>
      <c r="G22" s="740">
        <f t="shared" si="4"/>
        <v>4507</v>
      </c>
      <c r="H22" s="237">
        <f t="shared" si="3"/>
        <v>34.61863430370996</v>
      </c>
      <c r="I22" s="226"/>
      <c r="J22" s="234">
        <f t="shared" si="5"/>
        <v>2776</v>
      </c>
      <c r="K22" s="752">
        <f t="shared" si="6"/>
        <v>21.322682233658501</v>
      </c>
      <c r="L22" s="746">
        <v>1148</v>
      </c>
      <c r="M22" s="749">
        <v>41.354466858789621</v>
      </c>
      <c r="N22" s="746">
        <v>1628</v>
      </c>
      <c r="O22" s="235">
        <v>58.645533141210372</v>
      </c>
      <c r="P22" s="226"/>
      <c r="Q22" s="234">
        <v>2105</v>
      </c>
      <c r="R22" s="752">
        <v>16.168676549658194</v>
      </c>
      <c r="S22" s="746">
        <v>1212</v>
      </c>
      <c r="T22" s="749">
        <v>57.577197149643709</v>
      </c>
      <c r="U22" s="746">
        <v>893</v>
      </c>
      <c r="V22" s="235">
        <v>42.422802850356298</v>
      </c>
      <c r="W22" s="226"/>
      <c r="X22" s="234">
        <v>8138</v>
      </c>
      <c r="Y22" s="752">
        <v>62.508641216683316</v>
      </c>
      <c r="Z22" s="746">
        <v>6152</v>
      </c>
      <c r="AA22" s="749">
        <v>75.59596952568198</v>
      </c>
      <c r="AB22" s="746">
        <v>1986</v>
      </c>
      <c r="AC22" s="235">
        <f t="shared" si="0"/>
        <v>24.404030474318013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26551</v>
      </c>
      <c r="E23" s="740">
        <f t="shared" si="2"/>
        <v>17821</v>
      </c>
      <c r="F23" s="577">
        <f t="shared" si="3"/>
        <v>67.119882490301691</v>
      </c>
      <c r="G23" s="740">
        <f t="shared" si="4"/>
        <v>8730</v>
      </c>
      <c r="H23" s="237">
        <f t="shared" si="3"/>
        <v>32.880117509698316</v>
      </c>
      <c r="I23" s="226"/>
      <c r="J23" s="234">
        <f t="shared" si="5"/>
        <v>5335</v>
      </c>
      <c r="K23" s="752">
        <f t="shared" si="6"/>
        <v>20.093405144815637</v>
      </c>
      <c r="L23" s="746">
        <v>2273</v>
      </c>
      <c r="M23" s="749">
        <v>42.60543580131209</v>
      </c>
      <c r="N23" s="746">
        <v>3062</v>
      </c>
      <c r="O23" s="235">
        <v>57.394564198687917</v>
      </c>
      <c r="P23" s="226"/>
      <c r="Q23" s="234">
        <v>4398</v>
      </c>
      <c r="R23" s="752">
        <v>16.564347858837706</v>
      </c>
      <c r="S23" s="746">
        <v>2478</v>
      </c>
      <c r="T23" s="749">
        <v>56.343792633015013</v>
      </c>
      <c r="U23" s="746">
        <v>1920</v>
      </c>
      <c r="V23" s="235">
        <v>43.656207366984994</v>
      </c>
      <c r="W23" s="226"/>
      <c r="X23" s="234">
        <v>16818</v>
      </c>
      <c r="Y23" s="752">
        <v>63.342246996346653</v>
      </c>
      <c r="Z23" s="746">
        <v>13070</v>
      </c>
      <c r="AA23" s="749">
        <v>77.714353668688304</v>
      </c>
      <c r="AB23" s="746">
        <v>3748</v>
      </c>
      <c r="AC23" s="235">
        <f t="shared" si="0"/>
        <v>22.285646331311689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61197</v>
      </c>
      <c r="E24" s="740">
        <f t="shared" si="2"/>
        <v>41185</v>
      </c>
      <c r="F24" s="577">
        <f t="shared" si="3"/>
        <v>67.299050607055904</v>
      </c>
      <c r="G24" s="740">
        <f t="shared" si="4"/>
        <v>20012</v>
      </c>
      <c r="H24" s="237">
        <f t="shared" si="3"/>
        <v>32.700949392944104</v>
      </c>
      <c r="I24" s="226"/>
      <c r="J24" s="234">
        <f t="shared" si="5"/>
        <v>15156</v>
      </c>
      <c r="K24" s="752">
        <f t="shared" si="6"/>
        <v>24.765919898034216</v>
      </c>
      <c r="L24" s="746">
        <v>7469</v>
      </c>
      <c r="M24" s="749">
        <v>49.280812879387703</v>
      </c>
      <c r="N24" s="746">
        <v>7687</v>
      </c>
      <c r="O24" s="235">
        <v>50.719187120612297</v>
      </c>
      <c r="P24" s="226"/>
      <c r="Q24" s="234">
        <v>9471</v>
      </c>
      <c r="R24" s="752">
        <v>15.47624883572724</v>
      </c>
      <c r="S24" s="746">
        <v>5634</v>
      </c>
      <c r="T24" s="749">
        <v>59.486854608805828</v>
      </c>
      <c r="U24" s="746">
        <v>3837</v>
      </c>
      <c r="V24" s="235">
        <v>40.513145391194172</v>
      </c>
      <c r="W24" s="226"/>
      <c r="X24" s="234">
        <v>36570</v>
      </c>
      <c r="Y24" s="752">
        <v>59.75783126623854</v>
      </c>
      <c r="Z24" s="746">
        <v>28082</v>
      </c>
      <c r="AA24" s="749">
        <v>76.789718348372986</v>
      </c>
      <c r="AB24" s="746">
        <v>8488</v>
      </c>
      <c r="AC24" s="235">
        <f t="shared" si="0"/>
        <v>23.210281651627014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14657</v>
      </c>
      <c r="E25" s="740">
        <f t="shared" si="2"/>
        <v>8351</v>
      </c>
      <c r="F25" s="577">
        <f t="shared" si="3"/>
        <v>56.976188851743196</v>
      </c>
      <c r="G25" s="740">
        <f t="shared" si="4"/>
        <v>6306</v>
      </c>
      <c r="H25" s="237">
        <f t="shared" si="3"/>
        <v>43.023811148256804</v>
      </c>
      <c r="I25" s="226"/>
      <c r="J25" s="234">
        <f t="shared" si="5"/>
        <v>5303</v>
      </c>
      <c r="K25" s="752">
        <f t="shared" si="6"/>
        <v>36.180664528894049</v>
      </c>
      <c r="L25" s="746">
        <v>1896</v>
      </c>
      <c r="M25" s="749">
        <v>35.753347161983783</v>
      </c>
      <c r="N25" s="746">
        <v>3407</v>
      </c>
      <c r="O25" s="235">
        <v>64.246652838016217</v>
      </c>
      <c r="P25" s="226"/>
      <c r="Q25" s="234">
        <v>2269</v>
      </c>
      <c r="R25" s="752">
        <v>15.480657706215462</v>
      </c>
      <c r="S25" s="746">
        <v>1247</v>
      </c>
      <c r="T25" s="749">
        <v>54.958131335390036</v>
      </c>
      <c r="U25" s="746">
        <v>1022</v>
      </c>
      <c r="V25" s="235">
        <v>45.041868664609964</v>
      </c>
      <c r="W25" s="226"/>
      <c r="X25" s="234">
        <v>7085</v>
      </c>
      <c r="Y25" s="752">
        <v>48.338677764890498</v>
      </c>
      <c r="Z25" s="746">
        <v>5208</v>
      </c>
      <c r="AA25" s="749">
        <v>73.507410021171495</v>
      </c>
      <c r="AB25" s="746">
        <v>1877</v>
      </c>
      <c r="AC25" s="235">
        <f t="shared" si="0"/>
        <v>26.492589978828512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3443</v>
      </c>
      <c r="E26" s="742">
        <f t="shared" si="2"/>
        <v>2378</v>
      </c>
      <c r="F26" s="579">
        <f t="shared" si="3"/>
        <v>69.067673540516992</v>
      </c>
      <c r="G26" s="742">
        <f t="shared" si="4"/>
        <v>1065</v>
      </c>
      <c r="H26" s="237">
        <f t="shared" si="3"/>
        <v>30.932326459483011</v>
      </c>
      <c r="I26" s="226"/>
      <c r="J26" s="238">
        <f t="shared" si="5"/>
        <v>664</v>
      </c>
      <c r="K26" s="753">
        <f t="shared" si="6"/>
        <v>19.285506825442926</v>
      </c>
      <c r="L26" s="741">
        <v>308</v>
      </c>
      <c r="M26" s="578">
        <v>46.385542168674696</v>
      </c>
      <c r="N26" s="741">
        <v>356</v>
      </c>
      <c r="O26" s="235">
        <v>53.614457831325304</v>
      </c>
      <c r="P26" s="226"/>
      <c r="Q26" s="238">
        <v>532</v>
      </c>
      <c r="R26" s="753">
        <v>15.451641010746442</v>
      </c>
      <c r="S26" s="741">
        <v>315</v>
      </c>
      <c r="T26" s="578">
        <v>59.210526315789465</v>
      </c>
      <c r="U26" s="741">
        <v>217</v>
      </c>
      <c r="V26" s="235">
        <v>40.789473684210527</v>
      </c>
      <c r="W26" s="226"/>
      <c r="X26" s="238">
        <v>2247</v>
      </c>
      <c r="Y26" s="753">
        <v>65.262852163810621</v>
      </c>
      <c r="Z26" s="741">
        <v>1755</v>
      </c>
      <c r="AA26" s="578">
        <v>78.104138851802404</v>
      </c>
      <c r="AB26" s="741">
        <v>492</v>
      </c>
      <c r="AC26" s="235">
        <f t="shared" si="0"/>
        <v>21.895861148197596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19465</v>
      </c>
      <c r="E27" s="742">
        <f t="shared" si="2"/>
        <v>13207</v>
      </c>
      <c r="F27" s="579">
        <f t="shared" si="3"/>
        <v>67.849987156434622</v>
      </c>
      <c r="G27" s="742">
        <f t="shared" si="4"/>
        <v>6258</v>
      </c>
      <c r="H27" s="237">
        <f t="shared" si="3"/>
        <v>32.150012843565371</v>
      </c>
      <c r="I27" s="226"/>
      <c r="J27" s="238">
        <f t="shared" si="5"/>
        <v>3592</v>
      </c>
      <c r="K27" s="753">
        <f t="shared" si="6"/>
        <v>18.453634729000772</v>
      </c>
      <c r="L27" s="741">
        <v>1533</v>
      </c>
      <c r="M27" s="578">
        <v>42.678173719376396</v>
      </c>
      <c r="N27" s="741">
        <v>2059</v>
      </c>
      <c r="O27" s="235">
        <v>57.321826280623611</v>
      </c>
      <c r="P27" s="226"/>
      <c r="Q27" s="238">
        <v>2992</v>
      </c>
      <c r="R27" s="753">
        <v>15.37117903930131</v>
      </c>
      <c r="S27" s="741">
        <v>1693</v>
      </c>
      <c r="T27" s="578">
        <v>56.584224598930476</v>
      </c>
      <c r="U27" s="741">
        <v>1299</v>
      </c>
      <c r="V27" s="235">
        <v>43.415775401069517</v>
      </c>
      <c r="W27" s="226"/>
      <c r="X27" s="238">
        <v>12881</v>
      </c>
      <c r="Y27" s="753">
        <v>66.175186231697921</v>
      </c>
      <c r="Z27" s="741">
        <v>9981</v>
      </c>
      <c r="AA27" s="578">
        <v>77.486220013974076</v>
      </c>
      <c r="AB27" s="741">
        <v>2900</v>
      </c>
      <c r="AC27" s="235">
        <f t="shared" si="0"/>
        <v>22.513779986025931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2595</v>
      </c>
      <c r="E28" s="742">
        <f t="shared" si="2"/>
        <v>1660</v>
      </c>
      <c r="F28" s="579">
        <f t="shared" si="3"/>
        <v>63.969171483622354</v>
      </c>
      <c r="G28" s="742">
        <f t="shared" si="4"/>
        <v>935</v>
      </c>
      <c r="H28" s="243">
        <f t="shared" si="3"/>
        <v>36.030828516377653</v>
      </c>
      <c r="I28" s="226"/>
      <c r="J28" s="238">
        <f t="shared" si="5"/>
        <v>561</v>
      </c>
      <c r="K28" s="753">
        <f t="shared" si="6"/>
        <v>21.618497109826588</v>
      </c>
      <c r="L28" s="741">
        <v>237</v>
      </c>
      <c r="M28" s="578">
        <v>42.245989304812838</v>
      </c>
      <c r="N28" s="741">
        <v>324</v>
      </c>
      <c r="O28" s="242">
        <v>57.754010695187162</v>
      </c>
      <c r="P28" s="226"/>
      <c r="Q28" s="238">
        <v>391</v>
      </c>
      <c r="R28" s="753">
        <v>15.067437379576107</v>
      </c>
      <c r="S28" s="741">
        <v>220</v>
      </c>
      <c r="T28" s="578">
        <v>56.265984654731461</v>
      </c>
      <c r="U28" s="741">
        <v>171</v>
      </c>
      <c r="V28" s="242">
        <v>43.734015345268539</v>
      </c>
      <c r="W28" s="226"/>
      <c r="X28" s="238">
        <v>1643</v>
      </c>
      <c r="Y28" s="753">
        <v>63.314065510597302</v>
      </c>
      <c r="Z28" s="741">
        <v>1203</v>
      </c>
      <c r="AA28" s="578">
        <v>73.219720024345719</v>
      </c>
      <c r="AB28" s="741">
        <v>440</v>
      </c>
      <c r="AC28" s="242">
        <f t="shared" si="0"/>
        <v>26.780279975654292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1217</v>
      </c>
      <c r="E29" s="743">
        <f t="shared" si="2"/>
        <v>654</v>
      </c>
      <c r="F29" s="580">
        <f t="shared" si="3"/>
        <v>53.738701725554641</v>
      </c>
      <c r="G29" s="743">
        <f t="shared" si="4"/>
        <v>563</v>
      </c>
      <c r="H29" s="248">
        <f t="shared" si="3"/>
        <v>46.261298274445359</v>
      </c>
      <c r="I29" s="226"/>
      <c r="J29" s="245">
        <f t="shared" si="5"/>
        <v>656</v>
      </c>
      <c r="K29" s="754">
        <f t="shared" si="6"/>
        <v>53.903040262941659</v>
      </c>
      <c r="L29" s="747">
        <v>246</v>
      </c>
      <c r="M29" s="750">
        <v>37.5</v>
      </c>
      <c r="N29" s="747">
        <v>410</v>
      </c>
      <c r="O29" s="246">
        <v>62.5</v>
      </c>
      <c r="P29" s="226"/>
      <c r="Q29" s="245">
        <v>180</v>
      </c>
      <c r="R29" s="754">
        <v>14.790468364831552</v>
      </c>
      <c r="S29" s="747">
        <v>116</v>
      </c>
      <c r="T29" s="750">
        <v>64.444444444444443</v>
      </c>
      <c r="U29" s="747">
        <v>64</v>
      </c>
      <c r="V29" s="246">
        <v>35.555555555555557</v>
      </c>
      <c r="W29" s="226"/>
      <c r="X29" s="245">
        <v>381</v>
      </c>
      <c r="Y29" s="754">
        <v>31.306491372226787</v>
      </c>
      <c r="Z29" s="747">
        <v>292</v>
      </c>
      <c r="AA29" s="750">
        <v>76.640419947506572</v>
      </c>
      <c r="AB29" s="747">
        <v>89</v>
      </c>
      <c r="AC29" s="246">
        <f t="shared" si="0"/>
        <v>23.359580052493438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430426</v>
      </c>
      <c r="E31" s="744">
        <f>L31+S31+Z31</f>
        <v>275446</v>
      </c>
      <c r="F31" s="409">
        <f>E31/$D31*100</f>
        <v>63.993810782805873</v>
      </c>
      <c r="G31" s="744">
        <f>N31+U31+AB31</f>
        <v>154980</v>
      </c>
      <c r="H31" s="255">
        <f>G31/$D31*100</f>
        <v>36.006189217194127</v>
      </c>
      <c r="I31" s="211"/>
      <c r="J31" s="253">
        <f>SUM(J12:J29)</f>
        <v>111874</v>
      </c>
      <c r="K31" s="755">
        <f>J31/$D31*100</f>
        <v>25.991459623721614</v>
      </c>
      <c r="L31" s="744">
        <f>SUM(L12:L29)</f>
        <v>46474</v>
      </c>
      <c r="M31" s="409">
        <f t="shared" ref="M31:O31" si="7">L31/$J31*100</f>
        <v>41.541376906162292</v>
      </c>
      <c r="N31" s="744">
        <f>SUM(N12:N29)</f>
        <v>65400</v>
      </c>
      <c r="O31" s="254">
        <f t="shared" si="7"/>
        <v>58.458623093837716</v>
      </c>
      <c r="P31" s="211"/>
      <c r="Q31" s="253">
        <f>SUM(Q12:Q29)</f>
        <v>70901</v>
      </c>
      <c r="R31" s="755">
        <f>Q31/$D31*100</f>
        <v>16.472285596130344</v>
      </c>
      <c r="S31" s="744">
        <f>SUM(S12:S29)</f>
        <v>40838</v>
      </c>
      <c r="T31" s="409">
        <f>S31/$Q31*100</f>
        <v>57.598623432673726</v>
      </c>
      <c r="U31" s="744">
        <f>SUM(U12:U29)</f>
        <v>30063</v>
      </c>
      <c r="V31" s="254">
        <f>U31/$Q31*100</f>
        <v>42.401376567326274</v>
      </c>
      <c r="W31" s="211"/>
      <c r="X31" s="253">
        <f>SUM(X12:X29)</f>
        <v>247651</v>
      </c>
      <c r="Y31" s="755">
        <f>X31/$D31*100</f>
        <v>57.536254780148042</v>
      </c>
      <c r="Z31" s="744">
        <f>SUM(Z12:Z29)</f>
        <v>188134</v>
      </c>
      <c r="AA31" s="409">
        <f>Z31/$X31*100</f>
        <v>75.967389592612193</v>
      </c>
      <c r="AB31" s="744">
        <f>SUM(AB12:AB29)</f>
        <v>59517</v>
      </c>
      <c r="AC31" s="254">
        <f>AB31/$X31*100</f>
        <v>24.032610407387818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239</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240</v>
      </c>
      <c r="K8" s="1055"/>
      <c r="L8" s="1055"/>
      <c r="M8" s="1055"/>
      <c r="N8" s="1055"/>
      <c r="O8" s="1056"/>
      <c r="P8" s="211"/>
      <c r="Q8" s="1057" t="s">
        <v>241</v>
      </c>
      <c r="R8" s="1055"/>
      <c r="S8" s="1055"/>
      <c r="T8" s="1055"/>
      <c r="U8" s="1055"/>
      <c r="V8" s="1056"/>
      <c r="W8" s="211"/>
      <c r="X8" s="1057" t="s">
        <v>242</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230</v>
      </c>
      <c r="L9" s="1039" t="s">
        <v>27</v>
      </c>
      <c r="M9" s="1040"/>
      <c r="N9" s="1040" t="s">
        <v>26</v>
      </c>
      <c r="O9" s="1041"/>
      <c r="P9" s="211"/>
      <c r="Q9" s="1042" t="s">
        <v>12</v>
      </c>
      <c r="R9" s="1037" t="s">
        <v>230</v>
      </c>
      <c r="S9" s="1039" t="s">
        <v>27</v>
      </c>
      <c r="T9" s="1040"/>
      <c r="U9" s="1040" t="s">
        <v>26</v>
      </c>
      <c r="V9" s="1041"/>
      <c r="W9" s="211"/>
      <c r="X9" s="1042" t="s">
        <v>12</v>
      </c>
      <c r="Y9" s="1037" t="s">
        <v>230</v>
      </c>
      <c r="Z9" s="1039" t="s">
        <v>27</v>
      </c>
      <c r="AA9" s="1040"/>
      <c r="AB9" s="1040" t="s">
        <v>26</v>
      </c>
      <c r="AC9" s="1041"/>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43"/>
      <c r="K10" s="1038"/>
      <c r="L10" s="408" t="s">
        <v>12</v>
      </c>
      <c r="M10" s="408" t="s">
        <v>231</v>
      </c>
      <c r="N10" s="408" t="s">
        <v>12</v>
      </c>
      <c r="O10" s="218" t="s">
        <v>231</v>
      </c>
      <c r="P10" s="216"/>
      <c r="Q10" s="1043"/>
      <c r="R10" s="1038"/>
      <c r="S10" s="408" t="s">
        <v>12</v>
      </c>
      <c r="T10" s="408" t="s">
        <v>231</v>
      </c>
      <c r="U10" s="408" t="s">
        <v>12</v>
      </c>
      <c r="V10" s="218" t="s">
        <v>231</v>
      </c>
      <c r="W10" s="216"/>
      <c r="X10" s="1043"/>
      <c r="Y10" s="103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142939</v>
      </c>
      <c r="E12" s="739">
        <f>L12+S12+Z12</f>
        <v>89891</v>
      </c>
      <c r="F12" s="748">
        <f>E12/$D12*100</f>
        <v>62.887665367744283</v>
      </c>
      <c r="G12" s="739">
        <f>N12+U12+AB12</f>
        <v>53048</v>
      </c>
      <c r="H12" s="230">
        <f>G12/$D12*100</f>
        <v>37.112334632255717</v>
      </c>
      <c r="I12" s="226"/>
      <c r="J12" s="227">
        <f>L12+N12</f>
        <v>42943</v>
      </c>
      <c r="K12" s="751">
        <f>J12/$D12*100</f>
        <v>30.042885426650528</v>
      </c>
      <c r="L12" s="745">
        <v>17380</v>
      </c>
      <c r="M12" s="748">
        <v>40.472253917984304</v>
      </c>
      <c r="N12" s="745">
        <v>25563</v>
      </c>
      <c r="O12" s="228">
        <v>59.527746082015696</v>
      </c>
      <c r="P12" s="226"/>
      <c r="Q12" s="227">
        <v>29435</v>
      </c>
      <c r="R12" s="751">
        <v>20.592700382680722</v>
      </c>
      <c r="S12" s="745">
        <v>19044</v>
      </c>
      <c r="T12" s="748">
        <v>64.698488194326487</v>
      </c>
      <c r="U12" s="745">
        <v>10391</v>
      </c>
      <c r="V12" s="228">
        <v>35.30151180567352</v>
      </c>
      <c r="W12" s="226"/>
      <c r="X12" s="227">
        <v>70561</v>
      </c>
      <c r="Y12" s="751">
        <v>49.364414190668747</v>
      </c>
      <c r="Z12" s="745">
        <v>53467</v>
      </c>
      <c r="AA12" s="748">
        <v>75.774152860645387</v>
      </c>
      <c r="AB12" s="745">
        <v>17094</v>
      </c>
      <c r="AC12" s="228">
        <f t="shared" ref="AC12:AC29" si="0">AB12/$X12*100</f>
        <v>24.225847139354599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14553</v>
      </c>
      <c r="E13" s="740">
        <f t="shared" ref="E13:E29" si="2">L13+S13+Z13</f>
        <v>9163</v>
      </c>
      <c r="F13" s="577">
        <f t="shared" ref="F13:H29" si="3">E13/$D13*100</f>
        <v>62.962962962962962</v>
      </c>
      <c r="G13" s="740">
        <f t="shared" ref="G13:G29" si="4">N13+U13+AB13</f>
        <v>5390</v>
      </c>
      <c r="H13" s="237">
        <f t="shared" si="3"/>
        <v>37.037037037037038</v>
      </c>
      <c r="I13" s="226"/>
      <c r="J13" s="234">
        <f t="shared" ref="J13:J29" si="5">L13+N13</f>
        <v>3201</v>
      </c>
      <c r="K13" s="752">
        <f t="shared" ref="K13:K29" si="6">J13/$D13*100</f>
        <v>21.995464852607711</v>
      </c>
      <c r="L13" s="746">
        <v>1332</v>
      </c>
      <c r="M13" s="749">
        <v>41.611996251171504</v>
      </c>
      <c r="N13" s="746">
        <v>1869</v>
      </c>
      <c r="O13" s="235">
        <v>58.388003748828488</v>
      </c>
      <c r="P13" s="226"/>
      <c r="Q13" s="234">
        <v>2497</v>
      </c>
      <c r="R13" s="752">
        <v>17.157974300831444</v>
      </c>
      <c r="S13" s="746">
        <v>1451</v>
      </c>
      <c r="T13" s="749">
        <v>58.109731678013624</v>
      </c>
      <c r="U13" s="746">
        <v>1046</v>
      </c>
      <c r="V13" s="235">
        <v>41.890268321986383</v>
      </c>
      <c r="W13" s="226"/>
      <c r="X13" s="234">
        <v>8855</v>
      </c>
      <c r="Y13" s="752">
        <v>60.846560846560848</v>
      </c>
      <c r="Z13" s="746">
        <v>6380</v>
      </c>
      <c r="AA13" s="749">
        <v>72.049689440993788</v>
      </c>
      <c r="AB13" s="746">
        <v>2475</v>
      </c>
      <c r="AC13" s="235">
        <f t="shared" si="0"/>
        <v>27.950310559006208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11045</v>
      </c>
      <c r="E14" s="740">
        <f t="shared" si="2"/>
        <v>7150</v>
      </c>
      <c r="F14" s="577">
        <f t="shared" si="3"/>
        <v>64.735174287007695</v>
      </c>
      <c r="G14" s="740">
        <f t="shared" si="4"/>
        <v>3895</v>
      </c>
      <c r="H14" s="237">
        <f t="shared" si="3"/>
        <v>35.264825712992305</v>
      </c>
      <c r="I14" s="226"/>
      <c r="J14" s="234">
        <f t="shared" si="5"/>
        <v>2680</v>
      </c>
      <c r="K14" s="752">
        <f t="shared" si="6"/>
        <v>24.264373019465822</v>
      </c>
      <c r="L14" s="746">
        <v>1034</v>
      </c>
      <c r="M14" s="749">
        <v>38.582089552238806</v>
      </c>
      <c r="N14" s="746">
        <v>1646</v>
      </c>
      <c r="O14" s="235">
        <v>61.417910447761194</v>
      </c>
      <c r="P14" s="226"/>
      <c r="Q14" s="234">
        <v>2244</v>
      </c>
      <c r="R14" s="752">
        <v>20.316885468537798</v>
      </c>
      <c r="S14" s="746">
        <v>1346</v>
      </c>
      <c r="T14" s="749">
        <v>59.982174688057043</v>
      </c>
      <c r="U14" s="746">
        <v>898</v>
      </c>
      <c r="V14" s="235">
        <v>40.017825311942964</v>
      </c>
      <c r="W14" s="226"/>
      <c r="X14" s="234">
        <v>6121</v>
      </c>
      <c r="Y14" s="752">
        <v>55.41874151199638</v>
      </c>
      <c r="Z14" s="746">
        <v>4770</v>
      </c>
      <c r="AA14" s="749">
        <v>77.928443064858683</v>
      </c>
      <c r="AB14" s="746">
        <v>1351</v>
      </c>
      <c r="AC14" s="235">
        <f t="shared" si="0"/>
        <v>22.071556935141317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10853</v>
      </c>
      <c r="E15" s="740">
        <f t="shared" si="2"/>
        <v>6520</v>
      </c>
      <c r="F15" s="577">
        <f t="shared" si="3"/>
        <v>60.075555146042568</v>
      </c>
      <c r="G15" s="740">
        <f t="shared" si="4"/>
        <v>4333</v>
      </c>
      <c r="H15" s="237">
        <f t="shared" si="3"/>
        <v>39.924444853957432</v>
      </c>
      <c r="I15" s="226"/>
      <c r="J15" s="234">
        <f t="shared" si="5"/>
        <v>3154</v>
      </c>
      <c r="K15" s="752">
        <f t="shared" si="6"/>
        <v>29.061089099788077</v>
      </c>
      <c r="L15" s="746">
        <v>1273</v>
      </c>
      <c r="M15" s="749">
        <v>40.361445783132531</v>
      </c>
      <c r="N15" s="746">
        <v>1881</v>
      </c>
      <c r="O15" s="235">
        <v>59.638554216867469</v>
      </c>
      <c r="P15" s="226"/>
      <c r="Q15" s="234">
        <v>2280</v>
      </c>
      <c r="R15" s="752">
        <v>21.008016216714275</v>
      </c>
      <c r="S15" s="746">
        <v>1295</v>
      </c>
      <c r="T15" s="749">
        <v>56.798245614035089</v>
      </c>
      <c r="U15" s="746">
        <v>985</v>
      </c>
      <c r="V15" s="235">
        <v>43.201754385964911</v>
      </c>
      <c r="W15" s="226"/>
      <c r="X15" s="234">
        <v>5419</v>
      </c>
      <c r="Y15" s="752">
        <v>49.930894683497648</v>
      </c>
      <c r="Z15" s="746">
        <v>3952</v>
      </c>
      <c r="AA15" s="749">
        <v>72.92858460970659</v>
      </c>
      <c r="AB15" s="746">
        <v>1467</v>
      </c>
      <c r="AC15" s="235">
        <f t="shared" si="0"/>
        <v>27.071415390293414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15780</v>
      </c>
      <c r="E16" s="740">
        <f t="shared" si="2"/>
        <v>9238</v>
      </c>
      <c r="F16" s="577">
        <f t="shared" si="3"/>
        <v>58.542458808618505</v>
      </c>
      <c r="G16" s="740">
        <f t="shared" si="4"/>
        <v>6542</v>
      </c>
      <c r="H16" s="237">
        <f t="shared" si="3"/>
        <v>41.457541191381495</v>
      </c>
      <c r="I16" s="226"/>
      <c r="J16" s="234">
        <f t="shared" si="5"/>
        <v>6278</v>
      </c>
      <c r="K16" s="752">
        <f t="shared" si="6"/>
        <v>39.78453738910013</v>
      </c>
      <c r="L16" s="746">
        <v>2566</v>
      </c>
      <c r="M16" s="749">
        <v>40.872889455240525</v>
      </c>
      <c r="N16" s="746">
        <v>3712</v>
      </c>
      <c r="O16" s="235">
        <v>59.127110544759475</v>
      </c>
      <c r="P16" s="226"/>
      <c r="Q16" s="234">
        <v>3181</v>
      </c>
      <c r="R16" s="752">
        <v>20.158428390367554</v>
      </c>
      <c r="S16" s="746">
        <v>1953</v>
      </c>
      <c r="T16" s="749">
        <v>61.395787488211248</v>
      </c>
      <c r="U16" s="746">
        <v>1228</v>
      </c>
      <c r="V16" s="235">
        <v>38.604212511788745</v>
      </c>
      <c r="W16" s="226"/>
      <c r="X16" s="234">
        <v>6321</v>
      </c>
      <c r="Y16" s="752">
        <v>40.057034220532316</v>
      </c>
      <c r="Z16" s="746">
        <v>4719</v>
      </c>
      <c r="AA16" s="749">
        <v>74.655908875177985</v>
      </c>
      <c r="AB16" s="746">
        <v>1602</v>
      </c>
      <c r="AC16" s="235">
        <f t="shared" si="0"/>
        <v>25.344091124822022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7954</v>
      </c>
      <c r="E17" s="741">
        <f t="shared" si="2"/>
        <v>5046</v>
      </c>
      <c r="F17" s="578">
        <f t="shared" si="3"/>
        <v>63.439778727684185</v>
      </c>
      <c r="G17" s="741">
        <f t="shared" si="4"/>
        <v>2908</v>
      </c>
      <c r="H17" s="237">
        <f t="shared" si="3"/>
        <v>36.560221272315815</v>
      </c>
      <c r="I17" s="226"/>
      <c r="J17" s="238">
        <f t="shared" si="5"/>
        <v>1905</v>
      </c>
      <c r="K17" s="753">
        <f t="shared" si="6"/>
        <v>23.950213728941414</v>
      </c>
      <c r="L17" s="741">
        <v>776</v>
      </c>
      <c r="M17" s="578">
        <v>40.734908136482936</v>
      </c>
      <c r="N17" s="741">
        <v>1129</v>
      </c>
      <c r="O17" s="235">
        <v>59.265091863517064</v>
      </c>
      <c r="P17" s="226"/>
      <c r="Q17" s="238">
        <v>1610</v>
      </c>
      <c r="R17" s="753">
        <v>20.241387980890117</v>
      </c>
      <c r="S17" s="741">
        <v>906</v>
      </c>
      <c r="T17" s="578">
        <v>56.273291925465841</v>
      </c>
      <c r="U17" s="741">
        <v>704</v>
      </c>
      <c r="V17" s="235">
        <v>43.726708074534159</v>
      </c>
      <c r="W17" s="226"/>
      <c r="X17" s="238">
        <v>4439</v>
      </c>
      <c r="Y17" s="753">
        <v>55.808398290168469</v>
      </c>
      <c r="Z17" s="741">
        <v>3364</v>
      </c>
      <c r="AA17" s="578">
        <v>75.782833971615233</v>
      </c>
      <c r="AB17" s="741">
        <v>1075</v>
      </c>
      <c r="AC17" s="235">
        <f t="shared" si="0"/>
        <v>24.217166028384771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39709</v>
      </c>
      <c r="E18" s="740">
        <f t="shared" si="2"/>
        <v>25137</v>
      </c>
      <c r="F18" s="577">
        <f t="shared" si="3"/>
        <v>63.303029539902788</v>
      </c>
      <c r="G18" s="740">
        <f t="shared" si="4"/>
        <v>14572</v>
      </c>
      <c r="H18" s="237">
        <f t="shared" si="3"/>
        <v>36.696970460097205</v>
      </c>
      <c r="I18" s="226"/>
      <c r="J18" s="234">
        <f t="shared" si="5"/>
        <v>9170</v>
      </c>
      <c r="K18" s="752">
        <f t="shared" si="6"/>
        <v>23.093001586542094</v>
      </c>
      <c r="L18" s="746">
        <v>3868</v>
      </c>
      <c r="M18" s="749">
        <v>42.181025081788441</v>
      </c>
      <c r="N18" s="746">
        <v>5302</v>
      </c>
      <c r="O18" s="235">
        <v>57.818974918211566</v>
      </c>
      <c r="P18" s="226"/>
      <c r="Q18" s="234">
        <v>6802</v>
      </c>
      <c r="R18" s="752">
        <v>17.129617970737112</v>
      </c>
      <c r="S18" s="746">
        <v>3864</v>
      </c>
      <c r="T18" s="749">
        <v>56.806821523081453</v>
      </c>
      <c r="U18" s="746">
        <v>2938</v>
      </c>
      <c r="V18" s="235">
        <v>43.193178476918554</v>
      </c>
      <c r="W18" s="226"/>
      <c r="X18" s="234">
        <v>23737</v>
      </c>
      <c r="Y18" s="752">
        <v>59.777380442720798</v>
      </c>
      <c r="Z18" s="746">
        <v>17405</v>
      </c>
      <c r="AA18" s="749">
        <v>73.324345957787415</v>
      </c>
      <c r="AB18" s="746">
        <v>6332</v>
      </c>
      <c r="AC18" s="235">
        <f t="shared" si="0"/>
        <v>26.675654042212582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24416</v>
      </c>
      <c r="E19" s="740">
        <f t="shared" si="2"/>
        <v>15111</v>
      </c>
      <c r="F19" s="577">
        <f t="shared" si="3"/>
        <v>61.889744429882043</v>
      </c>
      <c r="G19" s="740">
        <f t="shared" si="4"/>
        <v>9305</v>
      </c>
      <c r="H19" s="237">
        <f t="shared" si="3"/>
        <v>38.110255570117957</v>
      </c>
      <c r="I19" s="226"/>
      <c r="J19" s="234">
        <f t="shared" si="5"/>
        <v>6374</v>
      </c>
      <c r="K19" s="752">
        <f t="shared" si="6"/>
        <v>26.105832241153344</v>
      </c>
      <c r="L19" s="746">
        <v>2615</v>
      </c>
      <c r="M19" s="749">
        <v>41.026043300909947</v>
      </c>
      <c r="N19" s="746">
        <v>3759</v>
      </c>
      <c r="O19" s="235">
        <v>58.97395669909006</v>
      </c>
      <c r="P19" s="226"/>
      <c r="Q19" s="234">
        <v>4349</v>
      </c>
      <c r="R19" s="752">
        <v>17.812090432503279</v>
      </c>
      <c r="S19" s="746">
        <v>2590</v>
      </c>
      <c r="T19" s="749">
        <v>59.553920441480798</v>
      </c>
      <c r="U19" s="746">
        <v>1759</v>
      </c>
      <c r="V19" s="235">
        <v>40.446079558519202</v>
      </c>
      <c r="W19" s="226"/>
      <c r="X19" s="234">
        <v>13693</v>
      </c>
      <c r="Y19" s="752">
        <v>56.082077326343381</v>
      </c>
      <c r="Z19" s="746">
        <v>9906</v>
      </c>
      <c r="AA19" s="749">
        <v>72.343533192141976</v>
      </c>
      <c r="AB19" s="746">
        <v>3787</v>
      </c>
      <c r="AC19" s="235">
        <f t="shared" si="0"/>
        <v>27.656466807858031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99997</v>
      </c>
      <c r="E20" s="740">
        <f t="shared" si="2"/>
        <v>63608</v>
      </c>
      <c r="F20" s="577">
        <f t="shared" si="3"/>
        <v>63.609908297248921</v>
      </c>
      <c r="G20" s="740">
        <f t="shared" si="4"/>
        <v>36389</v>
      </c>
      <c r="H20" s="237">
        <f t="shared" si="3"/>
        <v>36.390091702751079</v>
      </c>
      <c r="I20" s="226"/>
      <c r="J20" s="234">
        <f t="shared" si="5"/>
        <v>22384</v>
      </c>
      <c r="K20" s="752">
        <f t="shared" si="6"/>
        <v>22.384671540146204</v>
      </c>
      <c r="L20" s="746">
        <v>9121</v>
      </c>
      <c r="M20" s="749">
        <v>40.747855611150825</v>
      </c>
      <c r="N20" s="746">
        <v>13263</v>
      </c>
      <c r="O20" s="235">
        <v>59.252144388849182</v>
      </c>
      <c r="P20" s="226"/>
      <c r="Q20" s="234">
        <v>19356</v>
      </c>
      <c r="R20" s="752">
        <v>19.356580697420924</v>
      </c>
      <c r="S20" s="746">
        <v>11164</v>
      </c>
      <c r="T20" s="749">
        <v>57.677206034304604</v>
      </c>
      <c r="U20" s="746">
        <v>8192</v>
      </c>
      <c r="V20" s="235">
        <v>42.322793965695396</v>
      </c>
      <c r="W20" s="226"/>
      <c r="X20" s="234">
        <v>58257</v>
      </c>
      <c r="Y20" s="752">
        <v>58.258747762432876</v>
      </c>
      <c r="Z20" s="746">
        <v>43323</v>
      </c>
      <c r="AA20" s="749">
        <v>74.365312322982646</v>
      </c>
      <c r="AB20" s="746">
        <v>14934</v>
      </c>
      <c r="AC20" s="235">
        <f t="shared" si="0"/>
        <v>25.634687677017354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59173</v>
      </c>
      <c r="E21" s="740">
        <f t="shared" si="2"/>
        <v>36732</v>
      </c>
      <c r="F21" s="577">
        <f t="shared" si="3"/>
        <v>62.075608808071244</v>
      </c>
      <c r="G21" s="740">
        <f t="shared" si="4"/>
        <v>22441</v>
      </c>
      <c r="H21" s="237">
        <f t="shared" si="3"/>
        <v>37.924391191928756</v>
      </c>
      <c r="I21" s="226"/>
      <c r="J21" s="234">
        <f t="shared" si="5"/>
        <v>15608</v>
      </c>
      <c r="K21" s="752">
        <f t="shared" si="6"/>
        <v>26.376894867591638</v>
      </c>
      <c r="L21" s="746">
        <v>6349</v>
      </c>
      <c r="M21" s="749">
        <v>40.677857508969758</v>
      </c>
      <c r="N21" s="746">
        <v>9259</v>
      </c>
      <c r="O21" s="235">
        <v>59.322142491030242</v>
      </c>
      <c r="P21" s="226"/>
      <c r="Q21" s="234">
        <v>12123</v>
      </c>
      <c r="R21" s="752">
        <v>20.487384448988557</v>
      </c>
      <c r="S21" s="746">
        <v>7202</v>
      </c>
      <c r="T21" s="749">
        <v>59.407737358739588</v>
      </c>
      <c r="U21" s="746">
        <v>4921</v>
      </c>
      <c r="V21" s="235">
        <v>40.592262641260412</v>
      </c>
      <c r="W21" s="226"/>
      <c r="X21" s="234">
        <v>31442</v>
      </c>
      <c r="Y21" s="752">
        <v>53.135720683419805</v>
      </c>
      <c r="Z21" s="746">
        <v>23181</v>
      </c>
      <c r="AA21" s="749">
        <v>73.726226067044081</v>
      </c>
      <c r="AB21" s="746">
        <v>8261</v>
      </c>
      <c r="AC21" s="235">
        <f t="shared" si="0"/>
        <v>26.273773932955919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13274</v>
      </c>
      <c r="E22" s="740">
        <f t="shared" si="2"/>
        <v>8451</v>
      </c>
      <c r="F22" s="577">
        <f t="shared" si="3"/>
        <v>63.665812867259305</v>
      </c>
      <c r="G22" s="740">
        <f t="shared" si="4"/>
        <v>4823</v>
      </c>
      <c r="H22" s="237">
        <f t="shared" si="3"/>
        <v>36.334187132740695</v>
      </c>
      <c r="I22" s="226"/>
      <c r="J22" s="234">
        <f t="shared" si="5"/>
        <v>3414</v>
      </c>
      <c r="K22" s="752">
        <f t="shared" si="6"/>
        <v>25.719451559439506</v>
      </c>
      <c r="L22" s="746">
        <v>1454</v>
      </c>
      <c r="M22" s="749">
        <v>42.589338019917982</v>
      </c>
      <c r="N22" s="746">
        <v>1960</v>
      </c>
      <c r="O22" s="235">
        <v>57.410661980082011</v>
      </c>
      <c r="P22" s="226"/>
      <c r="Q22" s="234">
        <v>2567</v>
      </c>
      <c r="R22" s="752">
        <v>19.33855657676661</v>
      </c>
      <c r="S22" s="746">
        <v>1559</v>
      </c>
      <c r="T22" s="749">
        <v>60.732372419166346</v>
      </c>
      <c r="U22" s="746">
        <v>1008</v>
      </c>
      <c r="V22" s="235">
        <v>39.267627580833661</v>
      </c>
      <c r="W22" s="226"/>
      <c r="X22" s="234">
        <v>7293</v>
      </c>
      <c r="Y22" s="752">
        <v>54.941991863793881</v>
      </c>
      <c r="Z22" s="746">
        <v>5438</v>
      </c>
      <c r="AA22" s="749">
        <v>74.564651035239265</v>
      </c>
      <c r="AB22" s="746">
        <v>1855</v>
      </c>
      <c r="AC22" s="235">
        <f t="shared" si="0"/>
        <v>25.435348964760728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25656</v>
      </c>
      <c r="E23" s="740">
        <f t="shared" si="2"/>
        <v>15803</v>
      </c>
      <c r="F23" s="577">
        <f t="shared" si="3"/>
        <v>61.595728094792648</v>
      </c>
      <c r="G23" s="740">
        <f t="shared" si="4"/>
        <v>9853</v>
      </c>
      <c r="H23" s="237">
        <f t="shared" si="3"/>
        <v>38.404271905207359</v>
      </c>
      <c r="I23" s="226"/>
      <c r="J23" s="234">
        <f t="shared" si="5"/>
        <v>7679</v>
      </c>
      <c r="K23" s="752">
        <f t="shared" si="6"/>
        <v>29.930620517617712</v>
      </c>
      <c r="L23" s="746">
        <v>2971</v>
      </c>
      <c r="M23" s="749">
        <v>38.689933585102224</v>
      </c>
      <c r="N23" s="746">
        <v>4708</v>
      </c>
      <c r="O23" s="235">
        <v>61.310066414897769</v>
      </c>
      <c r="P23" s="226"/>
      <c r="Q23" s="234">
        <v>4862</v>
      </c>
      <c r="R23" s="752">
        <v>18.950732772061116</v>
      </c>
      <c r="S23" s="746">
        <v>2856</v>
      </c>
      <c r="T23" s="749">
        <v>58.74125874125874</v>
      </c>
      <c r="U23" s="746">
        <v>2006</v>
      </c>
      <c r="V23" s="235">
        <v>41.25874125874126</v>
      </c>
      <c r="W23" s="226"/>
      <c r="X23" s="234">
        <v>13115</v>
      </c>
      <c r="Y23" s="752">
        <v>51.118646710321173</v>
      </c>
      <c r="Z23" s="746">
        <v>9976</v>
      </c>
      <c r="AA23" s="749">
        <v>76.065573770491795</v>
      </c>
      <c r="AB23" s="746">
        <v>3139</v>
      </c>
      <c r="AC23" s="235">
        <f t="shared" si="0"/>
        <v>23.934426229508198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69046</v>
      </c>
      <c r="E24" s="740">
        <f t="shared" si="2"/>
        <v>44365</v>
      </c>
      <c r="F24" s="577">
        <f t="shared" si="3"/>
        <v>64.254265272427077</v>
      </c>
      <c r="G24" s="740">
        <f t="shared" si="4"/>
        <v>24681</v>
      </c>
      <c r="H24" s="237">
        <f t="shared" si="3"/>
        <v>35.745734727572923</v>
      </c>
      <c r="I24" s="226"/>
      <c r="J24" s="234">
        <f t="shared" si="5"/>
        <v>19960</v>
      </c>
      <c r="K24" s="752">
        <f t="shared" si="6"/>
        <v>28.908264055846828</v>
      </c>
      <c r="L24" s="746">
        <v>9083</v>
      </c>
      <c r="M24" s="749">
        <v>45.506012024048097</v>
      </c>
      <c r="N24" s="746">
        <v>10877</v>
      </c>
      <c r="O24" s="235">
        <v>54.49398797595191</v>
      </c>
      <c r="P24" s="226"/>
      <c r="Q24" s="234">
        <v>12492</v>
      </c>
      <c r="R24" s="752">
        <v>18.0922863018857</v>
      </c>
      <c r="S24" s="746">
        <v>7739</v>
      </c>
      <c r="T24" s="749">
        <v>61.95164905539545</v>
      </c>
      <c r="U24" s="746">
        <v>4753</v>
      </c>
      <c r="V24" s="235">
        <v>38.04835094460455</v>
      </c>
      <c r="W24" s="226"/>
      <c r="X24" s="234">
        <v>36594</v>
      </c>
      <c r="Y24" s="752">
        <v>52.999449642267471</v>
      </c>
      <c r="Z24" s="746">
        <v>27543</v>
      </c>
      <c r="AA24" s="749">
        <v>75.266437120839484</v>
      </c>
      <c r="AB24" s="746">
        <v>9051</v>
      </c>
      <c r="AC24" s="235">
        <f t="shared" si="0"/>
        <v>24.733562879160516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18143</v>
      </c>
      <c r="E25" s="740">
        <f t="shared" si="2"/>
        <v>9963</v>
      </c>
      <c r="F25" s="577">
        <f t="shared" si="3"/>
        <v>54.913740836686323</v>
      </c>
      <c r="G25" s="740">
        <f t="shared" si="4"/>
        <v>8180</v>
      </c>
      <c r="H25" s="237">
        <f t="shared" si="3"/>
        <v>45.086259163313677</v>
      </c>
      <c r="I25" s="226"/>
      <c r="J25" s="234">
        <f t="shared" si="5"/>
        <v>7413</v>
      </c>
      <c r="K25" s="752">
        <f t="shared" si="6"/>
        <v>40.858733395800037</v>
      </c>
      <c r="L25" s="746">
        <v>2711</v>
      </c>
      <c r="M25" s="749">
        <v>36.570888978820989</v>
      </c>
      <c r="N25" s="746">
        <v>4702</v>
      </c>
      <c r="O25" s="235">
        <v>63.429111021179011</v>
      </c>
      <c r="P25" s="226"/>
      <c r="Q25" s="234">
        <v>3446</v>
      </c>
      <c r="R25" s="752">
        <v>18.993551231880062</v>
      </c>
      <c r="S25" s="746">
        <v>1929</v>
      </c>
      <c r="T25" s="749">
        <v>55.977945443993036</v>
      </c>
      <c r="U25" s="746">
        <v>1517</v>
      </c>
      <c r="V25" s="235">
        <v>44.022054556006964</v>
      </c>
      <c r="W25" s="226"/>
      <c r="X25" s="234">
        <v>7284</v>
      </c>
      <c r="Y25" s="752">
        <v>40.147715372319901</v>
      </c>
      <c r="Z25" s="746">
        <v>5323</v>
      </c>
      <c r="AA25" s="749">
        <v>73.077979132344865</v>
      </c>
      <c r="AB25" s="746">
        <v>1961</v>
      </c>
      <c r="AC25" s="235">
        <f t="shared" si="0"/>
        <v>26.922020867655132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6156</v>
      </c>
      <c r="E26" s="742">
        <f t="shared" si="2"/>
        <v>3937</v>
      </c>
      <c r="F26" s="579">
        <f t="shared" si="3"/>
        <v>63.953866146848604</v>
      </c>
      <c r="G26" s="742">
        <f t="shared" si="4"/>
        <v>2219</v>
      </c>
      <c r="H26" s="237">
        <f t="shared" si="3"/>
        <v>36.046133853151396</v>
      </c>
      <c r="I26" s="226"/>
      <c r="J26" s="238">
        <f t="shared" si="5"/>
        <v>1170</v>
      </c>
      <c r="K26" s="753">
        <f t="shared" si="6"/>
        <v>19.005847953216374</v>
      </c>
      <c r="L26" s="741">
        <v>452</v>
      </c>
      <c r="M26" s="578">
        <v>38.632478632478637</v>
      </c>
      <c r="N26" s="741">
        <v>718</v>
      </c>
      <c r="O26" s="235">
        <v>61.36752136752137</v>
      </c>
      <c r="P26" s="226"/>
      <c r="Q26" s="238">
        <v>880</v>
      </c>
      <c r="R26" s="753">
        <v>14.294996751137102</v>
      </c>
      <c r="S26" s="741">
        <v>472</v>
      </c>
      <c r="T26" s="578">
        <v>53.63636363636364</v>
      </c>
      <c r="U26" s="741">
        <v>408</v>
      </c>
      <c r="V26" s="235">
        <v>46.36363636363636</v>
      </c>
      <c r="W26" s="226"/>
      <c r="X26" s="238">
        <v>4106</v>
      </c>
      <c r="Y26" s="753">
        <v>66.699155295646534</v>
      </c>
      <c r="Z26" s="741">
        <v>3013</v>
      </c>
      <c r="AA26" s="578">
        <v>73.380418899171943</v>
      </c>
      <c r="AB26" s="741">
        <v>1093</v>
      </c>
      <c r="AC26" s="235">
        <f t="shared" si="0"/>
        <v>26.619581100828054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26244</v>
      </c>
      <c r="E27" s="742">
        <f t="shared" si="2"/>
        <v>16113</v>
      </c>
      <c r="F27" s="579">
        <f t="shared" si="3"/>
        <v>61.396890717878371</v>
      </c>
      <c r="G27" s="742">
        <f t="shared" si="4"/>
        <v>10131</v>
      </c>
      <c r="H27" s="237">
        <f t="shared" si="3"/>
        <v>38.603109282121629</v>
      </c>
      <c r="I27" s="226"/>
      <c r="J27" s="238">
        <f t="shared" si="5"/>
        <v>6535</v>
      </c>
      <c r="K27" s="753">
        <f t="shared" si="6"/>
        <v>24.900929736320681</v>
      </c>
      <c r="L27" s="741">
        <v>2551</v>
      </c>
      <c r="M27" s="578">
        <v>39.035960214231061</v>
      </c>
      <c r="N27" s="741">
        <v>3984</v>
      </c>
      <c r="O27" s="235">
        <v>60.964039785768939</v>
      </c>
      <c r="P27" s="226"/>
      <c r="Q27" s="238">
        <v>4877</v>
      </c>
      <c r="R27" s="753">
        <v>18.583295229385765</v>
      </c>
      <c r="S27" s="741">
        <v>2643</v>
      </c>
      <c r="T27" s="578">
        <v>54.193151527578429</v>
      </c>
      <c r="U27" s="741">
        <v>2234</v>
      </c>
      <c r="V27" s="235">
        <v>45.806848472421571</v>
      </c>
      <c r="W27" s="226"/>
      <c r="X27" s="238">
        <v>14832</v>
      </c>
      <c r="Y27" s="753">
        <v>56.515775034293561</v>
      </c>
      <c r="Z27" s="741">
        <v>10919</v>
      </c>
      <c r="AA27" s="578">
        <v>73.61785329018339</v>
      </c>
      <c r="AB27" s="741">
        <v>3913</v>
      </c>
      <c r="AC27" s="235">
        <f t="shared" si="0"/>
        <v>26.382146709816613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4289</v>
      </c>
      <c r="E28" s="742">
        <f t="shared" si="2"/>
        <v>2772</v>
      </c>
      <c r="F28" s="579">
        <f t="shared" si="3"/>
        <v>64.630449988342278</v>
      </c>
      <c r="G28" s="742">
        <f t="shared" si="4"/>
        <v>1517</v>
      </c>
      <c r="H28" s="243">
        <f t="shared" si="3"/>
        <v>35.369550011657729</v>
      </c>
      <c r="I28" s="226"/>
      <c r="J28" s="238">
        <f t="shared" si="5"/>
        <v>719</v>
      </c>
      <c r="K28" s="753">
        <f t="shared" si="6"/>
        <v>16.763814408953138</v>
      </c>
      <c r="L28" s="741">
        <v>290</v>
      </c>
      <c r="M28" s="578">
        <v>40.333796940194716</v>
      </c>
      <c r="N28" s="741">
        <v>429</v>
      </c>
      <c r="O28" s="242">
        <v>59.666203059805291</v>
      </c>
      <c r="P28" s="226"/>
      <c r="Q28" s="238">
        <v>749</v>
      </c>
      <c r="R28" s="753">
        <v>17.463278153415715</v>
      </c>
      <c r="S28" s="741">
        <v>421</v>
      </c>
      <c r="T28" s="578">
        <v>56.2082777036048</v>
      </c>
      <c r="U28" s="741">
        <v>328</v>
      </c>
      <c r="V28" s="242">
        <v>43.791722296395193</v>
      </c>
      <c r="W28" s="226"/>
      <c r="X28" s="238">
        <v>2821</v>
      </c>
      <c r="Y28" s="753">
        <v>65.772907437631147</v>
      </c>
      <c r="Z28" s="741">
        <v>2061</v>
      </c>
      <c r="AA28" s="578">
        <v>73.059198865650472</v>
      </c>
      <c r="AB28" s="741">
        <v>760</v>
      </c>
      <c r="AC28" s="242">
        <f t="shared" si="0"/>
        <v>26.940801134349524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1372</v>
      </c>
      <c r="E29" s="743">
        <f t="shared" si="2"/>
        <v>739</v>
      </c>
      <c r="F29" s="580">
        <f t="shared" si="3"/>
        <v>53.862973760932945</v>
      </c>
      <c r="G29" s="743">
        <f t="shared" si="4"/>
        <v>633</v>
      </c>
      <c r="H29" s="248">
        <f t="shared" si="3"/>
        <v>46.137026239067055</v>
      </c>
      <c r="I29" s="226"/>
      <c r="J29" s="245">
        <f t="shared" si="5"/>
        <v>766</v>
      </c>
      <c r="K29" s="754">
        <f t="shared" si="6"/>
        <v>55.830903790087461</v>
      </c>
      <c r="L29" s="747">
        <v>280</v>
      </c>
      <c r="M29" s="750">
        <v>36.553524804177542</v>
      </c>
      <c r="N29" s="747">
        <v>486</v>
      </c>
      <c r="O29" s="246">
        <v>63.446475195822451</v>
      </c>
      <c r="P29" s="226"/>
      <c r="Q29" s="245">
        <v>219</v>
      </c>
      <c r="R29" s="754">
        <v>15.962099125364432</v>
      </c>
      <c r="S29" s="747">
        <v>157</v>
      </c>
      <c r="T29" s="750">
        <v>71.689497716894977</v>
      </c>
      <c r="U29" s="747">
        <v>62</v>
      </c>
      <c r="V29" s="246">
        <v>28.31050228310502</v>
      </c>
      <c r="W29" s="226"/>
      <c r="X29" s="245">
        <v>387</v>
      </c>
      <c r="Y29" s="754">
        <v>28.206997084548107</v>
      </c>
      <c r="Z29" s="747">
        <v>302</v>
      </c>
      <c r="AA29" s="750">
        <v>78.036175710594307</v>
      </c>
      <c r="AB29" s="747">
        <v>85</v>
      </c>
      <c r="AC29" s="246">
        <f t="shared" si="0"/>
        <v>21.963824289405682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590599</v>
      </c>
      <c r="E31" s="744">
        <f>L31+S31+Z31</f>
        <v>369739</v>
      </c>
      <c r="F31" s="409">
        <f>E31/$D31*100</f>
        <v>62.60406807326121</v>
      </c>
      <c r="G31" s="744">
        <f>N31+U31+AB31</f>
        <v>220860</v>
      </c>
      <c r="H31" s="255">
        <f>G31/$D31*100</f>
        <v>37.395931926738783</v>
      </c>
      <c r="I31" s="211"/>
      <c r="J31" s="253">
        <f>SUM(J12:J29)</f>
        <v>161353</v>
      </c>
      <c r="K31" s="755">
        <f>J31/$D31*100</f>
        <v>27.320229123313787</v>
      </c>
      <c r="L31" s="744">
        <f>SUM(L12:L29)</f>
        <v>66106</v>
      </c>
      <c r="M31" s="409">
        <f t="shared" ref="M31:O31" si="7">L31/$J31*100</f>
        <v>40.969799136055727</v>
      </c>
      <c r="N31" s="744">
        <f>SUM(N12:N29)</f>
        <v>95247</v>
      </c>
      <c r="O31" s="254">
        <f t="shared" si="7"/>
        <v>59.030200863944273</v>
      </c>
      <c r="P31" s="211"/>
      <c r="Q31" s="253">
        <f>SUM(Q12:Q29)</f>
        <v>113969</v>
      </c>
      <c r="R31" s="755">
        <f>Q31/$D31*100</f>
        <v>19.297188109021519</v>
      </c>
      <c r="S31" s="744">
        <f>SUM(S12:S29)</f>
        <v>68591</v>
      </c>
      <c r="T31" s="409">
        <f>S31/$Q31*100</f>
        <v>60.183909659644286</v>
      </c>
      <c r="U31" s="744">
        <f>SUM(U12:U29)</f>
        <v>45378</v>
      </c>
      <c r="V31" s="254">
        <f>U31/$Q31*100</f>
        <v>39.816090340355707</v>
      </c>
      <c r="W31" s="211"/>
      <c r="X31" s="253">
        <f>SUM(X12:X29)</f>
        <v>315277</v>
      </c>
      <c r="Y31" s="755">
        <f>X31/$D31*100</f>
        <v>53.382582767664687</v>
      </c>
      <c r="Z31" s="744">
        <f>SUM(Z12:Z29)</f>
        <v>235042</v>
      </c>
      <c r="AA31" s="409">
        <f>Z31/$X31*100</f>
        <v>74.550950434062742</v>
      </c>
      <c r="AB31" s="744">
        <f>SUM(AB12:AB29)</f>
        <v>80235</v>
      </c>
      <c r="AC31" s="254">
        <f>AB31/$X31*100</f>
        <v>25.449049565937255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417</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243</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244</v>
      </c>
      <c r="K8" s="1055"/>
      <c r="L8" s="1055"/>
      <c r="M8" s="1055"/>
      <c r="N8" s="1055"/>
      <c r="O8" s="1056"/>
      <c r="P8" s="211"/>
      <c r="Q8" s="1057" t="s">
        <v>245</v>
      </c>
      <c r="R8" s="1055"/>
      <c r="S8" s="1055"/>
      <c r="T8" s="1055"/>
      <c r="U8" s="1055"/>
      <c r="V8" s="1056"/>
      <c r="W8" s="211"/>
      <c r="X8" s="1057" t="s">
        <v>246</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230</v>
      </c>
      <c r="L9" s="1039" t="s">
        <v>27</v>
      </c>
      <c r="M9" s="1040"/>
      <c r="N9" s="1040" t="s">
        <v>26</v>
      </c>
      <c r="O9" s="1041"/>
      <c r="P9" s="211"/>
      <c r="Q9" s="1042" t="s">
        <v>12</v>
      </c>
      <c r="R9" s="1037" t="s">
        <v>230</v>
      </c>
      <c r="S9" s="1039" t="s">
        <v>27</v>
      </c>
      <c r="T9" s="1040"/>
      <c r="U9" s="1040" t="s">
        <v>26</v>
      </c>
      <c r="V9" s="1041"/>
      <c r="W9" s="211"/>
      <c r="X9" s="1042" t="s">
        <v>12</v>
      </c>
      <c r="Y9" s="1037" t="s">
        <v>230</v>
      </c>
      <c r="Z9" s="1039" t="s">
        <v>27</v>
      </c>
      <c r="AA9" s="1040"/>
      <c r="AB9" s="1040" t="s">
        <v>26</v>
      </c>
      <c r="AC9" s="1041"/>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43"/>
      <c r="K10" s="1038"/>
      <c r="L10" s="408" t="s">
        <v>12</v>
      </c>
      <c r="M10" s="408" t="s">
        <v>231</v>
      </c>
      <c r="N10" s="408" t="s">
        <v>12</v>
      </c>
      <c r="O10" s="218" t="s">
        <v>231</v>
      </c>
      <c r="P10" s="216"/>
      <c r="Q10" s="1043"/>
      <c r="R10" s="1038"/>
      <c r="S10" s="408" t="s">
        <v>12</v>
      </c>
      <c r="T10" s="408" t="s">
        <v>231</v>
      </c>
      <c r="U10" s="408" t="s">
        <v>12</v>
      </c>
      <c r="V10" s="218" t="s">
        <v>231</v>
      </c>
      <c r="W10" s="216"/>
      <c r="X10" s="1043"/>
      <c r="Y10" s="103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91330</v>
      </c>
      <c r="E12" s="739">
        <f>L12+S12+Z12</f>
        <v>59231</v>
      </c>
      <c r="F12" s="748">
        <f>E12/$D12*100</f>
        <v>64.853826781999345</v>
      </c>
      <c r="G12" s="739">
        <f>N12+U12+AB12</f>
        <v>32099</v>
      </c>
      <c r="H12" s="230">
        <f>G12/$D12*100</f>
        <v>35.146173218000662</v>
      </c>
      <c r="I12" s="226"/>
      <c r="J12" s="227">
        <f>L12+N12</f>
        <v>22307</v>
      </c>
      <c r="K12" s="751">
        <f>J12/$D12*100</f>
        <v>24.424614037008649</v>
      </c>
      <c r="L12" s="745">
        <v>9740</v>
      </c>
      <c r="M12" s="748">
        <v>43.663424037297709</v>
      </c>
      <c r="N12" s="745">
        <v>12567</v>
      </c>
      <c r="O12" s="228">
        <v>56.336575962702298</v>
      </c>
      <c r="P12" s="226"/>
      <c r="Q12" s="227">
        <v>24683</v>
      </c>
      <c r="R12" s="751">
        <v>27.026168838278767</v>
      </c>
      <c r="S12" s="745">
        <v>17866</v>
      </c>
      <c r="T12" s="748">
        <v>72.38180123971965</v>
      </c>
      <c r="U12" s="745">
        <v>6817</v>
      </c>
      <c r="V12" s="228">
        <v>27.618198760280354</v>
      </c>
      <c r="W12" s="226"/>
      <c r="X12" s="227">
        <v>44340</v>
      </c>
      <c r="Y12" s="751">
        <v>48.549217124712577</v>
      </c>
      <c r="Z12" s="745">
        <v>31625</v>
      </c>
      <c r="AA12" s="748">
        <v>71.323861073522778</v>
      </c>
      <c r="AB12" s="745">
        <v>12715</v>
      </c>
      <c r="AC12" s="228">
        <f t="shared" ref="AC12:AC29" si="0">AB12/$X12*100</f>
        <v>28.676138926477222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13620</v>
      </c>
      <c r="E13" s="740">
        <f t="shared" ref="E13:E29" si="2">L13+S13+Z13</f>
        <v>8813</v>
      </c>
      <c r="F13" s="577">
        <f t="shared" ref="F13:H29" si="3">E13/$D13*100</f>
        <v>64.706314243759181</v>
      </c>
      <c r="G13" s="740">
        <f t="shared" ref="G13:G29" si="4">N13+U13+AB13</f>
        <v>4807</v>
      </c>
      <c r="H13" s="237">
        <f t="shared" si="3"/>
        <v>35.293685756240819</v>
      </c>
      <c r="I13" s="226"/>
      <c r="J13" s="234">
        <f t="shared" ref="J13:J29" si="5">L13+N13</f>
        <v>2790</v>
      </c>
      <c r="K13" s="752">
        <f t="shared" ref="K13:K29" si="6">J13/$D13*100</f>
        <v>20.484581497797357</v>
      </c>
      <c r="L13" s="746">
        <v>1235</v>
      </c>
      <c r="M13" s="749">
        <v>44.265232974910397</v>
      </c>
      <c r="N13" s="746">
        <v>1555</v>
      </c>
      <c r="O13" s="235">
        <v>55.734767025089603</v>
      </c>
      <c r="P13" s="226"/>
      <c r="Q13" s="234">
        <v>2960</v>
      </c>
      <c r="R13" s="752">
        <v>21.73274596182085</v>
      </c>
      <c r="S13" s="746">
        <v>1915</v>
      </c>
      <c r="T13" s="749">
        <v>64.695945945945937</v>
      </c>
      <c r="U13" s="746">
        <v>1045</v>
      </c>
      <c r="V13" s="235">
        <v>35.304054054054049</v>
      </c>
      <c r="W13" s="226"/>
      <c r="X13" s="234">
        <v>7870</v>
      </c>
      <c r="Y13" s="752">
        <v>57.782672540381796</v>
      </c>
      <c r="Z13" s="746">
        <v>5663</v>
      </c>
      <c r="AA13" s="749">
        <v>71.956797966963151</v>
      </c>
      <c r="AB13" s="746">
        <v>2207</v>
      </c>
      <c r="AC13" s="235">
        <f t="shared" si="0"/>
        <v>28.043202033036852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13718</v>
      </c>
      <c r="E14" s="740">
        <f t="shared" si="2"/>
        <v>8843</v>
      </c>
      <c r="F14" s="577">
        <f t="shared" si="3"/>
        <v>64.462749671963849</v>
      </c>
      <c r="G14" s="740">
        <f t="shared" si="4"/>
        <v>4875</v>
      </c>
      <c r="H14" s="237">
        <f t="shared" si="3"/>
        <v>35.537250328036158</v>
      </c>
      <c r="I14" s="226"/>
      <c r="J14" s="234">
        <f t="shared" si="5"/>
        <v>3274</v>
      </c>
      <c r="K14" s="752">
        <f t="shared" si="6"/>
        <v>23.866452835690332</v>
      </c>
      <c r="L14" s="746">
        <v>1407</v>
      </c>
      <c r="M14" s="749">
        <v>42.974954184483813</v>
      </c>
      <c r="N14" s="746">
        <v>1867</v>
      </c>
      <c r="O14" s="235">
        <v>57.025045815516187</v>
      </c>
      <c r="P14" s="226"/>
      <c r="Q14" s="234">
        <v>3082</v>
      </c>
      <c r="R14" s="752">
        <v>22.466831899693833</v>
      </c>
      <c r="S14" s="746">
        <v>1855</v>
      </c>
      <c r="T14" s="749">
        <v>60.18818948734588</v>
      </c>
      <c r="U14" s="746">
        <v>1227</v>
      </c>
      <c r="V14" s="235">
        <v>39.81181051265412</v>
      </c>
      <c r="W14" s="226"/>
      <c r="X14" s="234">
        <v>7362</v>
      </c>
      <c r="Y14" s="752">
        <v>53.666715264615839</v>
      </c>
      <c r="Z14" s="746">
        <v>5581</v>
      </c>
      <c r="AA14" s="749">
        <v>75.808204292311871</v>
      </c>
      <c r="AB14" s="746">
        <v>1781</v>
      </c>
      <c r="AC14" s="235">
        <f t="shared" si="0"/>
        <v>24.191795707688129</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13422</v>
      </c>
      <c r="E15" s="740">
        <f t="shared" si="2"/>
        <v>8347</v>
      </c>
      <c r="F15" s="577">
        <f t="shared" si="3"/>
        <v>62.188943525555061</v>
      </c>
      <c r="G15" s="740">
        <f t="shared" si="4"/>
        <v>5075</v>
      </c>
      <c r="H15" s="237">
        <f t="shared" si="3"/>
        <v>37.811056474444946</v>
      </c>
      <c r="I15" s="226"/>
      <c r="J15" s="234">
        <f t="shared" si="5"/>
        <v>3704</v>
      </c>
      <c r="K15" s="752">
        <f t="shared" si="6"/>
        <v>27.596483385486515</v>
      </c>
      <c r="L15" s="746">
        <v>1697</v>
      </c>
      <c r="M15" s="749">
        <v>45.81533477321814</v>
      </c>
      <c r="N15" s="746">
        <v>2007</v>
      </c>
      <c r="O15" s="235">
        <v>54.18466522678186</v>
      </c>
      <c r="P15" s="226"/>
      <c r="Q15" s="234">
        <v>3448</v>
      </c>
      <c r="R15" s="752">
        <v>25.689167039189392</v>
      </c>
      <c r="S15" s="746">
        <v>2106</v>
      </c>
      <c r="T15" s="749">
        <v>61.078886310904871</v>
      </c>
      <c r="U15" s="746">
        <v>1342</v>
      </c>
      <c r="V15" s="235">
        <v>38.921113689095129</v>
      </c>
      <c r="W15" s="226"/>
      <c r="X15" s="234">
        <v>6270</v>
      </c>
      <c r="Y15" s="752">
        <v>46.714349575324093</v>
      </c>
      <c r="Z15" s="746">
        <v>4544</v>
      </c>
      <c r="AA15" s="749">
        <v>72.472089314194577</v>
      </c>
      <c r="AB15" s="746">
        <v>1726</v>
      </c>
      <c r="AC15" s="235">
        <f t="shared" si="0"/>
        <v>27.527910685805423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14596</v>
      </c>
      <c r="E16" s="740">
        <f t="shared" si="2"/>
        <v>8475</v>
      </c>
      <c r="F16" s="577">
        <f t="shared" si="3"/>
        <v>58.063853110441222</v>
      </c>
      <c r="G16" s="740">
        <f t="shared" si="4"/>
        <v>6121</v>
      </c>
      <c r="H16" s="237">
        <f t="shared" si="3"/>
        <v>41.936146889558785</v>
      </c>
      <c r="I16" s="226"/>
      <c r="J16" s="234">
        <f t="shared" si="5"/>
        <v>5796</v>
      </c>
      <c r="K16" s="752">
        <f t="shared" si="6"/>
        <v>39.709509454645108</v>
      </c>
      <c r="L16" s="746">
        <v>2403</v>
      </c>
      <c r="M16" s="749">
        <v>41.459627329192543</v>
      </c>
      <c r="N16" s="746">
        <v>3393</v>
      </c>
      <c r="O16" s="235">
        <v>58.54037267080745</v>
      </c>
      <c r="P16" s="226"/>
      <c r="Q16" s="234">
        <v>3455</v>
      </c>
      <c r="R16" s="752">
        <v>23.670868731159224</v>
      </c>
      <c r="S16" s="746">
        <v>2158</v>
      </c>
      <c r="T16" s="749">
        <v>62.460202604920397</v>
      </c>
      <c r="U16" s="746">
        <v>1297</v>
      </c>
      <c r="V16" s="235">
        <v>37.539797395079596</v>
      </c>
      <c r="W16" s="226"/>
      <c r="X16" s="234">
        <v>5345</v>
      </c>
      <c r="Y16" s="752">
        <v>36.619621814195668</v>
      </c>
      <c r="Z16" s="746">
        <v>3914</v>
      </c>
      <c r="AA16" s="749">
        <v>73.227315247895234</v>
      </c>
      <c r="AB16" s="746">
        <v>1431</v>
      </c>
      <c r="AC16" s="235">
        <f t="shared" si="0"/>
        <v>26.77268475210477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5028</v>
      </c>
      <c r="E17" s="741">
        <f t="shared" si="2"/>
        <v>2977</v>
      </c>
      <c r="F17" s="578">
        <f t="shared" si="3"/>
        <v>59.208432776451872</v>
      </c>
      <c r="G17" s="741">
        <f t="shared" si="4"/>
        <v>2051</v>
      </c>
      <c r="H17" s="237">
        <f t="shared" si="3"/>
        <v>40.791567223548128</v>
      </c>
      <c r="I17" s="226"/>
      <c r="J17" s="238">
        <f t="shared" si="5"/>
        <v>1394</v>
      </c>
      <c r="K17" s="753">
        <f t="shared" si="6"/>
        <v>27.724741447891805</v>
      </c>
      <c r="L17" s="741">
        <v>594</v>
      </c>
      <c r="M17" s="578">
        <v>42.611190817790529</v>
      </c>
      <c r="N17" s="741">
        <v>800</v>
      </c>
      <c r="O17" s="235">
        <v>57.388809182209464</v>
      </c>
      <c r="P17" s="226"/>
      <c r="Q17" s="238">
        <v>1253</v>
      </c>
      <c r="R17" s="753">
        <v>24.920445505171042</v>
      </c>
      <c r="S17" s="741">
        <v>695</v>
      </c>
      <c r="T17" s="578">
        <v>55.46687948922586</v>
      </c>
      <c r="U17" s="741">
        <v>558</v>
      </c>
      <c r="V17" s="235">
        <v>44.533120510774147</v>
      </c>
      <c r="W17" s="226"/>
      <c r="X17" s="238">
        <v>2381</v>
      </c>
      <c r="Y17" s="753">
        <v>47.354813046937153</v>
      </c>
      <c r="Z17" s="741">
        <v>1688</v>
      </c>
      <c r="AA17" s="578">
        <v>70.894582108357824</v>
      </c>
      <c r="AB17" s="741">
        <v>693</v>
      </c>
      <c r="AC17" s="235">
        <f t="shared" si="0"/>
        <v>29.105417891642166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46179</v>
      </c>
      <c r="E18" s="740">
        <f t="shared" si="2"/>
        <v>28694</v>
      </c>
      <c r="F18" s="577">
        <f t="shared" si="3"/>
        <v>62.136468957751354</v>
      </c>
      <c r="G18" s="740">
        <f t="shared" si="4"/>
        <v>17485</v>
      </c>
      <c r="H18" s="237">
        <f t="shared" si="3"/>
        <v>37.863531042248646</v>
      </c>
      <c r="I18" s="226"/>
      <c r="J18" s="234">
        <f t="shared" si="5"/>
        <v>8996</v>
      </c>
      <c r="K18" s="752">
        <f t="shared" si="6"/>
        <v>19.480716342926439</v>
      </c>
      <c r="L18" s="746">
        <v>3785</v>
      </c>
      <c r="M18" s="749">
        <v>42.074255224544245</v>
      </c>
      <c r="N18" s="746">
        <v>5211</v>
      </c>
      <c r="O18" s="235">
        <v>57.925744775455755</v>
      </c>
      <c r="P18" s="226"/>
      <c r="Q18" s="234">
        <v>8909</v>
      </c>
      <c r="R18" s="752">
        <v>19.292319019467723</v>
      </c>
      <c r="S18" s="746">
        <v>5243</v>
      </c>
      <c r="T18" s="749">
        <v>58.850600516331795</v>
      </c>
      <c r="U18" s="746">
        <v>3666</v>
      </c>
      <c r="V18" s="235">
        <v>41.149399483668205</v>
      </c>
      <c r="W18" s="226"/>
      <c r="X18" s="234">
        <v>28274</v>
      </c>
      <c r="Y18" s="752">
        <v>61.226964637605839</v>
      </c>
      <c r="Z18" s="746">
        <v>19666</v>
      </c>
      <c r="AA18" s="749">
        <v>69.555068260592762</v>
      </c>
      <c r="AB18" s="746">
        <v>8608</v>
      </c>
      <c r="AC18" s="235">
        <f t="shared" si="0"/>
        <v>30.444931739407227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27732</v>
      </c>
      <c r="E19" s="740">
        <f t="shared" si="2"/>
        <v>18036</v>
      </c>
      <c r="F19" s="577">
        <f t="shared" si="3"/>
        <v>65.03678061445261</v>
      </c>
      <c r="G19" s="740">
        <f t="shared" si="4"/>
        <v>9696</v>
      </c>
      <c r="H19" s="237">
        <f t="shared" si="3"/>
        <v>34.963219385547383</v>
      </c>
      <c r="I19" s="226"/>
      <c r="J19" s="234">
        <f t="shared" si="5"/>
        <v>5333</v>
      </c>
      <c r="K19" s="752">
        <f t="shared" si="6"/>
        <v>19.230491850569738</v>
      </c>
      <c r="L19" s="746">
        <v>2308</v>
      </c>
      <c r="M19" s="749">
        <v>43.277704856553534</v>
      </c>
      <c r="N19" s="746">
        <v>3025</v>
      </c>
      <c r="O19" s="235">
        <v>56.722295143446466</v>
      </c>
      <c r="P19" s="226"/>
      <c r="Q19" s="234">
        <v>5850</v>
      </c>
      <c r="R19" s="752">
        <v>21.094764171354392</v>
      </c>
      <c r="S19" s="746">
        <v>3901</v>
      </c>
      <c r="T19" s="749">
        <v>66.683760683760681</v>
      </c>
      <c r="U19" s="746">
        <v>1949</v>
      </c>
      <c r="V19" s="235">
        <v>33.316239316239319</v>
      </c>
      <c r="W19" s="226"/>
      <c r="X19" s="234">
        <v>16549</v>
      </c>
      <c r="Y19" s="752">
        <v>59.674743978075874</v>
      </c>
      <c r="Z19" s="746">
        <v>11827</v>
      </c>
      <c r="AA19" s="749">
        <v>71.466553870324489</v>
      </c>
      <c r="AB19" s="746">
        <v>4722</v>
      </c>
      <c r="AC19" s="235">
        <f t="shared" si="0"/>
        <v>28.533446129675511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119566</v>
      </c>
      <c r="E20" s="740">
        <f t="shared" si="2"/>
        <v>75825</v>
      </c>
      <c r="F20" s="577">
        <f t="shared" si="3"/>
        <v>63.416857635113665</v>
      </c>
      <c r="G20" s="740">
        <f t="shared" si="4"/>
        <v>43741</v>
      </c>
      <c r="H20" s="237">
        <f t="shared" si="3"/>
        <v>36.583142364886342</v>
      </c>
      <c r="I20" s="226"/>
      <c r="J20" s="234">
        <f t="shared" si="5"/>
        <v>31206</v>
      </c>
      <c r="K20" s="752">
        <f t="shared" si="6"/>
        <v>26.099392803974375</v>
      </c>
      <c r="L20" s="746">
        <v>13872</v>
      </c>
      <c r="M20" s="749">
        <v>44.452989809651989</v>
      </c>
      <c r="N20" s="746">
        <v>17334</v>
      </c>
      <c r="O20" s="235">
        <v>55.547010190348011</v>
      </c>
      <c r="P20" s="226"/>
      <c r="Q20" s="234">
        <v>28081</v>
      </c>
      <c r="R20" s="752">
        <v>23.485773547664053</v>
      </c>
      <c r="S20" s="746">
        <v>17931</v>
      </c>
      <c r="T20" s="749">
        <v>63.854563583917958</v>
      </c>
      <c r="U20" s="746">
        <v>10150</v>
      </c>
      <c r="V20" s="235">
        <v>36.145436416082049</v>
      </c>
      <c r="W20" s="226"/>
      <c r="X20" s="234">
        <v>60279</v>
      </c>
      <c r="Y20" s="752">
        <v>50.414833648361579</v>
      </c>
      <c r="Z20" s="746">
        <v>44022</v>
      </c>
      <c r="AA20" s="749">
        <v>73.030408600009949</v>
      </c>
      <c r="AB20" s="746">
        <v>16257</v>
      </c>
      <c r="AC20" s="235">
        <f t="shared" si="0"/>
        <v>26.969591399990044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52575</v>
      </c>
      <c r="E21" s="740">
        <f t="shared" si="2"/>
        <v>31830</v>
      </c>
      <c r="F21" s="577">
        <f t="shared" si="3"/>
        <v>60.542082738944373</v>
      </c>
      <c r="G21" s="740">
        <f t="shared" si="4"/>
        <v>20745</v>
      </c>
      <c r="H21" s="237">
        <f t="shared" si="3"/>
        <v>39.457917261055634</v>
      </c>
      <c r="I21" s="226"/>
      <c r="J21" s="234">
        <f t="shared" si="5"/>
        <v>16130</v>
      </c>
      <c r="K21" s="752">
        <f t="shared" si="6"/>
        <v>30.679980979553019</v>
      </c>
      <c r="L21" s="746">
        <v>6303</v>
      </c>
      <c r="M21" s="749">
        <v>39.076255424674521</v>
      </c>
      <c r="N21" s="746">
        <v>9827</v>
      </c>
      <c r="O21" s="235">
        <v>60.923744575325479</v>
      </c>
      <c r="P21" s="226"/>
      <c r="Q21" s="234">
        <v>12044</v>
      </c>
      <c r="R21" s="752">
        <v>22.908226343319068</v>
      </c>
      <c r="S21" s="746">
        <v>7832</v>
      </c>
      <c r="T21" s="749">
        <v>65.028229823978748</v>
      </c>
      <c r="U21" s="746">
        <v>4212</v>
      </c>
      <c r="V21" s="235">
        <v>34.971770176021252</v>
      </c>
      <c r="W21" s="226"/>
      <c r="X21" s="234">
        <v>24401</v>
      </c>
      <c r="Y21" s="752">
        <v>46.411792677127913</v>
      </c>
      <c r="Z21" s="746">
        <v>17695</v>
      </c>
      <c r="AA21" s="749">
        <v>72.517519773779753</v>
      </c>
      <c r="AB21" s="746">
        <v>6706</v>
      </c>
      <c r="AC21" s="235">
        <f t="shared" si="0"/>
        <v>27.482480226220236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14004</v>
      </c>
      <c r="E22" s="740">
        <f t="shared" si="2"/>
        <v>8986</v>
      </c>
      <c r="F22" s="577">
        <f t="shared" si="3"/>
        <v>64.167380748357616</v>
      </c>
      <c r="G22" s="740">
        <f t="shared" si="4"/>
        <v>5018</v>
      </c>
      <c r="H22" s="237">
        <f t="shared" si="3"/>
        <v>35.832619251642392</v>
      </c>
      <c r="I22" s="226"/>
      <c r="J22" s="234">
        <f t="shared" si="5"/>
        <v>3376</v>
      </c>
      <c r="K22" s="752">
        <f t="shared" si="6"/>
        <v>24.107397886318193</v>
      </c>
      <c r="L22" s="746">
        <v>1467</v>
      </c>
      <c r="M22" s="749">
        <v>43.453791469194314</v>
      </c>
      <c r="N22" s="746">
        <v>1909</v>
      </c>
      <c r="O22" s="235">
        <v>56.546208530805686</v>
      </c>
      <c r="P22" s="226"/>
      <c r="Q22" s="234">
        <v>3165</v>
      </c>
      <c r="R22" s="752">
        <v>22.600685518423308</v>
      </c>
      <c r="S22" s="746">
        <v>2155</v>
      </c>
      <c r="T22" s="749">
        <v>68.088467614533968</v>
      </c>
      <c r="U22" s="746">
        <v>1010</v>
      </c>
      <c r="V22" s="235">
        <v>31.911532385466035</v>
      </c>
      <c r="W22" s="226"/>
      <c r="X22" s="234">
        <v>7463</v>
      </c>
      <c r="Y22" s="752">
        <v>53.291916595258492</v>
      </c>
      <c r="Z22" s="746">
        <v>5364</v>
      </c>
      <c r="AA22" s="749">
        <v>71.874581267586763</v>
      </c>
      <c r="AB22" s="746">
        <v>2099</v>
      </c>
      <c r="AC22" s="235">
        <f t="shared" si="0"/>
        <v>28.125418732413237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22719</v>
      </c>
      <c r="E23" s="740">
        <f t="shared" si="2"/>
        <v>13342</v>
      </c>
      <c r="F23" s="577">
        <f t="shared" si="3"/>
        <v>58.726176328183456</v>
      </c>
      <c r="G23" s="740">
        <f t="shared" si="4"/>
        <v>9377</v>
      </c>
      <c r="H23" s="237">
        <f t="shared" si="3"/>
        <v>41.273823671816537</v>
      </c>
      <c r="I23" s="226"/>
      <c r="J23" s="234">
        <f t="shared" si="5"/>
        <v>7996</v>
      </c>
      <c r="K23" s="752">
        <f t="shared" si="6"/>
        <v>35.195211056824682</v>
      </c>
      <c r="L23" s="746">
        <v>2969</v>
      </c>
      <c r="M23" s="749">
        <v>37.131065532766385</v>
      </c>
      <c r="N23" s="746">
        <v>5027</v>
      </c>
      <c r="O23" s="235">
        <v>62.868934467233615</v>
      </c>
      <c r="P23" s="226"/>
      <c r="Q23" s="234">
        <v>4264</v>
      </c>
      <c r="R23" s="752">
        <v>18.768431709142128</v>
      </c>
      <c r="S23" s="746">
        <v>2589</v>
      </c>
      <c r="T23" s="749">
        <v>60.717636022514078</v>
      </c>
      <c r="U23" s="746">
        <v>1675</v>
      </c>
      <c r="V23" s="235">
        <v>39.282363977485929</v>
      </c>
      <c r="W23" s="226"/>
      <c r="X23" s="234">
        <v>10459</v>
      </c>
      <c r="Y23" s="752">
        <v>46.03635723403319</v>
      </c>
      <c r="Z23" s="746">
        <v>7784</v>
      </c>
      <c r="AA23" s="749">
        <v>74.423941103355958</v>
      </c>
      <c r="AB23" s="746">
        <v>2675</v>
      </c>
      <c r="AC23" s="235">
        <f t="shared" si="0"/>
        <v>25.576058896644039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55067</v>
      </c>
      <c r="E24" s="740">
        <f t="shared" si="2"/>
        <v>36572</v>
      </c>
      <c r="F24" s="577">
        <f t="shared" si="3"/>
        <v>66.413641563913046</v>
      </c>
      <c r="G24" s="740">
        <f t="shared" si="4"/>
        <v>18495</v>
      </c>
      <c r="H24" s="237">
        <f t="shared" si="3"/>
        <v>33.586358436086947</v>
      </c>
      <c r="I24" s="226"/>
      <c r="J24" s="234">
        <f t="shared" si="5"/>
        <v>13288</v>
      </c>
      <c r="K24" s="752">
        <f t="shared" si="6"/>
        <v>24.130604536292154</v>
      </c>
      <c r="L24" s="746">
        <v>6185</v>
      </c>
      <c r="M24" s="749">
        <v>46.545755568934375</v>
      </c>
      <c r="N24" s="746">
        <v>7103</v>
      </c>
      <c r="O24" s="235">
        <v>53.454244431065625</v>
      </c>
      <c r="P24" s="226"/>
      <c r="Q24" s="234">
        <v>11809</v>
      </c>
      <c r="R24" s="752">
        <v>21.444785443187389</v>
      </c>
      <c r="S24" s="746">
        <v>8181</v>
      </c>
      <c r="T24" s="749">
        <v>69.277669574053689</v>
      </c>
      <c r="U24" s="746">
        <v>3628</v>
      </c>
      <c r="V24" s="235">
        <v>30.722330425946314</v>
      </c>
      <c r="W24" s="226"/>
      <c r="X24" s="234">
        <v>29970</v>
      </c>
      <c r="Y24" s="752">
        <v>54.424610020520461</v>
      </c>
      <c r="Z24" s="746">
        <v>22206</v>
      </c>
      <c r="AA24" s="749">
        <v>74.094094094094103</v>
      </c>
      <c r="AB24" s="746">
        <v>7764</v>
      </c>
      <c r="AC24" s="235">
        <f t="shared" si="0"/>
        <v>25.905905905905907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13667</v>
      </c>
      <c r="E25" s="740">
        <f t="shared" si="2"/>
        <v>8527</v>
      </c>
      <c r="F25" s="577">
        <f t="shared" si="3"/>
        <v>62.391161191190456</v>
      </c>
      <c r="G25" s="740">
        <f t="shared" si="4"/>
        <v>5140</v>
      </c>
      <c r="H25" s="237">
        <f t="shared" si="3"/>
        <v>37.608838808809544</v>
      </c>
      <c r="I25" s="226"/>
      <c r="J25" s="234">
        <f t="shared" si="5"/>
        <v>3903</v>
      </c>
      <c r="K25" s="752">
        <f t="shared" si="6"/>
        <v>28.557840052681644</v>
      </c>
      <c r="L25" s="746">
        <v>1534</v>
      </c>
      <c r="M25" s="749">
        <v>39.303100179349222</v>
      </c>
      <c r="N25" s="746">
        <v>2369</v>
      </c>
      <c r="O25" s="235">
        <v>60.696899820650785</v>
      </c>
      <c r="P25" s="226"/>
      <c r="Q25" s="234">
        <v>3685</v>
      </c>
      <c r="R25" s="752">
        <v>26.962757005926687</v>
      </c>
      <c r="S25" s="746">
        <v>2610</v>
      </c>
      <c r="T25" s="749">
        <v>70.827679782903658</v>
      </c>
      <c r="U25" s="746">
        <v>1075</v>
      </c>
      <c r="V25" s="235">
        <v>29.172320217096338</v>
      </c>
      <c r="W25" s="226"/>
      <c r="X25" s="234">
        <v>6079</v>
      </c>
      <c r="Y25" s="752">
        <v>44.479402941391669</v>
      </c>
      <c r="Z25" s="746">
        <v>4383</v>
      </c>
      <c r="AA25" s="749">
        <v>72.10067445303504</v>
      </c>
      <c r="AB25" s="746">
        <v>1696</v>
      </c>
      <c r="AC25" s="235">
        <f t="shared" si="0"/>
        <v>27.89932554696496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6841</v>
      </c>
      <c r="E26" s="742">
        <f t="shared" si="2"/>
        <v>4238</v>
      </c>
      <c r="F26" s="579">
        <f t="shared" si="3"/>
        <v>61.950007308872969</v>
      </c>
      <c r="G26" s="742">
        <f t="shared" si="4"/>
        <v>2603</v>
      </c>
      <c r="H26" s="237">
        <f t="shared" si="3"/>
        <v>38.049992691127024</v>
      </c>
      <c r="I26" s="226"/>
      <c r="J26" s="238">
        <f t="shared" si="5"/>
        <v>1628</v>
      </c>
      <c r="K26" s="753">
        <f t="shared" si="6"/>
        <v>23.797690396140915</v>
      </c>
      <c r="L26" s="741">
        <v>666</v>
      </c>
      <c r="M26" s="578">
        <v>40.909090909090914</v>
      </c>
      <c r="N26" s="741">
        <v>962</v>
      </c>
      <c r="O26" s="235">
        <v>59.090909090909093</v>
      </c>
      <c r="P26" s="226"/>
      <c r="Q26" s="238">
        <v>1352</v>
      </c>
      <c r="R26" s="753">
        <v>19.763192515714074</v>
      </c>
      <c r="S26" s="741">
        <v>770</v>
      </c>
      <c r="T26" s="578">
        <v>56.952662721893489</v>
      </c>
      <c r="U26" s="741">
        <v>582</v>
      </c>
      <c r="V26" s="235">
        <v>43.047337278106504</v>
      </c>
      <c r="W26" s="226"/>
      <c r="X26" s="238">
        <v>3861</v>
      </c>
      <c r="Y26" s="753">
        <v>56.439117088145011</v>
      </c>
      <c r="Z26" s="741">
        <v>2802</v>
      </c>
      <c r="AA26" s="578">
        <v>72.571872571872575</v>
      </c>
      <c r="AB26" s="741">
        <v>1059</v>
      </c>
      <c r="AC26" s="235">
        <f t="shared" si="0"/>
        <v>27.428127428127429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35751</v>
      </c>
      <c r="E27" s="742">
        <f t="shared" si="2"/>
        <v>20902</v>
      </c>
      <c r="F27" s="579">
        <f t="shared" si="3"/>
        <v>58.46549746860228</v>
      </c>
      <c r="G27" s="742">
        <f t="shared" si="4"/>
        <v>14849</v>
      </c>
      <c r="H27" s="237">
        <f t="shared" si="3"/>
        <v>41.53450253139772</v>
      </c>
      <c r="I27" s="226"/>
      <c r="J27" s="238">
        <f t="shared" si="5"/>
        <v>11092</v>
      </c>
      <c r="K27" s="753">
        <f t="shared" si="6"/>
        <v>31.025705574669239</v>
      </c>
      <c r="L27" s="741">
        <v>4281</v>
      </c>
      <c r="M27" s="578">
        <v>38.595384060584202</v>
      </c>
      <c r="N27" s="741">
        <v>6811</v>
      </c>
      <c r="O27" s="235">
        <v>61.404615939415798</v>
      </c>
      <c r="P27" s="226"/>
      <c r="Q27" s="238">
        <v>7360</v>
      </c>
      <c r="R27" s="753">
        <v>20.586836731839668</v>
      </c>
      <c r="S27" s="741">
        <v>4214</v>
      </c>
      <c r="T27" s="578">
        <v>57.255434782608695</v>
      </c>
      <c r="U27" s="741">
        <v>3146</v>
      </c>
      <c r="V27" s="235">
        <v>42.744565217391305</v>
      </c>
      <c r="W27" s="226"/>
      <c r="X27" s="238">
        <v>17299</v>
      </c>
      <c r="Y27" s="753">
        <v>48.387457693491093</v>
      </c>
      <c r="Z27" s="741">
        <v>12407</v>
      </c>
      <c r="AA27" s="578">
        <v>71.720908723047572</v>
      </c>
      <c r="AB27" s="741">
        <v>4892</v>
      </c>
      <c r="AC27" s="235">
        <f t="shared" si="0"/>
        <v>28.279091276952421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3718</v>
      </c>
      <c r="E28" s="742">
        <f t="shared" si="2"/>
        <v>2437</v>
      </c>
      <c r="F28" s="579">
        <f t="shared" si="3"/>
        <v>65.54599246906939</v>
      </c>
      <c r="G28" s="742">
        <f t="shared" si="4"/>
        <v>1281</v>
      </c>
      <c r="H28" s="243">
        <f t="shared" si="3"/>
        <v>34.45400753093061</v>
      </c>
      <c r="I28" s="226"/>
      <c r="J28" s="238">
        <f t="shared" si="5"/>
        <v>511</v>
      </c>
      <c r="K28" s="753">
        <f t="shared" si="6"/>
        <v>13.743948359332975</v>
      </c>
      <c r="L28" s="741">
        <v>228</v>
      </c>
      <c r="M28" s="578">
        <v>44.618395303326807</v>
      </c>
      <c r="N28" s="741">
        <v>283</v>
      </c>
      <c r="O28" s="242">
        <v>55.381604696673193</v>
      </c>
      <c r="P28" s="226"/>
      <c r="Q28" s="238">
        <v>833</v>
      </c>
      <c r="R28" s="753">
        <v>22.40451855836471</v>
      </c>
      <c r="S28" s="741">
        <v>527</v>
      </c>
      <c r="T28" s="578">
        <v>63.265306122448983</v>
      </c>
      <c r="U28" s="741">
        <v>306</v>
      </c>
      <c r="V28" s="242">
        <v>36.734693877551024</v>
      </c>
      <c r="W28" s="226"/>
      <c r="X28" s="238">
        <v>2374</v>
      </c>
      <c r="Y28" s="753">
        <v>63.851533082302311</v>
      </c>
      <c r="Z28" s="741">
        <v>1682</v>
      </c>
      <c r="AA28" s="578">
        <v>70.850884582982303</v>
      </c>
      <c r="AB28" s="741">
        <v>692</v>
      </c>
      <c r="AC28" s="242">
        <f t="shared" si="0"/>
        <v>29.14911541701769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1088</v>
      </c>
      <c r="E29" s="743">
        <f t="shared" si="2"/>
        <v>616</v>
      </c>
      <c r="F29" s="580">
        <f t="shared" si="3"/>
        <v>56.617647058823529</v>
      </c>
      <c r="G29" s="743">
        <f t="shared" si="4"/>
        <v>472</v>
      </c>
      <c r="H29" s="248">
        <f t="shared" si="3"/>
        <v>43.382352941176471</v>
      </c>
      <c r="I29" s="226"/>
      <c r="J29" s="245">
        <f t="shared" si="5"/>
        <v>543</v>
      </c>
      <c r="K29" s="754">
        <f t="shared" si="6"/>
        <v>49.908088235294116</v>
      </c>
      <c r="L29" s="747">
        <v>200</v>
      </c>
      <c r="M29" s="750">
        <v>36.83241252302026</v>
      </c>
      <c r="N29" s="747">
        <v>343</v>
      </c>
      <c r="O29" s="246">
        <v>63.167587476979747</v>
      </c>
      <c r="P29" s="226"/>
      <c r="Q29" s="245">
        <v>216</v>
      </c>
      <c r="R29" s="754">
        <v>19.852941176470587</v>
      </c>
      <c r="S29" s="747">
        <v>154</v>
      </c>
      <c r="T29" s="750">
        <v>71.296296296296291</v>
      </c>
      <c r="U29" s="747">
        <v>62</v>
      </c>
      <c r="V29" s="246">
        <v>28.703703703703702</v>
      </c>
      <c r="W29" s="226"/>
      <c r="X29" s="245">
        <v>329</v>
      </c>
      <c r="Y29" s="754">
        <v>30.238970588235293</v>
      </c>
      <c r="Z29" s="747">
        <v>262</v>
      </c>
      <c r="AA29" s="750">
        <v>79.635258358662625</v>
      </c>
      <c r="AB29" s="747">
        <v>67</v>
      </c>
      <c r="AC29" s="246">
        <f t="shared" si="0"/>
        <v>20.364741641337385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550621</v>
      </c>
      <c r="E31" s="744">
        <f>L31+S31+Z31</f>
        <v>346691</v>
      </c>
      <c r="F31" s="409">
        <f>E31/$D31*100</f>
        <v>62.963635604163301</v>
      </c>
      <c r="G31" s="744">
        <f>N31+U31+AB31</f>
        <v>203930</v>
      </c>
      <c r="H31" s="255">
        <f>G31/$D31*100</f>
        <v>37.036364395836699</v>
      </c>
      <c r="I31" s="211"/>
      <c r="J31" s="253">
        <f>SUM(J12:J29)</f>
        <v>143267</v>
      </c>
      <c r="K31" s="755">
        <f>J31/$D31*100</f>
        <v>26.019167449116544</v>
      </c>
      <c r="L31" s="744">
        <f>SUM(L12:L29)</f>
        <v>60874</v>
      </c>
      <c r="M31" s="409">
        <f t="shared" ref="M31:O31" si="7">L31/$J31*100</f>
        <v>42.489896486978857</v>
      </c>
      <c r="N31" s="744">
        <f>SUM(N12:N29)</f>
        <v>82393</v>
      </c>
      <c r="O31" s="254">
        <f t="shared" si="7"/>
        <v>57.510103513021136</v>
      </c>
      <c r="P31" s="211"/>
      <c r="Q31" s="253">
        <f>SUM(Q12:Q29)</f>
        <v>126449</v>
      </c>
      <c r="R31" s="755">
        <f>Q31/$D31*100</f>
        <v>22.964797928157481</v>
      </c>
      <c r="S31" s="744">
        <f>SUM(S12:S29)</f>
        <v>82702</v>
      </c>
      <c r="T31" s="409">
        <f>S31/$Q31*100</f>
        <v>65.40344328543523</v>
      </c>
      <c r="U31" s="744">
        <f>SUM(U12:U29)</f>
        <v>43747</v>
      </c>
      <c r="V31" s="254">
        <f>U31/$Q31*100</f>
        <v>34.596556714564763</v>
      </c>
      <c r="W31" s="211"/>
      <c r="X31" s="253">
        <f>SUM(X12:X29)</f>
        <v>280905</v>
      </c>
      <c r="Y31" s="755">
        <f>X31/$D31*100</f>
        <v>51.016034622725982</v>
      </c>
      <c r="Z31" s="744">
        <f>SUM(Z12:Z29)</f>
        <v>203115</v>
      </c>
      <c r="AA31" s="409">
        <f>Z31/$X31*100</f>
        <v>72.307363699471352</v>
      </c>
      <c r="AB31" s="744">
        <f>SUM(AB12:AB29)</f>
        <v>77790</v>
      </c>
      <c r="AC31" s="254">
        <f>AB31/$X31*100</f>
        <v>27.692636300528651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418</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247</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25.5" customHeight="1" x14ac:dyDescent="0.2">
      <c r="A8" s="209"/>
      <c r="B8" s="1049"/>
      <c r="C8" s="211"/>
      <c r="D8" s="1053"/>
      <c r="E8" s="1054"/>
      <c r="F8" s="1054"/>
      <c r="G8" s="1054"/>
      <c r="H8" s="1054"/>
      <c r="I8" s="501"/>
      <c r="J8" s="1057" t="s">
        <v>248</v>
      </c>
      <c r="K8" s="1055"/>
      <c r="L8" s="1055"/>
      <c r="M8" s="1055"/>
      <c r="N8" s="1055"/>
      <c r="O8" s="1056"/>
      <c r="P8" s="211"/>
      <c r="Q8" s="1057" t="s">
        <v>249</v>
      </c>
      <c r="R8" s="1055"/>
      <c r="S8" s="1055"/>
      <c r="T8" s="1055"/>
      <c r="U8" s="1055"/>
      <c r="V8" s="1056"/>
      <c r="W8" s="211"/>
      <c r="X8" s="1057" t="s">
        <v>250</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230</v>
      </c>
      <c r="L9" s="1039" t="s">
        <v>27</v>
      </c>
      <c r="M9" s="1040"/>
      <c r="N9" s="1040" t="s">
        <v>26</v>
      </c>
      <c r="O9" s="1041"/>
      <c r="P9" s="211"/>
      <c r="Q9" s="1042" t="s">
        <v>12</v>
      </c>
      <c r="R9" s="1037" t="s">
        <v>230</v>
      </c>
      <c r="S9" s="1039" t="s">
        <v>27</v>
      </c>
      <c r="T9" s="1040"/>
      <c r="U9" s="1040" t="s">
        <v>26</v>
      </c>
      <c r="V9" s="1041"/>
      <c r="W9" s="211"/>
      <c r="X9" s="1042" t="s">
        <v>12</v>
      </c>
      <c r="Y9" s="1037" t="s">
        <v>230</v>
      </c>
      <c r="Z9" s="1039" t="s">
        <v>27</v>
      </c>
      <c r="AA9" s="1040"/>
      <c r="AB9" s="1040" t="s">
        <v>26</v>
      </c>
      <c r="AC9" s="1041"/>
      <c r="AD9" s="430"/>
      <c r="AE9" s="430"/>
      <c r="AF9" s="431"/>
      <c r="AG9" s="431"/>
      <c r="AH9" s="431"/>
      <c r="AI9" s="431"/>
      <c r="AJ9" s="431"/>
      <c r="AK9" s="431"/>
      <c r="AL9" s="432"/>
    </row>
    <row r="10" spans="1:53" s="219" customFormat="1" ht="44.25" customHeight="1" x14ac:dyDescent="0.2">
      <c r="A10" s="214"/>
      <c r="B10" s="1050"/>
      <c r="C10" s="216"/>
      <c r="D10" s="1059"/>
      <c r="E10" s="408" t="s">
        <v>12</v>
      </c>
      <c r="F10" s="408" t="s">
        <v>230</v>
      </c>
      <c r="G10" s="408" t="s">
        <v>12</v>
      </c>
      <c r="H10" s="218" t="s">
        <v>230</v>
      </c>
      <c r="I10" s="216"/>
      <c r="J10" s="1043"/>
      <c r="K10" s="1038"/>
      <c r="L10" s="408" t="s">
        <v>12</v>
      </c>
      <c r="M10" s="408" t="s">
        <v>231</v>
      </c>
      <c r="N10" s="408" t="s">
        <v>12</v>
      </c>
      <c r="O10" s="218" t="s">
        <v>231</v>
      </c>
      <c r="P10" s="216"/>
      <c r="Q10" s="1043"/>
      <c r="R10" s="1038"/>
      <c r="S10" s="408" t="s">
        <v>12</v>
      </c>
      <c r="T10" s="408" t="s">
        <v>231</v>
      </c>
      <c r="U10" s="408" t="s">
        <v>12</v>
      </c>
      <c r="V10" s="218" t="s">
        <v>231</v>
      </c>
      <c r="W10" s="216"/>
      <c r="X10" s="1043"/>
      <c r="Y10" s="103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69465</v>
      </c>
      <c r="E12" s="739">
        <f>L12+S12+Z12</f>
        <v>42540</v>
      </c>
      <c r="F12" s="748">
        <f>E12/$D12*100</f>
        <v>61.239473115957679</v>
      </c>
      <c r="G12" s="739">
        <f>N12+U12+AB12</f>
        <v>26925</v>
      </c>
      <c r="H12" s="230">
        <f>G12/$D12*100</f>
        <v>38.760526884042321</v>
      </c>
      <c r="I12" s="226"/>
      <c r="J12" s="227">
        <f>L12+N12</f>
        <v>18450</v>
      </c>
      <c r="K12" s="751">
        <f>J12/$D12*100</f>
        <v>26.560138199093071</v>
      </c>
      <c r="L12" s="745">
        <v>9058</v>
      </c>
      <c r="M12" s="748">
        <v>49.094850948509482</v>
      </c>
      <c r="N12" s="745">
        <v>9392</v>
      </c>
      <c r="O12" s="228">
        <v>50.905149051490518</v>
      </c>
      <c r="P12" s="226"/>
      <c r="Q12" s="227">
        <v>23875</v>
      </c>
      <c r="R12" s="751">
        <v>34.369826531346718</v>
      </c>
      <c r="S12" s="745">
        <v>16354</v>
      </c>
      <c r="T12" s="748">
        <v>68.498429319371724</v>
      </c>
      <c r="U12" s="745">
        <v>7521</v>
      </c>
      <c r="V12" s="228">
        <v>31.501570680628273</v>
      </c>
      <c r="W12" s="226"/>
      <c r="X12" s="227">
        <v>27140</v>
      </c>
      <c r="Y12" s="751">
        <v>39.070035269560208</v>
      </c>
      <c r="Z12" s="745">
        <v>17128</v>
      </c>
      <c r="AA12" s="748">
        <v>63.109801031687553</v>
      </c>
      <c r="AB12" s="745">
        <v>10012</v>
      </c>
      <c r="AC12" s="228">
        <f t="shared" ref="AC12:AC29" si="0">AB12/$X12*100</f>
        <v>36.890198968312454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7981</v>
      </c>
      <c r="E13" s="740">
        <f t="shared" ref="E13:E29" si="2">L13+S13+Z13</f>
        <v>5021</v>
      </c>
      <c r="F13" s="577">
        <f t="shared" ref="F13:H29" si="3">E13/$D13*100</f>
        <v>62.911915800025064</v>
      </c>
      <c r="G13" s="740">
        <f t="shared" ref="G13:G29" si="4">N13+U13+AB13</f>
        <v>2960</v>
      </c>
      <c r="H13" s="237">
        <f t="shared" si="3"/>
        <v>37.088084199974944</v>
      </c>
      <c r="I13" s="226"/>
      <c r="J13" s="234">
        <f t="shared" ref="J13:J29" si="5">L13+N13</f>
        <v>1511</v>
      </c>
      <c r="K13" s="752">
        <f t="shared" ref="K13:K29" si="6">J13/$D13*100</f>
        <v>18.932464603433154</v>
      </c>
      <c r="L13" s="746">
        <v>707</v>
      </c>
      <c r="M13" s="749">
        <v>46.790205162144275</v>
      </c>
      <c r="N13" s="746">
        <v>804</v>
      </c>
      <c r="O13" s="235">
        <v>53.209794837855725</v>
      </c>
      <c r="P13" s="226"/>
      <c r="Q13" s="234">
        <v>1871</v>
      </c>
      <c r="R13" s="752">
        <v>23.443177546673351</v>
      </c>
      <c r="S13" s="746">
        <v>1230</v>
      </c>
      <c r="T13" s="749">
        <v>65.740245857830033</v>
      </c>
      <c r="U13" s="746">
        <v>641</v>
      </c>
      <c r="V13" s="235">
        <v>34.25975414216996</v>
      </c>
      <c r="W13" s="226"/>
      <c r="X13" s="234">
        <v>4599</v>
      </c>
      <c r="Y13" s="752">
        <v>57.624357849893492</v>
      </c>
      <c r="Z13" s="746">
        <v>3084</v>
      </c>
      <c r="AA13" s="749">
        <v>67.058056099151983</v>
      </c>
      <c r="AB13" s="746">
        <v>1515</v>
      </c>
      <c r="AC13" s="235">
        <f t="shared" si="0"/>
        <v>32.94194390084801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8593</v>
      </c>
      <c r="E14" s="740">
        <f t="shared" si="2"/>
        <v>5530</v>
      </c>
      <c r="F14" s="577">
        <f t="shared" si="3"/>
        <v>64.354707319911554</v>
      </c>
      <c r="G14" s="740">
        <f t="shared" si="4"/>
        <v>3063</v>
      </c>
      <c r="H14" s="237">
        <f t="shared" si="3"/>
        <v>35.645292680088438</v>
      </c>
      <c r="I14" s="226"/>
      <c r="J14" s="234">
        <f t="shared" si="5"/>
        <v>1753</v>
      </c>
      <c r="K14" s="752">
        <f t="shared" si="6"/>
        <v>20.400325846619342</v>
      </c>
      <c r="L14" s="746">
        <v>819</v>
      </c>
      <c r="M14" s="749">
        <v>46.719908727895039</v>
      </c>
      <c r="N14" s="746">
        <v>934</v>
      </c>
      <c r="O14" s="235">
        <v>53.280091272104968</v>
      </c>
      <c r="P14" s="226"/>
      <c r="Q14" s="234">
        <v>2188</v>
      </c>
      <c r="R14" s="752">
        <v>25.462585825672058</v>
      </c>
      <c r="S14" s="746">
        <v>1461</v>
      </c>
      <c r="T14" s="749">
        <v>66.773308957952466</v>
      </c>
      <c r="U14" s="746">
        <v>727</v>
      </c>
      <c r="V14" s="235">
        <v>33.226691042047534</v>
      </c>
      <c r="W14" s="226"/>
      <c r="X14" s="234">
        <v>4652</v>
      </c>
      <c r="Y14" s="752">
        <v>54.137088327708604</v>
      </c>
      <c r="Z14" s="746">
        <v>3250</v>
      </c>
      <c r="AA14" s="749">
        <v>69.862424763542563</v>
      </c>
      <c r="AB14" s="746">
        <v>1402</v>
      </c>
      <c r="AC14" s="235">
        <f t="shared" si="0"/>
        <v>30.137575236457437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7132</v>
      </c>
      <c r="E15" s="740">
        <f t="shared" si="2"/>
        <v>4236</v>
      </c>
      <c r="F15" s="577">
        <f t="shared" si="3"/>
        <v>59.394279304542906</v>
      </c>
      <c r="G15" s="740">
        <f t="shared" si="4"/>
        <v>2896</v>
      </c>
      <c r="H15" s="237">
        <f t="shared" si="3"/>
        <v>40.605720695457094</v>
      </c>
      <c r="I15" s="226"/>
      <c r="J15" s="234">
        <f t="shared" si="5"/>
        <v>2455</v>
      </c>
      <c r="K15" s="752">
        <f t="shared" si="6"/>
        <v>34.422321929332583</v>
      </c>
      <c r="L15" s="746">
        <v>1157</v>
      </c>
      <c r="M15" s="749">
        <v>47.128309572301426</v>
      </c>
      <c r="N15" s="746">
        <v>1298</v>
      </c>
      <c r="O15" s="235">
        <v>52.871690427698567</v>
      </c>
      <c r="P15" s="226"/>
      <c r="Q15" s="234">
        <v>1954</v>
      </c>
      <c r="R15" s="752">
        <v>27.397644419517668</v>
      </c>
      <c r="S15" s="746">
        <v>1242</v>
      </c>
      <c r="T15" s="749">
        <v>63.561924257932446</v>
      </c>
      <c r="U15" s="746">
        <v>712</v>
      </c>
      <c r="V15" s="235">
        <v>36.438075742067554</v>
      </c>
      <c r="W15" s="226"/>
      <c r="X15" s="234">
        <v>2723</v>
      </c>
      <c r="Y15" s="752">
        <v>38.180033651149749</v>
      </c>
      <c r="Z15" s="746">
        <v>1837</v>
      </c>
      <c r="AA15" s="749">
        <v>67.462357693720165</v>
      </c>
      <c r="AB15" s="746">
        <v>886</v>
      </c>
      <c r="AC15" s="235">
        <f t="shared" si="0"/>
        <v>32.537642306279842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6217</v>
      </c>
      <c r="E16" s="740">
        <f t="shared" si="2"/>
        <v>3545</v>
      </c>
      <c r="F16" s="577">
        <f t="shared" si="3"/>
        <v>57.021071256232915</v>
      </c>
      <c r="G16" s="740">
        <f t="shared" si="4"/>
        <v>2672</v>
      </c>
      <c r="H16" s="237">
        <f t="shared" si="3"/>
        <v>42.978928743767092</v>
      </c>
      <c r="I16" s="226"/>
      <c r="J16" s="234">
        <f t="shared" si="5"/>
        <v>2082</v>
      </c>
      <c r="K16" s="752">
        <f t="shared" si="6"/>
        <v>33.488820974746666</v>
      </c>
      <c r="L16" s="746">
        <v>878</v>
      </c>
      <c r="M16" s="749">
        <v>42.170989433237274</v>
      </c>
      <c r="N16" s="746">
        <v>1204</v>
      </c>
      <c r="O16" s="235">
        <v>57.829010566762726</v>
      </c>
      <c r="P16" s="226"/>
      <c r="Q16" s="234">
        <v>1640</v>
      </c>
      <c r="R16" s="752">
        <v>26.379282612192377</v>
      </c>
      <c r="S16" s="746">
        <v>1013</v>
      </c>
      <c r="T16" s="749">
        <v>61.768292682926827</v>
      </c>
      <c r="U16" s="746">
        <v>627</v>
      </c>
      <c r="V16" s="235">
        <v>38.231707317073173</v>
      </c>
      <c r="W16" s="226"/>
      <c r="X16" s="234">
        <v>2495</v>
      </c>
      <c r="Y16" s="752">
        <v>40.131896413060964</v>
      </c>
      <c r="Z16" s="746">
        <v>1654</v>
      </c>
      <c r="AA16" s="749">
        <v>66.292585170340672</v>
      </c>
      <c r="AB16" s="746">
        <v>841</v>
      </c>
      <c r="AC16" s="235">
        <f t="shared" si="0"/>
        <v>33.707414829659321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4225</v>
      </c>
      <c r="E17" s="741">
        <f t="shared" si="2"/>
        <v>2453</v>
      </c>
      <c r="F17" s="578">
        <f t="shared" si="3"/>
        <v>58.059171597633139</v>
      </c>
      <c r="G17" s="741">
        <f t="shared" si="4"/>
        <v>1772</v>
      </c>
      <c r="H17" s="237">
        <f t="shared" si="3"/>
        <v>41.940828402366861</v>
      </c>
      <c r="I17" s="226"/>
      <c r="J17" s="238">
        <f t="shared" si="5"/>
        <v>1630</v>
      </c>
      <c r="K17" s="753">
        <f t="shared" si="6"/>
        <v>38.57988165680473</v>
      </c>
      <c r="L17" s="741">
        <v>756</v>
      </c>
      <c r="M17" s="578">
        <v>46.380368098159508</v>
      </c>
      <c r="N17" s="741">
        <v>874</v>
      </c>
      <c r="O17" s="235">
        <v>53.619631901840492</v>
      </c>
      <c r="P17" s="226"/>
      <c r="Q17" s="238">
        <v>915</v>
      </c>
      <c r="R17" s="753">
        <v>21.65680473372781</v>
      </c>
      <c r="S17" s="741">
        <v>570</v>
      </c>
      <c r="T17" s="578">
        <v>62.295081967213115</v>
      </c>
      <c r="U17" s="741">
        <v>345</v>
      </c>
      <c r="V17" s="235">
        <v>37.704918032786885</v>
      </c>
      <c r="W17" s="226"/>
      <c r="X17" s="238">
        <v>1680</v>
      </c>
      <c r="Y17" s="753">
        <v>39.763313609467453</v>
      </c>
      <c r="Z17" s="741">
        <v>1127</v>
      </c>
      <c r="AA17" s="578">
        <v>67.083333333333329</v>
      </c>
      <c r="AB17" s="741">
        <v>553</v>
      </c>
      <c r="AC17" s="235">
        <f t="shared" si="0"/>
        <v>32.916666666666664</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24951</v>
      </c>
      <c r="E18" s="740">
        <f t="shared" si="2"/>
        <v>14430</v>
      </c>
      <c r="F18" s="577">
        <f t="shared" si="3"/>
        <v>57.833353372610318</v>
      </c>
      <c r="G18" s="740">
        <f t="shared" si="4"/>
        <v>10521</v>
      </c>
      <c r="H18" s="237">
        <f t="shared" si="3"/>
        <v>42.166646627389682</v>
      </c>
      <c r="I18" s="226"/>
      <c r="J18" s="234">
        <f t="shared" si="5"/>
        <v>5047</v>
      </c>
      <c r="K18" s="752">
        <f t="shared" si="6"/>
        <v>20.22764618652559</v>
      </c>
      <c r="L18" s="746">
        <v>2156</v>
      </c>
      <c r="M18" s="749">
        <v>42.718446601941743</v>
      </c>
      <c r="N18" s="746">
        <v>2891</v>
      </c>
      <c r="O18" s="235">
        <v>57.28155339805825</v>
      </c>
      <c r="P18" s="226"/>
      <c r="Q18" s="234">
        <v>5208</v>
      </c>
      <c r="R18" s="752">
        <v>20.872910905374535</v>
      </c>
      <c r="S18" s="746">
        <v>3115</v>
      </c>
      <c r="T18" s="749">
        <v>59.811827956989248</v>
      </c>
      <c r="U18" s="746">
        <v>2093</v>
      </c>
      <c r="V18" s="235">
        <v>40.188172043010752</v>
      </c>
      <c r="W18" s="226"/>
      <c r="X18" s="234">
        <v>14696</v>
      </c>
      <c r="Y18" s="752">
        <v>58.899442908099871</v>
      </c>
      <c r="Z18" s="746">
        <v>9159</v>
      </c>
      <c r="AA18" s="749">
        <v>62.323081110506266</v>
      </c>
      <c r="AB18" s="746">
        <v>5537</v>
      </c>
      <c r="AC18" s="235">
        <f t="shared" si="0"/>
        <v>37.676918889493734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16868</v>
      </c>
      <c r="E19" s="740">
        <f t="shared" si="2"/>
        <v>10135</v>
      </c>
      <c r="F19" s="577">
        <f t="shared" si="3"/>
        <v>60.084183068532127</v>
      </c>
      <c r="G19" s="740">
        <f t="shared" si="4"/>
        <v>6733</v>
      </c>
      <c r="H19" s="237">
        <f t="shared" si="3"/>
        <v>39.915816931467866</v>
      </c>
      <c r="I19" s="226"/>
      <c r="J19" s="234">
        <f t="shared" si="5"/>
        <v>4243</v>
      </c>
      <c r="K19" s="752">
        <f t="shared" si="6"/>
        <v>25.154138012805312</v>
      </c>
      <c r="L19" s="746">
        <v>2057</v>
      </c>
      <c r="M19" s="749">
        <v>48.479849163327835</v>
      </c>
      <c r="N19" s="746">
        <v>2186</v>
      </c>
      <c r="O19" s="235">
        <v>51.520150836672165</v>
      </c>
      <c r="P19" s="226"/>
      <c r="Q19" s="234">
        <v>4454</v>
      </c>
      <c r="R19" s="752">
        <v>26.405027270571495</v>
      </c>
      <c r="S19" s="746">
        <v>2923</v>
      </c>
      <c r="T19" s="749">
        <v>65.626403233048947</v>
      </c>
      <c r="U19" s="746">
        <v>1531</v>
      </c>
      <c r="V19" s="235">
        <v>34.373596766951053</v>
      </c>
      <c r="W19" s="226"/>
      <c r="X19" s="234">
        <v>8171</v>
      </c>
      <c r="Y19" s="752">
        <v>48.440834716623193</v>
      </c>
      <c r="Z19" s="746">
        <v>5155</v>
      </c>
      <c r="AA19" s="749">
        <v>63.088973197894994</v>
      </c>
      <c r="AB19" s="746">
        <v>3016</v>
      </c>
      <c r="AC19" s="235">
        <f t="shared" si="0"/>
        <v>36.911026802105006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75775</v>
      </c>
      <c r="E20" s="740">
        <f t="shared" si="2"/>
        <v>47553</v>
      </c>
      <c r="F20" s="577">
        <f t="shared" si="3"/>
        <v>62.755526228967341</v>
      </c>
      <c r="G20" s="740">
        <f t="shared" si="4"/>
        <v>28222</v>
      </c>
      <c r="H20" s="237">
        <f t="shared" si="3"/>
        <v>37.244473771032659</v>
      </c>
      <c r="I20" s="226"/>
      <c r="J20" s="234">
        <f t="shared" si="5"/>
        <v>19641</v>
      </c>
      <c r="K20" s="752">
        <f t="shared" si="6"/>
        <v>25.92015836357638</v>
      </c>
      <c r="L20" s="746">
        <v>9516</v>
      </c>
      <c r="M20" s="749">
        <v>48.449671605315416</v>
      </c>
      <c r="N20" s="746">
        <v>10125</v>
      </c>
      <c r="O20" s="235">
        <v>51.550328394684584</v>
      </c>
      <c r="P20" s="226"/>
      <c r="Q20" s="234">
        <v>21200</v>
      </c>
      <c r="R20" s="752">
        <v>27.977565160013196</v>
      </c>
      <c r="S20" s="746">
        <v>14482</v>
      </c>
      <c r="T20" s="749">
        <v>68.311320754716988</v>
      </c>
      <c r="U20" s="746">
        <v>6718</v>
      </c>
      <c r="V20" s="235">
        <v>31.688679245283019</v>
      </c>
      <c r="W20" s="226"/>
      <c r="X20" s="234">
        <v>34934</v>
      </c>
      <c r="Y20" s="752">
        <v>46.102276476410424</v>
      </c>
      <c r="Z20" s="746">
        <v>23555</v>
      </c>
      <c r="AA20" s="749">
        <v>67.427148336863794</v>
      </c>
      <c r="AB20" s="746">
        <v>11379</v>
      </c>
      <c r="AC20" s="235">
        <f t="shared" si="0"/>
        <v>32.572851663136198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26638</v>
      </c>
      <c r="E21" s="740">
        <f t="shared" si="2"/>
        <v>15673</v>
      </c>
      <c r="F21" s="577">
        <f t="shared" si="3"/>
        <v>58.836999774757871</v>
      </c>
      <c r="G21" s="740">
        <f t="shared" si="4"/>
        <v>10965</v>
      </c>
      <c r="H21" s="237">
        <f t="shared" si="3"/>
        <v>41.163000225242136</v>
      </c>
      <c r="I21" s="226"/>
      <c r="J21" s="234">
        <f t="shared" si="5"/>
        <v>8477</v>
      </c>
      <c r="K21" s="752">
        <f t="shared" si="6"/>
        <v>31.822959681657782</v>
      </c>
      <c r="L21" s="746">
        <v>3813</v>
      </c>
      <c r="M21" s="749">
        <v>44.980535566827889</v>
      </c>
      <c r="N21" s="746">
        <v>4664</v>
      </c>
      <c r="O21" s="235">
        <v>55.019464433172118</v>
      </c>
      <c r="P21" s="226"/>
      <c r="Q21" s="234">
        <v>7354</v>
      </c>
      <c r="R21" s="752">
        <v>27.607177716044752</v>
      </c>
      <c r="S21" s="746">
        <v>4781</v>
      </c>
      <c r="T21" s="749">
        <v>65.012238237693779</v>
      </c>
      <c r="U21" s="746">
        <v>2573</v>
      </c>
      <c r="V21" s="235">
        <v>34.987761762306228</v>
      </c>
      <c r="W21" s="226"/>
      <c r="X21" s="234">
        <v>10807</v>
      </c>
      <c r="Y21" s="752">
        <v>40.569862602297469</v>
      </c>
      <c r="Z21" s="746">
        <v>7079</v>
      </c>
      <c r="AA21" s="749">
        <v>65.503840103636534</v>
      </c>
      <c r="AB21" s="746">
        <v>3728</v>
      </c>
      <c r="AC21" s="235">
        <f t="shared" si="0"/>
        <v>34.496159896363473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15213</v>
      </c>
      <c r="E22" s="740">
        <f t="shared" si="2"/>
        <v>9454</v>
      </c>
      <c r="F22" s="577">
        <f t="shared" si="3"/>
        <v>62.144218760270817</v>
      </c>
      <c r="G22" s="740">
        <f t="shared" si="4"/>
        <v>5759</v>
      </c>
      <c r="H22" s="237">
        <f t="shared" si="3"/>
        <v>37.855781239729183</v>
      </c>
      <c r="I22" s="226"/>
      <c r="J22" s="234">
        <f t="shared" si="5"/>
        <v>3315</v>
      </c>
      <c r="K22" s="752">
        <f t="shared" si="6"/>
        <v>21.790573851311379</v>
      </c>
      <c r="L22" s="746">
        <v>1629</v>
      </c>
      <c r="M22" s="749">
        <v>49.140271493212666</v>
      </c>
      <c r="N22" s="746">
        <v>1686</v>
      </c>
      <c r="O22" s="235">
        <v>50.859728506787327</v>
      </c>
      <c r="P22" s="226"/>
      <c r="Q22" s="234">
        <v>4348</v>
      </c>
      <c r="R22" s="752">
        <v>28.580819036350491</v>
      </c>
      <c r="S22" s="746">
        <v>2878</v>
      </c>
      <c r="T22" s="749">
        <v>66.191352345906168</v>
      </c>
      <c r="U22" s="746">
        <v>1470</v>
      </c>
      <c r="V22" s="235">
        <v>33.808647654093839</v>
      </c>
      <c r="W22" s="226"/>
      <c r="X22" s="234">
        <v>7550</v>
      </c>
      <c r="Y22" s="752">
        <v>49.62860711233813</v>
      </c>
      <c r="Z22" s="746">
        <v>4947</v>
      </c>
      <c r="AA22" s="749">
        <v>65.523178807947019</v>
      </c>
      <c r="AB22" s="746">
        <v>2603</v>
      </c>
      <c r="AC22" s="235">
        <f t="shared" si="0"/>
        <v>34.476821192052981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8025</v>
      </c>
      <c r="E23" s="740">
        <f t="shared" si="2"/>
        <v>4969</v>
      </c>
      <c r="F23" s="577">
        <f t="shared" si="3"/>
        <v>61.919003115264793</v>
      </c>
      <c r="G23" s="740">
        <f t="shared" si="4"/>
        <v>3056</v>
      </c>
      <c r="H23" s="237">
        <f t="shared" si="3"/>
        <v>38.0809968847352</v>
      </c>
      <c r="I23" s="226"/>
      <c r="J23" s="234">
        <f t="shared" si="5"/>
        <v>2495</v>
      </c>
      <c r="K23" s="752">
        <f t="shared" si="6"/>
        <v>31.090342679127726</v>
      </c>
      <c r="L23" s="746">
        <v>1109</v>
      </c>
      <c r="M23" s="749">
        <v>44.448897795591179</v>
      </c>
      <c r="N23" s="746">
        <v>1386</v>
      </c>
      <c r="O23" s="235">
        <v>55.551102204408821</v>
      </c>
      <c r="P23" s="226"/>
      <c r="Q23" s="234">
        <v>1515</v>
      </c>
      <c r="R23" s="752">
        <v>18.878504672897193</v>
      </c>
      <c r="S23" s="746">
        <v>918</v>
      </c>
      <c r="T23" s="749">
        <v>60.594059405940591</v>
      </c>
      <c r="U23" s="746">
        <v>597</v>
      </c>
      <c r="V23" s="235">
        <v>39.405940594059409</v>
      </c>
      <c r="W23" s="226"/>
      <c r="X23" s="234">
        <v>4015</v>
      </c>
      <c r="Y23" s="752">
        <v>50.031152647975077</v>
      </c>
      <c r="Z23" s="746">
        <v>2942</v>
      </c>
      <c r="AA23" s="749">
        <v>73.275217932752184</v>
      </c>
      <c r="AB23" s="746">
        <v>1073</v>
      </c>
      <c r="AC23" s="235">
        <f t="shared" si="0"/>
        <v>26.724782067247823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51793</v>
      </c>
      <c r="E24" s="740">
        <f t="shared" si="2"/>
        <v>35381</v>
      </c>
      <c r="F24" s="577">
        <f t="shared" si="3"/>
        <v>68.312320197710122</v>
      </c>
      <c r="G24" s="740">
        <f t="shared" si="4"/>
        <v>16412</v>
      </c>
      <c r="H24" s="237">
        <f t="shared" si="3"/>
        <v>31.687679802289885</v>
      </c>
      <c r="I24" s="226"/>
      <c r="J24" s="234">
        <f t="shared" si="5"/>
        <v>7651</v>
      </c>
      <c r="K24" s="752">
        <f t="shared" si="6"/>
        <v>14.772266522503042</v>
      </c>
      <c r="L24" s="746">
        <v>3892</v>
      </c>
      <c r="M24" s="749">
        <v>50.869167429094233</v>
      </c>
      <c r="N24" s="746">
        <v>3759</v>
      </c>
      <c r="O24" s="235">
        <v>49.130832570905767</v>
      </c>
      <c r="P24" s="226"/>
      <c r="Q24" s="234">
        <v>12287</v>
      </c>
      <c r="R24" s="752">
        <v>23.723283069140617</v>
      </c>
      <c r="S24" s="746">
        <v>8850</v>
      </c>
      <c r="T24" s="749">
        <v>72.02734597542117</v>
      </c>
      <c r="U24" s="746">
        <v>3437</v>
      </c>
      <c r="V24" s="235">
        <v>27.972654024578823</v>
      </c>
      <c r="W24" s="226"/>
      <c r="X24" s="234">
        <v>31855</v>
      </c>
      <c r="Y24" s="752">
        <v>61.504450408356334</v>
      </c>
      <c r="Z24" s="746">
        <v>22639</v>
      </c>
      <c r="AA24" s="749">
        <v>71.06890598022288</v>
      </c>
      <c r="AB24" s="746">
        <v>9216</v>
      </c>
      <c r="AC24" s="235">
        <f t="shared" si="0"/>
        <v>28.931094019777113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6332</v>
      </c>
      <c r="E25" s="740">
        <f t="shared" si="2"/>
        <v>3826</v>
      </c>
      <c r="F25" s="577">
        <f t="shared" si="3"/>
        <v>60.423246999368288</v>
      </c>
      <c r="G25" s="740">
        <f t="shared" si="4"/>
        <v>2506</v>
      </c>
      <c r="H25" s="237">
        <f t="shared" si="3"/>
        <v>39.576753000631712</v>
      </c>
      <c r="I25" s="226"/>
      <c r="J25" s="234">
        <f t="shared" si="5"/>
        <v>2304</v>
      </c>
      <c r="K25" s="752">
        <f t="shared" si="6"/>
        <v>36.386607706885663</v>
      </c>
      <c r="L25" s="746">
        <v>1082</v>
      </c>
      <c r="M25" s="749">
        <v>46.961805555555557</v>
      </c>
      <c r="N25" s="746">
        <v>1222</v>
      </c>
      <c r="O25" s="235">
        <v>53.038194444444443</v>
      </c>
      <c r="P25" s="226"/>
      <c r="Q25" s="234">
        <v>2131</v>
      </c>
      <c r="R25" s="752">
        <v>33.65445356917246</v>
      </c>
      <c r="S25" s="746">
        <v>1498</v>
      </c>
      <c r="T25" s="749">
        <v>70.295635851712817</v>
      </c>
      <c r="U25" s="746">
        <v>633</v>
      </c>
      <c r="V25" s="235">
        <v>29.704364148287187</v>
      </c>
      <c r="W25" s="226"/>
      <c r="X25" s="234">
        <v>1897</v>
      </c>
      <c r="Y25" s="752">
        <v>29.958938723941881</v>
      </c>
      <c r="Z25" s="746">
        <v>1246</v>
      </c>
      <c r="AA25" s="749">
        <v>65.682656826568262</v>
      </c>
      <c r="AB25" s="746">
        <v>651</v>
      </c>
      <c r="AC25" s="235">
        <f t="shared" si="0"/>
        <v>34.317343173431738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5469</v>
      </c>
      <c r="E26" s="742">
        <f t="shared" si="2"/>
        <v>3199</v>
      </c>
      <c r="F26" s="579">
        <f t="shared" si="3"/>
        <v>58.493326019381975</v>
      </c>
      <c r="G26" s="742">
        <f t="shared" si="4"/>
        <v>2270</v>
      </c>
      <c r="H26" s="237">
        <f t="shared" si="3"/>
        <v>41.506673980618032</v>
      </c>
      <c r="I26" s="226"/>
      <c r="J26" s="238">
        <f t="shared" si="5"/>
        <v>1726</v>
      </c>
      <c r="K26" s="753">
        <f t="shared" si="6"/>
        <v>31.559700127994152</v>
      </c>
      <c r="L26" s="741">
        <v>841</v>
      </c>
      <c r="M26" s="578">
        <v>48.725376593279258</v>
      </c>
      <c r="N26" s="741">
        <v>885</v>
      </c>
      <c r="O26" s="235">
        <v>51.274623406720742</v>
      </c>
      <c r="P26" s="226"/>
      <c r="Q26" s="238">
        <v>1378</v>
      </c>
      <c r="R26" s="753">
        <v>25.196562442859754</v>
      </c>
      <c r="S26" s="741">
        <v>750</v>
      </c>
      <c r="T26" s="578">
        <v>54.426705370101594</v>
      </c>
      <c r="U26" s="741">
        <v>628</v>
      </c>
      <c r="V26" s="235">
        <v>45.573294629898406</v>
      </c>
      <c r="W26" s="226"/>
      <c r="X26" s="238">
        <v>2365</v>
      </c>
      <c r="Y26" s="753">
        <v>43.243737429146094</v>
      </c>
      <c r="Z26" s="741">
        <v>1608</v>
      </c>
      <c r="AA26" s="578">
        <v>67.991543340380545</v>
      </c>
      <c r="AB26" s="741">
        <v>757</v>
      </c>
      <c r="AC26" s="235">
        <f t="shared" si="0"/>
        <v>32.008456659619448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30770</v>
      </c>
      <c r="E27" s="742">
        <f t="shared" si="2"/>
        <v>18373</v>
      </c>
      <c r="F27" s="579">
        <f t="shared" si="3"/>
        <v>59.710757231069223</v>
      </c>
      <c r="G27" s="742">
        <f t="shared" si="4"/>
        <v>12397</v>
      </c>
      <c r="H27" s="237">
        <f t="shared" si="3"/>
        <v>40.289242768930777</v>
      </c>
      <c r="I27" s="226"/>
      <c r="J27" s="238">
        <f t="shared" si="5"/>
        <v>8347</v>
      </c>
      <c r="K27" s="753">
        <f t="shared" si="6"/>
        <v>27.127071823204417</v>
      </c>
      <c r="L27" s="741">
        <v>3782</v>
      </c>
      <c r="M27" s="578">
        <v>45.309692104947885</v>
      </c>
      <c r="N27" s="741">
        <v>4565</v>
      </c>
      <c r="O27" s="235">
        <v>54.690307895052115</v>
      </c>
      <c r="P27" s="226"/>
      <c r="Q27" s="238">
        <v>7255</v>
      </c>
      <c r="R27" s="753">
        <v>23.57816054598635</v>
      </c>
      <c r="S27" s="741">
        <v>4316</v>
      </c>
      <c r="T27" s="578">
        <v>59.490006891798764</v>
      </c>
      <c r="U27" s="741">
        <v>2939</v>
      </c>
      <c r="V27" s="235">
        <v>40.509993108201243</v>
      </c>
      <c r="W27" s="226"/>
      <c r="X27" s="238">
        <v>15168</v>
      </c>
      <c r="Y27" s="753">
        <v>49.294767630809226</v>
      </c>
      <c r="Z27" s="741">
        <v>10275</v>
      </c>
      <c r="AA27" s="578">
        <v>67.741297468354432</v>
      </c>
      <c r="AB27" s="741">
        <v>4893</v>
      </c>
      <c r="AC27" s="235">
        <f t="shared" si="0"/>
        <v>32.258702531645575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3922</v>
      </c>
      <c r="E28" s="742">
        <f t="shared" si="2"/>
        <v>2136</v>
      </c>
      <c r="F28" s="579">
        <f t="shared" si="3"/>
        <v>54.462009178990314</v>
      </c>
      <c r="G28" s="742">
        <f t="shared" si="4"/>
        <v>1786</v>
      </c>
      <c r="H28" s="243">
        <f t="shared" si="3"/>
        <v>45.537990821009686</v>
      </c>
      <c r="I28" s="226"/>
      <c r="J28" s="238">
        <f t="shared" si="5"/>
        <v>1620</v>
      </c>
      <c r="K28" s="753">
        <f t="shared" si="6"/>
        <v>41.305456399796022</v>
      </c>
      <c r="L28" s="741">
        <v>645</v>
      </c>
      <c r="M28" s="578">
        <v>39.814814814814817</v>
      </c>
      <c r="N28" s="741">
        <v>975</v>
      </c>
      <c r="O28" s="242">
        <v>60.185185185185183</v>
      </c>
      <c r="P28" s="226"/>
      <c r="Q28" s="238">
        <v>725</v>
      </c>
      <c r="R28" s="753">
        <v>18.485466598674147</v>
      </c>
      <c r="S28" s="741">
        <v>448</v>
      </c>
      <c r="T28" s="578">
        <v>61.793103448275865</v>
      </c>
      <c r="U28" s="741">
        <v>277</v>
      </c>
      <c r="V28" s="242">
        <v>38.206896551724142</v>
      </c>
      <c r="W28" s="226"/>
      <c r="X28" s="238">
        <v>1577</v>
      </c>
      <c r="Y28" s="753">
        <v>40.209077001529828</v>
      </c>
      <c r="Z28" s="741">
        <v>1043</v>
      </c>
      <c r="AA28" s="578">
        <v>66.138237159162969</v>
      </c>
      <c r="AB28" s="741">
        <v>534</v>
      </c>
      <c r="AC28" s="242">
        <f t="shared" si="0"/>
        <v>33.861762840837031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1289</v>
      </c>
      <c r="E29" s="743">
        <f t="shared" si="2"/>
        <v>765</v>
      </c>
      <c r="F29" s="580">
        <f t="shared" si="3"/>
        <v>59.348332040341347</v>
      </c>
      <c r="G29" s="743">
        <f t="shared" si="4"/>
        <v>524</v>
      </c>
      <c r="H29" s="248">
        <f t="shared" si="3"/>
        <v>40.651667959658653</v>
      </c>
      <c r="I29" s="226"/>
      <c r="J29" s="245">
        <f t="shared" si="5"/>
        <v>658</v>
      </c>
      <c r="K29" s="754">
        <f t="shared" si="6"/>
        <v>51.047323506594253</v>
      </c>
      <c r="L29" s="747">
        <v>299</v>
      </c>
      <c r="M29" s="750">
        <v>45.440729483282674</v>
      </c>
      <c r="N29" s="747">
        <v>359</v>
      </c>
      <c r="O29" s="246">
        <v>54.559270516717326</v>
      </c>
      <c r="P29" s="226"/>
      <c r="Q29" s="245">
        <v>308</v>
      </c>
      <c r="R29" s="754">
        <v>23.894491854150505</v>
      </c>
      <c r="S29" s="747">
        <v>217</v>
      </c>
      <c r="T29" s="750">
        <v>70.454545454545453</v>
      </c>
      <c r="U29" s="747">
        <v>91</v>
      </c>
      <c r="V29" s="246">
        <v>29.545454545454547</v>
      </c>
      <c r="W29" s="226"/>
      <c r="X29" s="245">
        <v>323</v>
      </c>
      <c r="Y29" s="754">
        <v>25.058184639255238</v>
      </c>
      <c r="Z29" s="747">
        <v>249</v>
      </c>
      <c r="AA29" s="750">
        <v>77.089783281733745</v>
      </c>
      <c r="AB29" s="747">
        <v>74</v>
      </c>
      <c r="AC29" s="246">
        <f t="shared" si="0"/>
        <v>22.910216718266255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370658</v>
      </c>
      <c r="E31" s="744">
        <f>L31+S31+Z31</f>
        <v>229219</v>
      </c>
      <c r="F31" s="409">
        <f>E31/$D31*100</f>
        <v>61.841104198479456</v>
      </c>
      <c r="G31" s="744">
        <f>N31+U31+AB31</f>
        <v>141439</v>
      </c>
      <c r="H31" s="255">
        <f>G31/$D31*100</f>
        <v>38.158895801520536</v>
      </c>
      <c r="I31" s="211"/>
      <c r="J31" s="253">
        <f>SUM(J12:J29)</f>
        <v>93405</v>
      </c>
      <c r="K31" s="755">
        <f>J31/$D31*100</f>
        <v>25.19977985096774</v>
      </c>
      <c r="L31" s="744">
        <f>SUM(L12:L29)</f>
        <v>44196</v>
      </c>
      <c r="M31" s="409">
        <f t="shared" ref="M31:O31" si="7">L31/$J31*100</f>
        <v>47.316524811305605</v>
      </c>
      <c r="N31" s="744">
        <f>SUM(N12:N29)</f>
        <v>49209</v>
      </c>
      <c r="O31" s="254">
        <f t="shared" si="7"/>
        <v>52.683475188694395</v>
      </c>
      <c r="P31" s="211"/>
      <c r="Q31" s="253">
        <f>SUM(Q12:Q29)</f>
        <v>100606</v>
      </c>
      <c r="R31" s="755">
        <f>Q31/$D31*100</f>
        <v>27.142541102579738</v>
      </c>
      <c r="S31" s="744">
        <f>SUM(S12:S29)</f>
        <v>67046</v>
      </c>
      <c r="T31" s="409">
        <f>S31/$Q31*100</f>
        <v>66.642148579607579</v>
      </c>
      <c r="U31" s="744">
        <f>SUM(U12:U29)</f>
        <v>33560</v>
      </c>
      <c r="V31" s="254">
        <f>U31/$Q31*100</f>
        <v>33.357851420392421</v>
      </c>
      <c r="W31" s="211"/>
      <c r="X31" s="253">
        <f>SUM(X12:X29)</f>
        <v>176647</v>
      </c>
      <c r="Y31" s="755">
        <f>X31/$D31*100</f>
        <v>47.657679046452522</v>
      </c>
      <c r="Z31" s="744">
        <f>SUM(Z12:Z29)</f>
        <v>117977</v>
      </c>
      <c r="AA31" s="409">
        <f>Z31/$X31*100</f>
        <v>66.786868726896003</v>
      </c>
      <c r="AB31" s="744">
        <f>SUM(AB12:AB29)</f>
        <v>58670</v>
      </c>
      <c r="AC31" s="254">
        <f>AB31/$X31*100</f>
        <v>33.213131273103983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37.5" customHeight="1" x14ac:dyDescent="0.2">
      <c r="A4" s="1082" t="s">
        <v>419</v>
      </c>
      <c r="B4" s="1082"/>
      <c r="C4" s="1082"/>
      <c r="D4" s="1082"/>
      <c r="E4" s="1082"/>
      <c r="F4" s="1082"/>
      <c r="G4" s="1082"/>
      <c r="H4" s="1082"/>
      <c r="I4" s="1082"/>
      <c r="J4" s="1082"/>
      <c r="K4" s="1082"/>
      <c r="L4" s="1082"/>
      <c r="M4" s="1082"/>
      <c r="N4" s="1082"/>
    </row>
    <row r="5" spans="1:38" s="208" customFormat="1" ht="17.25" customHeight="1" x14ac:dyDescent="0.2">
      <c r="B5" s="1047" t="str">
        <f>porsaad!B6</f>
        <v>Situación a 30 de septiembre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254</v>
      </c>
      <c r="E7" s="1052"/>
      <c r="F7" s="568"/>
      <c r="G7" s="1055"/>
      <c r="H7" s="1055"/>
      <c r="I7" s="568"/>
      <c r="J7" s="1055"/>
      <c r="K7" s="1055"/>
      <c r="L7" s="568"/>
      <c r="M7" s="1113"/>
      <c r="N7" s="1114"/>
      <c r="O7" s="430"/>
      <c r="P7" s="430"/>
      <c r="Q7" s="431"/>
      <c r="R7" s="431"/>
      <c r="S7" s="431"/>
      <c r="T7" s="431"/>
      <c r="U7" s="431"/>
      <c r="V7" s="431"/>
      <c r="W7" s="432"/>
    </row>
    <row r="8" spans="1:38" s="213" customFormat="1" ht="33.75" customHeight="1" x14ac:dyDescent="0.2">
      <c r="A8" s="209"/>
      <c r="B8" s="1049"/>
      <c r="C8" s="211"/>
      <c r="D8" s="1053"/>
      <c r="E8" s="1054"/>
      <c r="F8" s="501"/>
      <c r="G8" s="1057" t="s">
        <v>232</v>
      </c>
      <c r="H8" s="1056"/>
      <c r="I8" s="211"/>
      <c r="J8" s="1057" t="s">
        <v>185</v>
      </c>
      <c r="K8" s="1056"/>
      <c r="L8" s="211"/>
      <c r="M8" s="1057" t="s">
        <v>186</v>
      </c>
      <c r="N8" s="1056"/>
      <c r="O8" s="430"/>
      <c r="P8" s="430"/>
      <c r="Q8" s="431"/>
      <c r="R8" s="431"/>
      <c r="S8" s="431"/>
      <c r="T8" s="431"/>
      <c r="U8" s="431"/>
      <c r="V8" s="431"/>
      <c r="W8" s="432"/>
    </row>
    <row r="9" spans="1:38" s="213" customFormat="1" ht="6" customHeight="1" x14ac:dyDescent="0.2">
      <c r="A9" s="209"/>
      <c r="B9" s="1049"/>
      <c r="C9" s="211"/>
      <c r="D9" s="1042" t="s">
        <v>12</v>
      </c>
      <c r="E9" s="1073" t="s">
        <v>228</v>
      </c>
      <c r="F9" s="211"/>
      <c r="G9" s="1042" t="s">
        <v>12</v>
      </c>
      <c r="H9" s="1071" t="s">
        <v>228</v>
      </c>
      <c r="I9" s="211"/>
      <c r="J9" s="1042" t="s">
        <v>12</v>
      </c>
      <c r="K9" s="1071" t="s">
        <v>228</v>
      </c>
      <c r="L9" s="211"/>
      <c r="M9" s="1042" t="s">
        <v>12</v>
      </c>
      <c r="N9" s="1071" t="s">
        <v>228</v>
      </c>
      <c r="O9" s="430"/>
      <c r="P9" s="430"/>
      <c r="Q9" s="431"/>
      <c r="R9" s="431"/>
      <c r="S9" s="431"/>
      <c r="T9" s="431"/>
      <c r="U9" s="431"/>
      <c r="V9" s="431"/>
      <c r="W9" s="432"/>
    </row>
    <row r="10" spans="1:38" s="219" customFormat="1" ht="27.75" customHeight="1" x14ac:dyDescent="0.2">
      <c r="A10" s="214"/>
      <c r="B10" s="1050"/>
      <c r="C10" s="216"/>
      <c r="D10" s="1043"/>
      <c r="E10" s="1074"/>
      <c r="F10" s="216"/>
      <c r="G10" s="1043"/>
      <c r="H10" s="1072"/>
      <c r="I10" s="216"/>
      <c r="J10" s="1043"/>
      <c r="K10" s="1072"/>
      <c r="L10" s="216"/>
      <c r="M10" s="1043"/>
      <c r="N10" s="1072"/>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389125</v>
      </c>
      <c r="E12" s="762">
        <f>D12/'20pobl'!D12*100</f>
        <v>4.5778404639803805</v>
      </c>
      <c r="F12" s="226"/>
      <c r="G12" s="227">
        <v>113018</v>
      </c>
      <c r="H12" s="768">
        <v>1.6207482390793666</v>
      </c>
      <c r="I12" s="226"/>
      <c r="J12" s="227">
        <v>93158</v>
      </c>
      <c r="K12" s="768">
        <v>8.4165276831645954</v>
      </c>
      <c r="L12" s="226"/>
      <c r="M12" s="227">
        <v>182949</v>
      </c>
      <c r="N12" s="768">
        <f>M12/'20pobl'!X12*100</f>
        <v>43.544563504719832</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48010</v>
      </c>
      <c r="E13" s="763">
        <f>D13/'20pobl'!D13*100</f>
        <v>3.6198037419466722</v>
      </c>
      <c r="F13" s="226"/>
      <c r="G13" s="234">
        <v>9785</v>
      </c>
      <c r="H13" s="769">
        <v>0.94689180466836531</v>
      </c>
      <c r="I13" s="226"/>
      <c r="J13" s="234">
        <v>9126</v>
      </c>
      <c r="K13" s="769">
        <v>4.6570491067100086</v>
      </c>
      <c r="L13" s="226"/>
      <c r="M13" s="234">
        <v>29099</v>
      </c>
      <c r="N13" s="769">
        <f>M13/'20pobl'!X13*100</f>
        <v>30.007321625607126</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41448</v>
      </c>
      <c r="E14" s="763">
        <f>D14/'20pobl'!D14*100</f>
        <v>4.1254680566863673</v>
      </c>
      <c r="F14" s="226"/>
      <c r="G14" s="234">
        <v>9548</v>
      </c>
      <c r="H14" s="769">
        <v>1.3046745828949347</v>
      </c>
      <c r="I14" s="226"/>
      <c r="J14" s="234">
        <v>8940</v>
      </c>
      <c r="K14" s="769">
        <v>4.7644425495629932</v>
      </c>
      <c r="L14" s="226"/>
      <c r="M14" s="234">
        <v>22960</v>
      </c>
      <c r="N14" s="769">
        <f>M14/'20pobl'!X14*100</f>
        <v>26.943297033420954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39600</v>
      </c>
      <c r="E15" s="763">
        <f>D15/'20pobl'!D15*100</f>
        <v>3.3654610214174201</v>
      </c>
      <c r="F15" s="226"/>
      <c r="G15" s="234">
        <v>11246</v>
      </c>
      <c r="H15" s="769">
        <v>1.1424519542369058</v>
      </c>
      <c r="I15" s="226"/>
      <c r="J15" s="234">
        <v>9158</v>
      </c>
      <c r="K15" s="769">
        <v>6.4942524660147356</v>
      </c>
      <c r="L15" s="226"/>
      <c r="M15" s="234">
        <v>19196</v>
      </c>
      <c r="N15" s="769">
        <f>M15/'20pobl'!X15*100</f>
        <v>37.442459233830071</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51719</v>
      </c>
      <c r="E16" s="763">
        <f>D16/'20pobl'!D16*100</f>
        <v>2.3749357694192179</v>
      </c>
      <c r="F16" s="226"/>
      <c r="G16" s="234">
        <v>19301</v>
      </c>
      <c r="H16" s="769">
        <v>1.0694058290125297</v>
      </c>
      <c r="I16" s="226"/>
      <c r="J16" s="234">
        <v>11089</v>
      </c>
      <c r="K16" s="769">
        <v>3.9972171957118858</v>
      </c>
      <c r="L16" s="226"/>
      <c r="M16" s="234">
        <v>21329</v>
      </c>
      <c r="N16" s="769">
        <f>M16/'20pobl'!X16*100</f>
        <v>22.345964860815723</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22952</v>
      </c>
      <c r="E17" s="764">
        <f>D17/'20pobl'!D17*100</f>
        <v>3.9207245619249682</v>
      </c>
      <c r="F17" s="226"/>
      <c r="G17" s="238">
        <v>6250</v>
      </c>
      <c r="H17" s="770">
        <v>1.387849543786098</v>
      </c>
      <c r="I17" s="226"/>
      <c r="J17" s="238">
        <v>4843</v>
      </c>
      <c r="K17" s="770">
        <v>5.1501004923593907</v>
      </c>
      <c r="L17" s="226"/>
      <c r="M17" s="238">
        <v>11859</v>
      </c>
      <c r="N17" s="770">
        <f>M17/'20pobl'!X17*100</f>
        <v>28.904650482597248</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145333</v>
      </c>
      <c r="E18" s="763">
        <f>D18/'20pobl'!D18*100</f>
        <v>6.1253708948681638</v>
      </c>
      <c r="F18" s="226"/>
      <c r="G18" s="234">
        <v>30038</v>
      </c>
      <c r="H18" s="769">
        <v>1.7159286368369968</v>
      </c>
      <c r="I18" s="226"/>
      <c r="J18" s="234">
        <v>25955</v>
      </c>
      <c r="K18" s="769">
        <v>6.4364857358250998</v>
      </c>
      <c r="L18" s="226"/>
      <c r="M18" s="234">
        <v>89340</v>
      </c>
      <c r="N18" s="769">
        <f>M18/'20pobl'!X18*100</f>
        <v>40.821921563789395</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91458</v>
      </c>
      <c r="E19" s="763">
        <f>D19/'20pobl'!D19*100</f>
        <v>4.4541349458050545</v>
      </c>
      <c r="F19" s="226"/>
      <c r="G19" s="234">
        <v>21279</v>
      </c>
      <c r="H19" s="769">
        <v>1.2835523256129582</v>
      </c>
      <c r="I19" s="226"/>
      <c r="J19" s="234">
        <v>17864</v>
      </c>
      <c r="K19" s="769">
        <v>6.7846820534829222</v>
      </c>
      <c r="L19" s="226"/>
      <c r="M19" s="234">
        <v>52315</v>
      </c>
      <c r="N19" s="769">
        <f>M19/'20pobl'!X19*100</f>
        <v>39.570222679414258</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346080</v>
      </c>
      <c r="E20" s="763">
        <f>D20/'20pobl'!D20*100</f>
        <v>4.4411301937181262</v>
      </c>
      <c r="F20" s="226"/>
      <c r="G20" s="234">
        <v>87065</v>
      </c>
      <c r="H20" s="769">
        <v>1.3840016938978981</v>
      </c>
      <c r="I20" s="226"/>
      <c r="J20" s="234">
        <v>76960</v>
      </c>
      <c r="K20" s="769">
        <v>7.3398485297890463</v>
      </c>
      <c r="L20" s="226"/>
      <c r="M20" s="234">
        <v>182055</v>
      </c>
      <c r="N20" s="769">
        <f>M20/'20pobl'!X20*100</f>
        <v>40.164625213999535</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184587</v>
      </c>
      <c r="E21" s="763">
        <f>D21/'20pobl'!D21*100</f>
        <v>3.6207962899720614</v>
      </c>
      <c r="F21" s="226"/>
      <c r="G21" s="234">
        <v>50217</v>
      </c>
      <c r="H21" s="769">
        <v>1.2308854521825623</v>
      </c>
      <c r="I21" s="226"/>
      <c r="J21" s="234">
        <v>39771</v>
      </c>
      <c r="K21" s="769">
        <v>5.4499262079087032</v>
      </c>
      <c r="L21" s="226"/>
      <c r="M21" s="234">
        <v>94599</v>
      </c>
      <c r="N21" s="769">
        <f>M21/'20pobl'!X21*100</f>
        <v>32.793585423686508</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55510</v>
      </c>
      <c r="E22" s="763">
        <f>D22/'20pobl'!D22*100</f>
        <v>5.2627287689518907</v>
      </c>
      <c r="F22" s="226"/>
      <c r="G22" s="234">
        <v>12881</v>
      </c>
      <c r="H22" s="769">
        <v>1.5555767565602685</v>
      </c>
      <c r="I22" s="226"/>
      <c r="J22" s="234">
        <v>12185</v>
      </c>
      <c r="K22" s="769">
        <v>7.983829224025528</v>
      </c>
      <c r="L22" s="226"/>
      <c r="M22" s="234">
        <v>30444</v>
      </c>
      <c r="N22" s="769">
        <f>M22/'20pobl'!X22*100</f>
        <v>41.08391136541524</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82951</v>
      </c>
      <c r="E23" s="763">
        <f>D23/'20pobl'!D23*100</f>
        <v>3.0831484829382592</v>
      </c>
      <c r="F23" s="226"/>
      <c r="G23" s="234">
        <v>23505</v>
      </c>
      <c r="H23" s="769">
        <v>1.1824427995496605</v>
      </c>
      <c r="I23" s="226"/>
      <c r="J23" s="234">
        <v>15039</v>
      </c>
      <c r="K23" s="769">
        <v>3.2353833345165643</v>
      </c>
      <c r="L23" s="226"/>
      <c r="M23" s="234">
        <v>44407</v>
      </c>
      <c r="N23" s="769">
        <f>M23/'20pobl'!X23*100</f>
        <v>18.674017350641922</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237103</v>
      </c>
      <c r="E24" s="763">
        <f>D24/'20pobl'!D24*100</f>
        <v>3.5124621944744674</v>
      </c>
      <c r="F24" s="226"/>
      <c r="G24" s="234">
        <v>56055</v>
      </c>
      <c r="H24" s="769">
        <v>1.0165891461902525</v>
      </c>
      <c r="I24" s="226"/>
      <c r="J24" s="234">
        <v>46059</v>
      </c>
      <c r="K24" s="769">
        <v>5.3183762780949957</v>
      </c>
      <c r="L24" s="226"/>
      <c r="M24" s="234">
        <v>134989</v>
      </c>
      <c r="N24" s="769">
        <f>M24/'20pobl'!X24*100</f>
        <v>36.456515985459411</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52799</v>
      </c>
      <c r="E25" s="763">
        <f>D25/'20pobl'!D25*100</f>
        <v>3.4466843965381058</v>
      </c>
      <c r="F25" s="226"/>
      <c r="G25" s="234">
        <v>18923</v>
      </c>
      <c r="H25" s="769">
        <v>1.4725623113384108</v>
      </c>
      <c r="I25" s="226"/>
      <c r="J25" s="234">
        <v>11531</v>
      </c>
      <c r="K25" s="769">
        <v>6.581808841576529</v>
      </c>
      <c r="L25" s="226"/>
      <c r="M25" s="234">
        <v>22345</v>
      </c>
      <c r="N25" s="769">
        <f>M25/'20pobl'!X25*100</f>
        <v>31.188934174529621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21909</v>
      </c>
      <c r="E26" s="765">
        <f>D26/'20pobl'!D26*100</f>
        <v>3.2989668989048613</v>
      </c>
      <c r="F26" s="226"/>
      <c r="G26" s="238">
        <v>5188</v>
      </c>
      <c r="H26" s="770">
        <v>0.97979040643927029</v>
      </c>
      <c r="I26" s="226"/>
      <c r="J26" s="238">
        <v>4142</v>
      </c>
      <c r="K26" s="770">
        <v>4.4471644226846188</v>
      </c>
      <c r="L26" s="226"/>
      <c r="M26" s="238">
        <v>12579</v>
      </c>
      <c r="N26" s="770">
        <f>M26/'20pobl'!X26*100</f>
        <v>30.326920295096194</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112230</v>
      </c>
      <c r="E27" s="765">
        <f>D27/'20pobl'!D27*100</f>
        <v>5.0824799132677043</v>
      </c>
      <c r="F27" s="226"/>
      <c r="G27" s="238">
        <v>29566</v>
      </c>
      <c r="H27" s="770">
        <v>1.7436309347940062</v>
      </c>
      <c r="I27" s="226"/>
      <c r="J27" s="238">
        <v>22484</v>
      </c>
      <c r="K27" s="770">
        <v>6.3656181874805355</v>
      </c>
      <c r="L27" s="226"/>
      <c r="M27" s="238">
        <v>60180</v>
      </c>
      <c r="N27" s="770">
        <f>M27/'20pobl'!X27*100</f>
        <v>37.776117810265717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14524</v>
      </c>
      <c r="E28" s="765">
        <f>D28/'20pobl'!D28*100</f>
        <v>4.5402823452915362</v>
      </c>
      <c r="F28" s="226"/>
      <c r="G28" s="238">
        <v>3411</v>
      </c>
      <c r="H28" s="770">
        <v>1.358742197489653</v>
      </c>
      <c r="I28" s="226"/>
      <c r="J28" s="238">
        <v>2698</v>
      </c>
      <c r="K28" s="770">
        <v>5.7760650824234645</v>
      </c>
      <c r="L28" s="226"/>
      <c r="M28" s="238">
        <v>8415</v>
      </c>
      <c r="N28" s="770">
        <f>M28/'20pobl'!X28*100</f>
        <v>38.006413441127322</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4966</v>
      </c>
      <c r="E29" s="766">
        <f>D29/'20pobl'!D29*100</f>
        <v>2.9509112409158162</v>
      </c>
      <c r="F29" s="226"/>
      <c r="G29" s="245">
        <v>2623</v>
      </c>
      <c r="H29" s="771">
        <v>1.767746544368888</v>
      </c>
      <c r="I29" s="226"/>
      <c r="J29" s="245">
        <v>923</v>
      </c>
      <c r="K29" s="771">
        <v>6.1341131122482881</v>
      </c>
      <c r="L29" s="226"/>
      <c r="M29" s="245">
        <v>1420</v>
      </c>
      <c r="N29" s="771">
        <f>M29/'20pobl'!X29*100</f>
        <v>29.22412018933937</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1942304</v>
      </c>
      <c r="E31" s="767">
        <f>D31/'20pobl'!D31*100</f>
        <v>4.091178129651091</v>
      </c>
      <c r="F31" s="211"/>
      <c r="G31" s="253">
        <f>SUM(G12:G29)</f>
        <v>509899</v>
      </c>
      <c r="H31" s="254">
        <f>G31/'20pobl'!J31*100</f>
        <v>1.3419662541803292</v>
      </c>
      <c r="I31" s="211"/>
      <c r="J31" s="253">
        <f>SUM(J12:J29)</f>
        <v>411925</v>
      </c>
      <c r="K31" s="254">
        <f>J31/'20pobl'!Q31*100</f>
        <v>6.2275805964659297</v>
      </c>
      <c r="L31" s="211"/>
      <c r="M31" s="253">
        <f>SUM(M12:M29)</f>
        <v>1020480</v>
      </c>
      <c r="N31" s="254">
        <f>M31/'20pobl'!X31*100</f>
        <v>35.625276882425204</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4" t="str">
        <f>'24solcasaad_pobl'!B34:N34</f>
        <v>(1) Cifras definitivas INE de la Estadística del Padrón continuo referidas al 01/01/2022. Datos definitivos (publicado 24/1/2023)</v>
      </c>
      <c r="C34" s="1075"/>
      <c r="D34" s="1075"/>
      <c r="E34" s="1075"/>
      <c r="F34" s="1075"/>
      <c r="G34" s="1075"/>
      <c r="H34" s="1075"/>
      <c r="I34" s="1075"/>
      <c r="J34" s="1075"/>
      <c r="K34" s="1075"/>
      <c r="L34" s="1075"/>
      <c r="M34" s="1075"/>
      <c r="N34" s="1075"/>
    </row>
    <row r="35" spans="2:14" ht="29.25" customHeight="1" x14ac:dyDescent="0.2">
      <c r="B35" s="1066"/>
      <c r="C35" s="1066"/>
      <c r="D35" s="1066"/>
      <c r="E35" s="737"/>
      <c r="F35" s="262"/>
      <c r="G35" s="262"/>
      <c r="H35" s="262"/>
    </row>
    <row r="36" spans="2:14" ht="4.5" customHeight="1" x14ac:dyDescent="0.2">
      <c r="B36" s="1067"/>
      <c r="C36" s="1067"/>
      <c r="D36" s="1067"/>
      <c r="E36" s="738"/>
      <c r="F36" s="262"/>
      <c r="G36" s="262"/>
      <c r="H36" s="26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8"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18"/>
      <c r="C2" s="1018"/>
      <c r="D2" s="1018"/>
      <c r="E2" s="1018"/>
      <c r="F2" s="1018"/>
      <c r="G2" s="1018"/>
      <c r="H2" s="1018"/>
      <c r="I2" s="1018"/>
      <c r="J2" s="1018"/>
      <c r="K2" s="1018"/>
      <c r="L2" s="1018"/>
      <c r="M2" s="1018"/>
      <c r="N2" s="1018"/>
      <c r="O2" s="1018"/>
      <c r="P2" s="1018"/>
      <c r="Q2" s="1018"/>
      <c r="R2" s="1018"/>
      <c r="S2" s="10"/>
      <c r="T2" s="16"/>
      <c r="U2" s="15"/>
      <c r="V2" s="15"/>
      <c r="W2" s="15"/>
      <c r="X2" s="15"/>
      <c r="Y2" s="15"/>
      <c r="Z2" s="15"/>
      <c r="AA2" s="15"/>
      <c r="AB2" s="15"/>
      <c r="AC2" s="15"/>
      <c r="AD2" s="15"/>
    </row>
    <row r="3" spans="1:30" x14ac:dyDescent="0.2">
      <c r="B3" s="3"/>
      <c r="C3" s="1023" t="s">
        <v>326</v>
      </c>
      <c r="D3" s="1023"/>
      <c r="E3" s="102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24" t="s">
        <v>302</v>
      </c>
      <c r="C5" s="1025"/>
      <c r="D5" s="1025"/>
      <c r="E5" s="1025"/>
      <c r="F5" s="1025"/>
      <c r="G5" s="1025"/>
      <c r="H5" s="1025"/>
      <c r="I5" s="1025"/>
      <c r="J5" s="1025"/>
      <c r="K5" s="1025"/>
      <c r="L5" s="1025"/>
      <c r="M5" s="1025"/>
      <c r="N5" s="1025"/>
      <c r="O5" s="1025"/>
      <c r="P5" s="1025"/>
      <c r="Q5" s="1026">
        <v>45199</v>
      </c>
      <c r="R5" s="1027"/>
      <c r="S5" s="102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28" t="s">
        <v>327</v>
      </c>
      <c r="C7" s="1028"/>
      <c r="D7" s="1028"/>
      <c r="E7" s="1028"/>
      <c r="F7" s="1028"/>
      <c r="G7" s="1028"/>
      <c r="H7" s="1028"/>
      <c r="I7" s="1028"/>
      <c r="J7" s="1028"/>
      <c r="K7" s="1028"/>
      <c r="L7" s="1028"/>
      <c r="M7" s="1028"/>
      <c r="N7" s="1028"/>
      <c r="O7" s="1028"/>
      <c r="P7" s="1028"/>
      <c r="Q7" s="1028"/>
      <c r="R7" s="1028"/>
      <c r="S7" s="1028"/>
      <c r="T7" s="1"/>
    </row>
    <row r="8" spans="1:30" ht="18.75" customHeight="1" x14ac:dyDescent="0.2">
      <c r="B8" s="1022" t="s">
        <v>328</v>
      </c>
      <c r="C8" s="1022"/>
      <c r="D8" s="1022"/>
      <c r="E8" s="1022"/>
      <c r="F8" s="1022"/>
      <c r="G8" s="1022"/>
      <c r="H8" s="1022"/>
      <c r="I8" s="1022"/>
      <c r="J8" s="1022"/>
      <c r="K8" s="1022"/>
      <c r="L8" s="1022"/>
      <c r="M8" s="1022"/>
      <c r="N8" s="1022"/>
      <c r="O8" s="1022"/>
      <c r="P8" s="1022"/>
      <c r="Q8" s="1022"/>
      <c r="R8" s="1022"/>
      <c r="S8" s="1022"/>
      <c r="T8" s="1022"/>
    </row>
    <row r="9" spans="1:30" ht="18.75" customHeight="1" x14ac:dyDescent="0.2">
      <c r="B9" s="1022" t="s">
        <v>329</v>
      </c>
      <c r="C9" s="1022"/>
      <c r="D9" s="1022"/>
      <c r="E9" s="1022"/>
      <c r="F9" s="1022"/>
      <c r="G9" s="1022"/>
      <c r="H9" s="1022"/>
      <c r="I9" s="1022"/>
      <c r="J9" s="1022"/>
      <c r="K9" s="1022"/>
      <c r="L9" s="1022"/>
      <c r="M9" s="1022"/>
      <c r="N9" s="1022"/>
      <c r="O9" s="1022"/>
      <c r="P9" s="1022"/>
      <c r="Q9" s="1022"/>
      <c r="R9" s="1022"/>
      <c r="S9" s="1022"/>
      <c r="T9" s="1022"/>
    </row>
    <row r="10" spans="1:30" ht="18.75" customHeight="1" x14ac:dyDescent="0.2">
      <c r="B10" s="1022" t="s">
        <v>330</v>
      </c>
      <c r="C10" s="1022"/>
      <c r="D10" s="1022"/>
      <c r="E10" s="1022"/>
      <c r="F10" s="1022"/>
      <c r="G10" s="1022"/>
      <c r="H10" s="1022"/>
      <c r="I10" s="1022"/>
      <c r="J10" s="1022"/>
      <c r="K10" s="1022"/>
      <c r="L10" s="1022"/>
      <c r="M10" s="1022"/>
      <c r="N10" s="1022"/>
      <c r="O10" s="1022"/>
      <c r="P10" s="1022"/>
      <c r="Q10" s="1022"/>
      <c r="R10" s="1022"/>
      <c r="S10" s="1022"/>
      <c r="T10" s="1022"/>
    </row>
    <row r="11" spans="1:30" ht="18.75" customHeight="1" x14ac:dyDescent="0.2">
      <c r="B11" s="1022" t="s">
        <v>331</v>
      </c>
      <c r="C11" s="1022"/>
      <c r="D11" s="1022"/>
      <c r="E11" s="1022"/>
      <c r="F11" s="1022"/>
      <c r="G11" s="1022"/>
      <c r="H11" s="1022"/>
      <c r="I11" s="1022"/>
      <c r="J11" s="1022"/>
      <c r="K11" s="1022"/>
      <c r="L11" s="1022"/>
      <c r="M11" s="1022"/>
      <c r="N11" s="1022"/>
      <c r="O11" s="1022"/>
      <c r="P11" s="1022"/>
      <c r="Q11" s="1022"/>
      <c r="R11" s="1022"/>
      <c r="S11" s="1022"/>
      <c r="T11" s="1022"/>
    </row>
    <row r="12" spans="1:30" ht="18.75" customHeight="1" x14ac:dyDescent="0.2">
      <c r="B12" s="1022" t="s">
        <v>332</v>
      </c>
      <c r="C12" s="1022"/>
      <c r="D12" s="1022"/>
      <c r="E12" s="1022"/>
      <c r="F12" s="1022"/>
      <c r="G12" s="1022"/>
      <c r="H12" s="1022"/>
      <c r="I12" s="1022"/>
      <c r="J12" s="1022"/>
      <c r="K12" s="1022"/>
      <c r="L12" s="1022"/>
      <c r="M12" s="1022"/>
      <c r="N12" s="1022"/>
      <c r="O12" s="1022"/>
      <c r="P12" s="1022"/>
      <c r="Q12" s="1022"/>
      <c r="R12" s="1022"/>
      <c r="S12" s="1022"/>
      <c r="T12" s="1022"/>
    </row>
    <row r="13" spans="1:30" ht="18.75" customHeight="1" x14ac:dyDescent="0.2">
      <c r="B13" s="1022" t="s">
        <v>333</v>
      </c>
      <c r="C13" s="1022"/>
      <c r="D13" s="1022"/>
      <c r="E13" s="1022"/>
      <c r="F13" s="1022"/>
      <c r="G13" s="1022"/>
      <c r="H13" s="1022"/>
      <c r="I13" s="1022"/>
      <c r="J13" s="1022"/>
      <c r="K13" s="1022"/>
      <c r="L13" s="1022"/>
      <c r="M13" s="1022"/>
      <c r="N13" s="1022"/>
      <c r="O13" s="1022"/>
      <c r="P13" s="1022"/>
      <c r="Q13" s="1022"/>
      <c r="R13" s="1022"/>
      <c r="S13" s="1022"/>
      <c r="T13" s="1022"/>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28" t="s">
        <v>334</v>
      </c>
      <c r="C15" s="1028"/>
      <c r="D15" s="1028"/>
      <c r="E15" s="1028"/>
      <c r="F15" s="1028"/>
      <c r="G15" s="1028"/>
      <c r="H15" s="1028"/>
      <c r="I15" s="1028"/>
      <c r="J15" s="1028"/>
      <c r="K15" s="1028"/>
      <c r="L15" s="1028"/>
      <c r="M15" s="1028"/>
      <c r="N15" s="1028"/>
      <c r="O15" s="1028"/>
      <c r="P15" s="1028"/>
      <c r="Q15" s="1028"/>
      <c r="R15" s="1028"/>
      <c r="S15" s="1028"/>
      <c r="T15" s="1"/>
    </row>
    <row r="16" spans="1:30" ht="18.75" customHeight="1" x14ac:dyDescent="0.2">
      <c r="B16" s="1022" t="s">
        <v>335</v>
      </c>
      <c r="C16" s="1022"/>
      <c r="D16" s="1022"/>
      <c r="E16" s="1022"/>
      <c r="F16" s="1022"/>
      <c r="G16" s="1022"/>
      <c r="H16" s="1022"/>
      <c r="I16" s="1022"/>
      <c r="J16" s="1022"/>
      <c r="K16" s="1022"/>
      <c r="L16" s="1022"/>
      <c r="M16" s="1022"/>
      <c r="N16" s="1022"/>
      <c r="O16" s="1022"/>
      <c r="P16" s="1022"/>
      <c r="Q16" s="1022"/>
      <c r="R16" s="1022"/>
      <c r="S16" s="1022"/>
      <c r="T16" s="788"/>
    </row>
    <row r="17" spans="2:20" ht="18.75" customHeight="1" x14ac:dyDescent="0.2">
      <c r="B17" s="1022" t="s">
        <v>336</v>
      </c>
      <c r="C17" s="1022"/>
      <c r="D17" s="1022"/>
      <c r="E17" s="1022"/>
      <c r="F17" s="1022"/>
      <c r="G17" s="1022"/>
      <c r="H17" s="1022"/>
      <c r="I17" s="1022"/>
      <c r="J17" s="1022"/>
      <c r="K17" s="1022"/>
      <c r="L17" s="1022"/>
      <c r="M17" s="1022"/>
      <c r="N17" s="1022"/>
      <c r="O17" s="1022"/>
      <c r="P17" s="1022"/>
      <c r="Q17" s="1022"/>
      <c r="R17" s="1022"/>
      <c r="S17" s="1022"/>
      <c r="T17" s="863"/>
    </row>
    <row r="18" spans="2:20" ht="18.75" customHeight="1" x14ac:dyDescent="0.2">
      <c r="B18" s="1022" t="s">
        <v>337</v>
      </c>
      <c r="C18" s="1022"/>
      <c r="D18" s="1022"/>
      <c r="E18" s="1022"/>
      <c r="F18" s="1022"/>
      <c r="G18" s="1022"/>
      <c r="H18" s="1022"/>
      <c r="I18" s="1022"/>
      <c r="J18" s="1022"/>
      <c r="K18" s="1022"/>
      <c r="L18" s="1022"/>
      <c r="M18" s="1022"/>
      <c r="N18" s="1022"/>
      <c r="O18" s="1022"/>
      <c r="P18" s="1022"/>
      <c r="Q18" s="1022"/>
      <c r="R18" s="1022"/>
      <c r="S18" s="1022"/>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28" t="s">
        <v>338</v>
      </c>
      <c r="C20" s="1028"/>
      <c r="D20" s="1028"/>
      <c r="E20" s="1028"/>
      <c r="F20" s="1028"/>
      <c r="G20" s="1028"/>
      <c r="H20" s="1028"/>
      <c r="I20" s="1028"/>
      <c r="J20" s="1028"/>
      <c r="K20" s="1028"/>
      <c r="L20" s="1028"/>
      <c r="M20" s="1028"/>
      <c r="N20" s="1028"/>
      <c r="O20" s="1028"/>
      <c r="P20" s="1028"/>
      <c r="Q20" s="1028"/>
      <c r="R20" s="1028"/>
      <c r="S20" s="1028"/>
      <c r="T20" s="1"/>
    </row>
    <row r="21" spans="2:20" ht="18.75" customHeight="1" x14ac:dyDescent="0.2">
      <c r="B21" s="1022" t="s">
        <v>339</v>
      </c>
      <c r="C21" s="1022"/>
      <c r="D21" s="1022"/>
      <c r="E21" s="1022"/>
      <c r="F21" s="1022"/>
      <c r="G21" s="1022"/>
      <c r="H21" s="1022"/>
      <c r="I21" s="1022"/>
      <c r="J21" s="1022"/>
      <c r="K21" s="1022"/>
      <c r="L21" s="1022"/>
      <c r="M21" s="1022"/>
      <c r="N21" s="1022"/>
      <c r="O21" s="1022"/>
      <c r="P21" s="1022"/>
      <c r="Q21" s="1022"/>
      <c r="R21" s="1022"/>
      <c r="S21" s="1022"/>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28" t="s">
        <v>340</v>
      </c>
      <c r="C23" s="1028"/>
      <c r="D23" s="1028"/>
      <c r="E23" s="1028"/>
      <c r="F23" s="1028"/>
      <c r="G23" s="1028"/>
      <c r="H23" s="1028"/>
      <c r="I23" s="1028"/>
      <c r="J23" s="1028"/>
      <c r="K23" s="1028"/>
      <c r="L23" s="1028"/>
      <c r="M23" s="1028"/>
      <c r="N23" s="1028"/>
      <c r="O23" s="1028"/>
      <c r="P23" s="1028"/>
      <c r="Q23" s="1028"/>
      <c r="R23" s="1028"/>
      <c r="S23" s="1028"/>
      <c r="T23" s="1"/>
    </row>
    <row r="24" spans="2:20" ht="18.75" customHeight="1" x14ac:dyDescent="0.2">
      <c r="B24" s="1022" t="s">
        <v>340</v>
      </c>
      <c r="C24" s="1022"/>
      <c r="D24" s="1022"/>
      <c r="E24" s="1022"/>
      <c r="F24" s="1022"/>
      <c r="G24" s="1022"/>
      <c r="H24" s="1022"/>
      <c r="I24" s="1022"/>
      <c r="J24" s="1022"/>
      <c r="K24" s="1022"/>
      <c r="L24" s="1022"/>
      <c r="M24" s="1022"/>
      <c r="N24" s="1022"/>
      <c r="O24" s="1022"/>
      <c r="P24" s="1022"/>
      <c r="Q24" s="1022"/>
      <c r="R24" s="1022"/>
      <c r="S24" s="1022"/>
      <c r="T24" s="788"/>
    </row>
    <row r="25" spans="2:20" ht="18.75" customHeight="1" x14ac:dyDescent="0.2">
      <c r="B25" s="1022" t="s">
        <v>341</v>
      </c>
      <c r="C25" s="1022"/>
      <c r="D25" s="1022"/>
      <c r="E25" s="1022"/>
      <c r="F25" s="1022"/>
      <c r="G25" s="1022"/>
      <c r="H25" s="1022"/>
      <c r="I25" s="1022"/>
      <c r="J25" s="1022"/>
      <c r="K25" s="1022"/>
      <c r="L25" s="1022"/>
      <c r="M25" s="1022"/>
      <c r="N25" s="1022"/>
      <c r="O25" s="1022"/>
      <c r="P25" s="1022"/>
      <c r="Q25" s="1022"/>
      <c r="R25" s="1022"/>
      <c r="S25" s="1022"/>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28" t="s">
        <v>342</v>
      </c>
      <c r="C27" s="1028"/>
      <c r="D27" s="1028"/>
      <c r="E27" s="1028"/>
      <c r="F27" s="1028"/>
      <c r="G27" s="1028"/>
      <c r="H27" s="1028"/>
      <c r="I27" s="1028"/>
      <c r="J27" s="1028"/>
      <c r="K27" s="1028"/>
      <c r="L27" s="1028"/>
      <c r="M27" s="1028"/>
      <c r="N27" s="1028"/>
      <c r="O27" s="1028"/>
      <c r="P27" s="1028"/>
      <c r="Q27" s="1028"/>
      <c r="R27" s="1028"/>
      <c r="S27" s="1028"/>
      <c r="T27" s="1"/>
    </row>
    <row r="28" spans="2:20" ht="18.75" customHeight="1" x14ac:dyDescent="0.2">
      <c r="B28" s="1022" t="s">
        <v>342</v>
      </c>
      <c r="C28" s="1022"/>
      <c r="D28" s="1022"/>
      <c r="E28" s="1022"/>
      <c r="F28" s="1022"/>
      <c r="G28" s="1022"/>
      <c r="H28" s="1022"/>
      <c r="I28" s="1022"/>
      <c r="J28" s="1022"/>
      <c r="K28" s="1022"/>
      <c r="L28" s="1022"/>
      <c r="M28" s="1022"/>
      <c r="N28" s="1022"/>
      <c r="O28" s="1022"/>
      <c r="P28" s="1022"/>
      <c r="Q28" s="1022"/>
      <c r="R28" s="1022"/>
      <c r="S28" s="1022"/>
      <c r="T28" s="788"/>
    </row>
    <row r="29" spans="2:20" ht="18.75" customHeight="1" x14ac:dyDescent="0.2">
      <c r="B29" s="1022" t="s">
        <v>343</v>
      </c>
      <c r="C29" s="1022"/>
      <c r="D29" s="1022"/>
      <c r="E29" s="1022"/>
      <c r="F29" s="1022"/>
      <c r="G29" s="1022"/>
      <c r="H29" s="1022"/>
      <c r="I29" s="1022"/>
      <c r="J29" s="1022"/>
      <c r="K29" s="1022"/>
      <c r="L29" s="1022"/>
      <c r="M29" s="1022"/>
      <c r="N29" s="1022"/>
      <c r="O29" s="1022"/>
      <c r="P29" s="1022"/>
      <c r="Q29" s="1022"/>
      <c r="R29" s="1022"/>
      <c r="S29" s="1022"/>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28" t="s">
        <v>344</v>
      </c>
      <c r="C31" s="1028"/>
      <c r="D31" s="1028"/>
      <c r="E31" s="1028"/>
      <c r="F31" s="1028"/>
      <c r="G31" s="1028"/>
      <c r="H31" s="1028"/>
      <c r="I31" s="1028"/>
      <c r="J31" s="1028"/>
      <c r="K31" s="1028"/>
      <c r="L31" s="1028"/>
      <c r="M31" s="1028"/>
      <c r="N31" s="1028"/>
      <c r="O31" s="1028"/>
      <c r="P31" s="1028"/>
      <c r="Q31" s="1028"/>
      <c r="R31" s="1028"/>
      <c r="S31" s="1028"/>
      <c r="T31" s="1"/>
    </row>
    <row r="32" spans="2:20" ht="18.75" customHeight="1" x14ac:dyDescent="0.2">
      <c r="B32" s="1022" t="s">
        <v>345</v>
      </c>
      <c r="C32" s="1022"/>
      <c r="D32" s="1022"/>
      <c r="E32" s="1022"/>
      <c r="F32" s="1022"/>
      <c r="G32" s="1022"/>
      <c r="H32" s="1022"/>
      <c r="I32" s="1022"/>
      <c r="J32" s="1022"/>
      <c r="K32" s="1022"/>
      <c r="L32" s="1022"/>
      <c r="M32" s="1022"/>
      <c r="N32" s="1022"/>
      <c r="O32" s="1022"/>
      <c r="P32" s="1022"/>
      <c r="Q32" s="1022"/>
      <c r="R32" s="1022"/>
      <c r="S32" s="1022"/>
      <c r="T32" s="788"/>
    </row>
    <row r="33" spans="2:20" ht="18.75" customHeight="1" x14ac:dyDescent="0.2">
      <c r="B33" s="1022" t="s">
        <v>346</v>
      </c>
      <c r="C33" s="1022"/>
      <c r="D33" s="1022"/>
      <c r="E33" s="1022"/>
      <c r="F33" s="1022"/>
      <c r="G33" s="1022"/>
      <c r="H33" s="1022"/>
      <c r="I33" s="1022"/>
      <c r="J33" s="1022"/>
      <c r="K33" s="1022"/>
      <c r="L33" s="1022"/>
      <c r="M33" s="1022"/>
      <c r="N33" s="1022"/>
      <c r="O33" s="1022"/>
      <c r="P33" s="1022"/>
      <c r="Q33" s="1022"/>
      <c r="R33" s="1022"/>
      <c r="S33" s="1022"/>
      <c r="T33" s="863"/>
    </row>
    <row r="34" spans="2:20" ht="18.75" customHeight="1" x14ac:dyDescent="0.2">
      <c r="B34" s="1022" t="s">
        <v>347</v>
      </c>
      <c r="C34" s="1022"/>
      <c r="D34" s="1022"/>
      <c r="E34" s="1022"/>
      <c r="F34" s="1022"/>
      <c r="G34" s="1022"/>
      <c r="H34" s="1022"/>
      <c r="I34" s="1022"/>
      <c r="J34" s="1022"/>
      <c r="K34" s="1022"/>
      <c r="L34" s="1022"/>
      <c r="M34" s="1022"/>
      <c r="N34" s="1022"/>
      <c r="O34" s="1022"/>
      <c r="P34" s="1022"/>
      <c r="Q34" s="1022"/>
      <c r="R34" s="1022"/>
      <c r="S34" s="1022"/>
      <c r="T34" s="863"/>
    </row>
    <row r="35" spans="2:20" ht="15" customHeight="1" x14ac:dyDescent="0.2">
      <c r="B35" s="1022" t="s">
        <v>348</v>
      </c>
      <c r="C35" s="1022"/>
      <c r="D35" s="1022"/>
      <c r="E35" s="1022"/>
      <c r="F35" s="1022"/>
      <c r="G35" s="1022"/>
      <c r="H35" s="1022"/>
      <c r="I35" s="1022"/>
      <c r="J35" s="1022"/>
      <c r="K35" s="1022"/>
      <c r="L35" s="1022"/>
      <c r="M35" s="1022"/>
      <c r="N35" s="1022"/>
      <c r="O35" s="1022"/>
      <c r="P35" s="1022"/>
      <c r="Q35" s="1022"/>
      <c r="R35" s="1022"/>
      <c r="S35" s="1022"/>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32:S32"/>
    <mergeCell ref="B33:S33"/>
    <mergeCell ref="B34:S34"/>
    <mergeCell ref="B35:S35"/>
    <mergeCell ref="B31:S31"/>
    <mergeCell ref="B16:S16"/>
    <mergeCell ref="B17:S17"/>
    <mergeCell ref="B18:S18"/>
    <mergeCell ref="B20:S20"/>
    <mergeCell ref="B21:S21"/>
    <mergeCell ref="B23:S23"/>
    <mergeCell ref="B24:S24"/>
    <mergeCell ref="B25:S25"/>
    <mergeCell ref="B27:S27"/>
    <mergeCell ref="B28:S28"/>
    <mergeCell ref="B29:S29"/>
    <mergeCell ref="B15:S15"/>
    <mergeCell ref="B2:R2"/>
    <mergeCell ref="C3:E3"/>
    <mergeCell ref="B5:P5"/>
    <mergeCell ref="Q5:S5"/>
    <mergeCell ref="B7:S7"/>
    <mergeCell ref="B8:T8"/>
    <mergeCell ref="B9:T9"/>
    <mergeCell ref="B10:T10"/>
    <mergeCell ref="B11:T11"/>
    <mergeCell ref="B12:T12"/>
    <mergeCell ref="B13:T13"/>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17.25" customHeight="1" x14ac:dyDescent="0.2">
      <c r="A4" s="1046" t="s">
        <v>202</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33</v>
      </c>
      <c r="Q7" s="1055"/>
      <c r="R7" s="568"/>
      <c r="S7" s="1055"/>
      <c r="T7" s="1055"/>
      <c r="U7" s="568"/>
      <c r="V7" s="1055"/>
      <c r="W7" s="1055"/>
      <c r="X7" s="568"/>
      <c r="Y7" s="1055"/>
      <c r="Z7" s="1056"/>
      <c r="AA7" s="430"/>
      <c r="AB7" s="430"/>
      <c r="AC7" s="431"/>
      <c r="AD7" s="431"/>
      <c r="AE7" s="431"/>
      <c r="AF7" s="431"/>
      <c r="AG7" s="431"/>
      <c r="AH7" s="431"/>
      <c r="AI7" s="432"/>
    </row>
    <row r="8" spans="1:50" s="213" customFormat="1" ht="33.75" customHeight="1" x14ac:dyDescent="0.2">
      <c r="A8" s="209"/>
      <c r="B8" s="1049"/>
      <c r="C8" s="211"/>
      <c r="D8" s="1076"/>
      <c r="E8" s="1077"/>
      <c r="F8" s="211"/>
      <c r="G8" s="1057" t="s">
        <v>177</v>
      </c>
      <c r="H8" s="1056"/>
      <c r="I8" s="211"/>
      <c r="J8" s="1057" t="s">
        <v>183</v>
      </c>
      <c r="K8" s="1056"/>
      <c r="L8" s="211"/>
      <c r="M8" s="1057" t="s">
        <v>178</v>
      </c>
      <c r="N8" s="1056"/>
      <c r="O8" s="211"/>
      <c r="P8" s="1076"/>
      <c r="Q8" s="1078"/>
      <c r="R8" s="501"/>
      <c r="S8" s="1057" t="s">
        <v>184</v>
      </c>
      <c r="T8" s="1056"/>
      <c r="U8" s="211"/>
      <c r="V8" s="1057" t="s">
        <v>185</v>
      </c>
      <c r="W8" s="1056"/>
      <c r="X8" s="211"/>
      <c r="Y8" s="1057" t="s">
        <v>186</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4" t="s">
        <v>227</v>
      </c>
      <c r="C33" s="1044"/>
      <c r="D33" s="1044"/>
      <c r="E33" s="1044"/>
      <c r="F33" s="1044"/>
      <c r="G33" s="1044"/>
      <c r="H33" s="1044"/>
      <c r="I33" s="1044"/>
      <c r="J33" s="1044"/>
      <c r="K33" s="1044"/>
      <c r="L33" s="1044"/>
      <c r="M33" s="1044"/>
      <c r="O33" s="259"/>
    </row>
    <row r="34" spans="2:19" ht="29.25" customHeight="1" x14ac:dyDescent="0.2">
      <c r="B34" s="1066"/>
      <c r="C34" s="1066"/>
      <c r="D34" s="1066"/>
      <c r="E34" s="1066"/>
      <c r="F34" s="1066"/>
      <c r="G34" s="1066"/>
      <c r="H34" s="1066"/>
      <c r="I34" s="1066"/>
      <c r="J34" s="1066"/>
      <c r="K34" s="1066"/>
      <c r="L34" s="1066"/>
      <c r="M34" s="1066"/>
      <c r="N34" s="1066"/>
      <c r="O34" s="1066"/>
      <c r="P34" s="1066"/>
      <c r="Q34" s="262"/>
      <c r="R34" s="262"/>
      <c r="S34" s="262"/>
    </row>
    <row r="35" spans="2:19" ht="4.5" customHeight="1" x14ac:dyDescent="0.2">
      <c r="B35" s="1067"/>
      <c r="C35" s="1067"/>
      <c r="D35" s="1067"/>
      <c r="E35" s="1067"/>
      <c r="F35" s="1067"/>
      <c r="G35" s="1067"/>
      <c r="H35" s="1067"/>
      <c r="I35" s="1067"/>
      <c r="J35" s="1067"/>
      <c r="K35" s="1067"/>
      <c r="L35" s="1067"/>
      <c r="M35" s="1067"/>
      <c r="N35" s="1067"/>
      <c r="O35" s="1067"/>
      <c r="P35" s="1067"/>
      <c r="Q35" s="262"/>
      <c r="R35" s="262"/>
      <c r="S35" s="262"/>
    </row>
    <row r="38" spans="2:19" x14ac:dyDescent="0.2">
      <c r="L38" s="263"/>
      <c r="M38" s="263"/>
      <c r="N38" s="263"/>
    </row>
  </sheetData>
  <mergeCells count="22">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 ref="V7:W7"/>
    <mergeCell ref="P7:Q8"/>
    <mergeCell ref="B33:M33"/>
    <mergeCell ref="B34:P34"/>
    <mergeCell ref="B35:P35"/>
    <mergeCell ref="S7:T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7" zoomScaleNormal="100" workbookViewId="0">
      <selection activeCell="P49" sqref="P49"/>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5"/>
      <c r="C2" s="1045"/>
      <c r="D2" s="1045"/>
      <c r="E2" s="1045"/>
      <c r="F2" s="1045"/>
      <c r="G2" s="1045"/>
      <c r="H2" s="1045"/>
      <c r="I2" s="1045"/>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6" t="s">
        <v>420</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16" t="s">
        <v>15</v>
      </c>
      <c r="C7" s="675"/>
      <c r="D7" s="1115" t="s">
        <v>218</v>
      </c>
      <c r="E7" s="1115"/>
      <c r="F7" s="675"/>
      <c r="G7" s="1115"/>
      <c r="H7" s="1115"/>
      <c r="I7" s="675"/>
      <c r="J7" s="1115"/>
      <c r="K7" s="1115"/>
      <c r="L7" s="675"/>
      <c r="M7" s="1115"/>
      <c r="N7" s="1115"/>
      <c r="O7" s="675"/>
      <c r="P7" s="1115" t="s">
        <v>33</v>
      </c>
      <c r="Q7" s="1115"/>
      <c r="R7" s="675"/>
      <c r="S7" s="1115"/>
      <c r="T7" s="1115"/>
      <c r="U7" s="675"/>
      <c r="V7" s="1115"/>
      <c r="W7" s="1115"/>
      <c r="X7" s="675"/>
      <c r="Y7" s="1079"/>
      <c r="Z7" s="1079"/>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16"/>
      <c r="C8" s="675"/>
      <c r="D8" s="1115"/>
      <c r="E8" s="1115"/>
      <c r="F8" s="675"/>
      <c r="G8" s="1115" t="s">
        <v>177</v>
      </c>
      <c r="H8" s="1115"/>
      <c r="I8" s="675"/>
      <c r="J8" s="1115" t="s">
        <v>183</v>
      </c>
      <c r="K8" s="1115"/>
      <c r="L8" s="675"/>
      <c r="M8" s="1115" t="s">
        <v>178</v>
      </c>
      <c r="N8" s="1115"/>
      <c r="O8" s="675"/>
      <c r="P8" s="1115"/>
      <c r="Q8" s="1115"/>
      <c r="R8" s="675"/>
      <c r="S8" s="1115" t="s">
        <v>184</v>
      </c>
      <c r="T8" s="1115"/>
      <c r="U8" s="675"/>
      <c r="V8" s="1115" t="s">
        <v>185</v>
      </c>
      <c r="W8" s="1115"/>
      <c r="X8" s="675"/>
      <c r="Y8" s="1079" t="s">
        <v>186</v>
      </c>
      <c r="Z8" s="1079"/>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16"/>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389125</v>
      </c>
      <c r="Q11" s="685">
        <f>P11*100/D11</f>
        <v>4.5778404639803805</v>
      </c>
      <c r="R11" s="679"/>
      <c r="S11" s="682">
        <f>'34adictcasaad'!G12</f>
        <v>113018</v>
      </c>
      <c r="T11" s="686">
        <f>S11*100/G11</f>
        <v>1.6207482390793666</v>
      </c>
      <c r="U11" s="679"/>
      <c r="V11" s="682">
        <f>'34adictcasaad'!J12</f>
        <v>93158</v>
      </c>
      <c r="W11" s="686">
        <f>V11*100/J11</f>
        <v>8.4165276831645954</v>
      </c>
      <c r="X11" s="679"/>
      <c r="Y11" s="605">
        <f>'34adictcasaad'!M12</f>
        <v>182949</v>
      </c>
      <c r="Z11" s="609">
        <f>Y11*100/M11</f>
        <v>43.544563504719832</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6.1253708948681638</v>
      </c>
      <c r="AG11" s="587"/>
      <c r="AH11" s="589">
        <f>_xlfn.RANK.EQ(T11,T$11:T$30,0)</f>
        <v>4</v>
      </c>
      <c r="AI11" s="589">
        <v>1</v>
      </c>
      <c r="AJ11" s="589">
        <f>MATCH(AI11,AH$11:AH$30,0)</f>
        <v>18</v>
      </c>
      <c r="AK11" s="590" t="str">
        <f>INDEX(B$11:B$30,AJ11,1)</f>
        <v>Ceuta y Melilla</v>
      </c>
      <c r="AL11" s="591">
        <f>INDEX(T$11:T$30,AJ11,1)</f>
        <v>1.7677465443688882</v>
      </c>
      <c r="AM11" s="587"/>
      <c r="AN11" s="589">
        <f>_xlfn.RANK.EQ(W11,W$11:W$30,0)</f>
        <v>1</v>
      </c>
      <c r="AO11" s="589">
        <v>1</v>
      </c>
      <c r="AP11" s="589">
        <f>MATCH(AO11,AN$11:AN$30,0)</f>
        <v>1</v>
      </c>
      <c r="AQ11" s="590" t="str">
        <f>INDEX(B$11:B$30,AP11,1)</f>
        <v>Andalucía</v>
      </c>
      <c r="AR11" s="591">
        <f>INDEX(W$11:W$30,AP11,1)</f>
        <v>8.4165276831645954</v>
      </c>
      <c r="AS11" s="587"/>
      <c r="AT11" s="589">
        <f>_xlfn.RANK.EQ(Z11,Z$11:Z$30,0)</f>
        <v>1</v>
      </c>
      <c r="AU11" s="589">
        <v>1</v>
      </c>
      <c r="AV11" s="589">
        <f>MATCH(AU11,AT$11:AT$30,0)</f>
        <v>1</v>
      </c>
      <c r="AW11" s="590" t="str">
        <f>INDEX(B$11:B$30,AV11,1)</f>
        <v>Andalucía</v>
      </c>
      <c r="AX11" s="591">
        <f>INDEX(Z$11:Z$30,AV11,1)</f>
        <v>43.544563504719832</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48010</v>
      </c>
      <c r="Q12" s="685">
        <f t="shared" ref="Q12:Q28" si="9">P12*100/D12</f>
        <v>3.6198037419466718</v>
      </c>
      <c r="R12" s="679"/>
      <c r="S12" s="682">
        <f>'34adictcasaad'!G13</f>
        <v>9785</v>
      </c>
      <c r="T12" s="686">
        <f t="shared" ref="T12:T28" si="10">S12*100/G12</f>
        <v>0.94689180466836531</v>
      </c>
      <c r="U12" s="679"/>
      <c r="V12" s="682">
        <f>'34adictcasaad'!J13</f>
        <v>9126</v>
      </c>
      <c r="W12" s="686">
        <f t="shared" ref="W12:W28" si="11">V12*100/J12</f>
        <v>4.6570491067100086</v>
      </c>
      <c r="X12" s="679"/>
      <c r="Y12" s="605">
        <f>'34adictcasaad'!M13</f>
        <v>29099</v>
      </c>
      <c r="Z12" s="609">
        <f t="shared" ref="Z12:Z28" si="12">Y12*100/M12</f>
        <v>30.007321625607126</v>
      </c>
      <c r="AA12" s="588"/>
      <c r="AB12" s="589">
        <f t="shared" si="3"/>
        <v>12</v>
      </c>
      <c r="AC12" s="589">
        <v>2</v>
      </c>
      <c r="AD12" s="589">
        <f t="shared" ref="AD12:AD28" si="13">MATCH(AC12,AB$11:AB$30,0)</f>
        <v>11</v>
      </c>
      <c r="AE12" s="590" t="str">
        <f t="shared" si="4"/>
        <v>Extremadura</v>
      </c>
      <c r="AF12" s="591">
        <f t="shared" si="5"/>
        <v>5.2627287689518916</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1.743630934794006</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7.9838292240255271</v>
      </c>
      <c r="AS12" s="587"/>
      <c r="AT12" s="589">
        <f t="shared" ref="AT12:AT30" si="22">_xlfn.RANK.EQ(Z12,Z$11:Z$30,0)</f>
        <v>14</v>
      </c>
      <c r="AU12" s="589">
        <v>2</v>
      </c>
      <c r="AV12" s="589">
        <f t="shared" ref="AV12:AV28" si="23">MATCH(AU12,AT$11:AT$30,0)</f>
        <v>11</v>
      </c>
      <c r="AW12" s="590" t="str">
        <f t="shared" ref="AW12:AW29" si="24">INDEX(B$11:B$30,AV12,1)</f>
        <v>Extremadura</v>
      </c>
      <c r="AX12" s="591">
        <f t="shared" ref="AX12:AX29" si="25">INDEX(Z$11:Z$30,AV12,1)</f>
        <v>41.08391136541524</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41448</v>
      </c>
      <c r="Q13" s="685">
        <f t="shared" si="9"/>
        <v>4.1254680566863673</v>
      </c>
      <c r="R13" s="679"/>
      <c r="S13" s="682">
        <f>'34adictcasaad'!G14</f>
        <v>9548</v>
      </c>
      <c r="T13" s="686">
        <f t="shared" si="10"/>
        <v>1.3046745828949347</v>
      </c>
      <c r="U13" s="679"/>
      <c r="V13" s="682">
        <f>'34adictcasaad'!J14</f>
        <v>8940</v>
      </c>
      <c r="W13" s="686">
        <f t="shared" si="11"/>
        <v>4.7644425495629932</v>
      </c>
      <c r="X13" s="679"/>
      <c r="Y13" s="605">
        <f>'34adictcasaad'!M14</f>
        <v>22960</v>
      </c>
      <c r="Z13" s="609">
        <f t="shared" si="12"/>
        <v>26.943297033420954</v>
      </c>
      <c r="AA13" s="588"/>
      <c r="AB13" s="589">
        <f t="shared" si="3"/>
        <v>8</v>
      </c>
      <c r="AC13" s="589">
        <v>3</v>
      </c>
      <c r="AD13" s="589">
        <f t="shared" si="13"/>
        <v>16</v>
      </c>
      <c r="AE13" s="590" t="str">
        <f t="shared" si="4"/>
        <v>País Vasco</v>
      </c>
      <c r="AF13" s="592">
        <f t="shared" si="5"/>
        <v>5.0824799132677043</v>
      </c>
      <c r="AG13" s="587"/>
      <c r="AH13" s="589">
        <f t="shared" si="14"/>
        <v>11</v>
      </c>
      <c r="AI13" s="589">
        <v>3</v>
      </c>
      <c r="AJ13" s="589">
        <f t="shared" si="15"/>
        <v>7</v>
      </c>
      <c r="AK13" s="590" t="str">
        <f t="shared" si="16"/>
        <v>Castilla y León</v>
      </c>
      <c r="AL13" s="591">
        <f t="shared" si="17"/>
        <v>1.715928636836997</v>
      </c>
      <c r="AM13" s="587"/>
      <c r="AN13" s="589">
        <f t="shared" si="18"/>
        <v>15</v>
      </c>
      <c r="AO13" s="589">
        <v>3</v>
      </c>
      <c r="AP13" s="589">
        <f t="shared" si="19"/>
        <v>9</v>
      </c>
      <c r="AQ13" s="590" t="str">
        <f t="shared" si="20"/>
        <v>Cataluña</v>
      </c>
      <c r="AR13" s="591">
        <f t="shared" si="21"/>
        <v>7.3398485297890463</v>
      </c>
      <c r="AS13" s="587"/>
      <c r="AT13" s="589">
        <f t="shared" si="22"/>
        <v>17</v>
      </c>
      <c r="AU13" s="589">
        <v>3</v>
      </c>
      <c r="AV13" s="589">
        <f t="shared" si="23"/>
        <v>7</v>
      </c>
      <c r="AW13" s="590" t="str">
        <f t="shared" si="24"/>
        <v>Castilla y León</v>
      </c>
      <c r="AX13" s="591">
        <f t="shared" si="25"/>
        <v>40.821921563789395</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39600</v>
      </c>
      <c r="Q14" s="685">
        <f t="shared" si="9"/>
        <v>3.3654610214174201</v>
      </c>
      <c r="R14" s="679"/>
      <c r="S14" s="682">
        <f>'34adictcasaad'!G15</f>
        <v>11246</v>
      </c>
      <c r="T14" s="686">
        <f t="shared" si="10"/>
        <v>1.1424519542369058</v>
      </c>
      <c r="U14" s="679"/>
      <c r="V14" s="682">
        <f>'34adictcasaad'!J15</f>
        <v>9158</v>
      </c>
      <c r="W14" s="686">
        <f t="shared" si="11"/>
        <v>6.4942524660147356</v>
      </c>
      <c r="X14" s="679"/>
      <c r="Y14" s="605">
        <f>'34adictcasaad'!M15</f>
        <v>19196</v>
      </c>
      <c r="Z14" s="609">
        <f t="shared" si="12"/>
        <v>37.442459233830071</v>
      </c>
      <c r="AA14" s="588"/>
      <c r="AB14" s="589">
        <f t="shared" si="3"/>
        <v>15</v>
      </c>
      <c r="AC14" s="589">
        <v>4</v>
      </c>
      <c r="AD14" s="589">
        <f t="shared" si="13"/>
        <v>1</v>
      </c>
      <c r="AE14" s="590" t="str">
        <f t="shared" si="4"/>
        <v>Andalucía</v>
      </c>
      <c r="AF14" s="591">
        <f t="shared" si="5"/>
        <v>4.5778404639803805</v>
      </c>
      <c r="AG14" s="587"/>
      <c r="AH14" s="589">
        <f t="shared" si="14"/>
        <v>15</v>
      </c>
      <c r="AI14" s="589">
        <v>4</v>
      </c>
      <c r="AJ14" s="589">
        <f t="shared" si="15"/>
        <v>1</v>
      </c>
      <c r="AK14" s="590" t="str">
        <f t="shared" si="16"/>
        <v>Andalucía</v>
      </c>
      <c r="AL14" s="591">
        <f t="shared" si="17"/>
        <v>1.6207482390793666</v>
      </c>
      <c r="AM14" s="587"/>
      <c r="AN14" s="589">
        <f t="shared" si="18"/>
        <v>6</v>
      </c>
      <c r="AO14" s="589">
        <v>4</v>
      </c>
      <c r="AP14" s="589">
        <f t="shared" si="19"/>
        <v>8</v>
      </c>
      <c r="AQ14" s="590" t="str">
        <f t="shared" si="20"/>
        <v>Castilla - La Mancha</v>
      </c>
      <c r="AR14" s="591">
        <f t="shared" si="21"/>
        <v>6.7846820534829222</v>
      </c>
      <c r="AS14" s="587"/>
      <c r="AT14" s="589">
        <f t="shared" si="22"/>
        <v>8</v>
      </c>
      <c r="AU14" s="589">
        <v>4</v>
      </c>
      <c r="AV14" s="589">
        <f t="shared" si="23"/>
        <v>9</v>
      </c>
      <c r="AW14" s="590" t="str">
        <f t="shared" si="24"/>
        <v>Cataluña</v>
      </c>
      <c r="AX14" s="591">
        <f t="shared" si="25"/>
        <v>40.164625213999543</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51719</v>
      </c>
      <c r="Q15" s="685">
        <f t="shared" si="9"/>
        <v>2.3749357694192179</v>
      </c>
      <c r="R15" s="679"/>
      <c r="S15" s="682">
        <f>'34adictcasaad'!G16</f>
        <v>19301</v>
      </c>
      <c r="T15" s="686">
        <f t="shared" si="10"/>
        <v>1.0694058290125297</v>
      </c>
      <c r="U15" s="679"/>
      <c r="V15" s="682">
        <f>'34adictcasaad'!J16</f>
        <v>11089</v>
      </c>
      <c r="W15" s="686">
        <f t="shared" si="11"/>
        <v>3.9972171957118858</v>
      </c>
      <c r="X15" s="679"/>
      <c r="Y15" s="605">
        <f>'34adictcasaad'!M16</f>
        <v>21329</v>
      </c>
      <c r="Z15" s="609">
        <f t="shared" si="12"/>
        <v>22.345964860815723</v>
      </c>
      <c r="AA15" s="588"/>
      <c r="AB15" s="589">
        <f t="shared" si="3"/>
        <v>19</v>
      </c>
      <c r="AC15" s="589">
        <v>5</v>
      </c>
      <c r="AD15" s="589">
        <f t="shared" si="13"/>
        <v>17</v>
      </c>
      <c r="AE15" s="590" t="str">
        <f t="shared" si="4"/>
        <v>Rioja, La</v>
      </c>
      <c r="AF15" s="591">
        <f t="shared" si="5"/>
        <v>4.5402823452915362</v>
      </c>
      <c r="AG15" s="587"/>
      <c r="AH15" s="589">
        <f t="shared" si="14"/>
        <v>16</v>
      </c>
      <c r="AI15" s="589">
        <v>5</v>
      </c>
      <c r="AJ15" s="589">
        <f t="shared" si="15"/>
        <v>11</v>
      </c>
      <c r="AK15" s="590" t="str">
        <f t="shared" si="16"/>
        <v>Extremadura</v>
      </c>
      <c r="AL15" s="591">
        <f t="shared" si="17"/>
        <v>1.5555767565602685</v>
      </c>
      <c r="AM15" s="587"/>
      <c r="AN15" s="589">
        <f t="shared" si="18"/>
        <v>18</v>
      </c>
      <c r="AO15" s="589">
        <v>5</v>
      </c>
      <c r="AP15" s="589">
        <f t="shared" si="19"/>
        <v>14</v>
      </c>
      <c r="AQ15" s="590" t="str">
        <f t="shared" si="20"/>
        <v>Murcia, Región de</v>
      </c>
      <c r="AR15" s="591">
        <f t="shared" si="21"/>
        <v>6.581808841576529</v>
      </c>
      <c r="AS15" s="587"/>
      <c r="AT15" s="589">
        <f t="shared" si="22"/>
        <v>18</v>
      </c>
      <c r="AU15" s="589">
        <v>5</v>
      </c>
      <c r="AV15" s="589">
        <f t="shared" si="23"/>
        <v>8</v>
      </c>
      <c r="AW15" s="590" t="str">
        <f t="shared" si="24"/>
        <v>Castilla - La Mancha</v>
      </c>
      <c r="AX15" s="591">
        <f t="shared" si="25"/>
        <v>39.570222679414258</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22952</v>
      </c>
      <c r="Q16" s="685">
        <f t="shared" si="9"/>
        <v>3.9207245619249678</v>
      </c>
      <c r="R16" s="679"/>
      <c r="S16" s="688">
        <f>'34adictcasaad'!G17</f>
        <v>6250</v>
      </c>
      <c r="T16" s="686">
        <f t="shared" si="10"/>
        <v>1.387849543786098</v>
      </c>
      <c r="U16" s="679"/>
      <c r="V16" s="688">
        <f>'34adictcasaad'!J17</f>
        <v>4843</v>
      </c>
      <c r="W16" s="686">
        <f t="shared" si="11"/>
        <v>5.1501004923593907</v>
      </c>
      <c r="X16" s="679"/>
      <c r="Y16" s="611">
        <f>'34adictcasaad'!M17</f>
        <v>11859</v>
      </c>
      <c r="Z16" s="609">
        <f t="shared" si="12"/>
        <v>28.904650482597251</v>
      </c>
      <c r="AA16" s="588"/>
      <c r="AB16" s="589">
        <f t="shared" si="3"/>
        <v>10</v>
      </c>
      <c r="AC16" s="589">
        <v>6</v>
      </c>
      <c r="AD16" s="589">
        <f t="shared" si="13"/>
        <v>8</v>
      </c>
      <c r="AE16" s="590" t="str">
        <f t="shared" si="4"/>
        <v>Castilla - La Mancha</v>
      </c>
      <c r="AF16" s="591">
        <f t="shared" si="5"/>
        <v>4.4541349458050536</v>
      </c>
      <c r="AG16" s="587"/>
      <c r="AH16" s="589">
        <f t="shared" si="14"/>
        <v>7</v>
      </c>
      <c r="AI16" s="589">
        <v>6</v>
      </c>
      <c r="AJ16" s="589">
        <f t="shared" si="15"/>
        <v>14</v>
      </c>
      <c r="AK16" s="590" t="str">
        <f t="shared" si="16"/>
        <v>Murcia, Región de</v>
      </c>
      <c r="AL16" s="591">
        <f t="shared" si="17"/>
        <v>1.4725623113384108</v>
      </c>
      <c r="AM16" s="587"/>
      <c r="AN16" s="589">
        <f t="shared" si="18"/>
        <v>14</v>
      </c>
      <c r="AO16" s="589">
        <v>6</v>
      </c>
      <c r="AP16" s="589">
        <f t="shared" si="19"/>
        <v>4</v>
      </c>
      <c r="AQ16" s="590" t="str">
        <f t="shared" si="20"/>
        <v>Balears, Illes</v>
      </c>
      <c r="AR16" s="591">
        <f t="shared" si="21"/>
        <v>6.4942524660147356</v>
      </c>
      <c r="AS16" s="587"/>
      <c r="AT16" s="589">
        <f t="shared" si="22"/>
        <v>16</v>
      </c>
      <c r="AU16" s="589">
        <v>6</v>
      </c>
      <c r="AV16" s="589">
        <f t="shared" si="23"/>
        <v>17</v>
      </c>
      <c r="AW16" s="590" t="str">
        <f t="shared" si="24"/>
        <v>Rioja, La</v>
      </c>
      <c r="AX16" s="591">
        <f t="shared" si="25"/>
        <v>38.006413441127322</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145333</v>
      </c>
      <c r="Q17" s="685">
        <f>P17*100/D17</f>
        <v>6.1253708948681638</v>
      </c>
      <c r="R17" s="679"/>
      <c r="S17" s="682">
        <f>'34adictcasaad'!G18</f>
        <v>30038</v>
      </c>
      <c r="T17" s="686">
        <f>S17*100/G17</f>
        <v>1.715928636836997</v>
      </c>
      <c r="U17" s="679"/>
      <c r="V17" s="682">
        <f>'34adictcasaad'!J18</f>
        <v>25955</v>
      </c>
      <c r="W17" s="686">
        <f>V17*100/J17</f>
        <v>6.4364857358250998</v>
      </c>
      <c r="X17" s="679"/>
      <c r="Y17" s="605">
        <f>'34adictcasaad'!M18</f>
        <v>89340</v>
      </c>
      <c r="Z17" s="609">
        <f>Y17*100/M17</f>
        <v>40.821921563789395</v>
      </c>
      <c r="AA17" s="588"/>
      <c r="AB17" s="589">
        <f t="shared" si="3"/>
        <v>1</v>
      </c>
      <c r="AC17" s="589">
        <v>7</v>
      </c>
      <c r="AD17" s="589">
        <f t="shared" si="13"/>
        <v>9</v>
      </c>
      <c r="AE17" s="590" t="str">
        <f t="shared" si="4"/>
        <v>Cataluña</v>
      </c>
      <c r="AF17" s="591">
        <f t="shared" si="5"/>
        <v>4.4411301937181262</v>
      </c>
      <c r="AG17" s="587"/>
      <c r="AH17" s="589">
        <f t="shared" si="14"/>
        <v>3</v>
      </c>
      <c r="AI17" s="589">
        <v>7</v>
      </c>
      <c r="AJ17" s="589">
        <f t="shared" si="15"/>
        <v>6</v>
      </c>
      <c r="AK17" s="590" t="str">
        <f t="shared" si="16"/>
        <v>Cantabria</v>
      </c>
      <c r="AL17" s="591">
        <f t="shared" si="17"/>
        <v>1.387849543786098</v>
      </c>
      <c r="AM17" s="587"/>
      <c r="AN17" s="589">
        <f t="shared" si="18"/>
        <v>7</v>
      </c>
      <c r="AO17" s="589">
        <v>7</v>
      </c>
      <c r="AP17" s="589">
        <f t="shared" si="19"/>
        <v>7</v>
      </c>
      <c r="AQ17" s="590" t="str">
        <f t="shared" si="20"/>
        <v>Castilla y León</v>
      </c>
      <c r="AR17" s="591">
        <f t="shared" si="21"/>
        <v>6.4364857358250998</v>
      </c>
      <c r="AS17" s="587"/>
      <c r="AT17" s="589">
        <f t="shared" si="22"/>
        <v>3</v>
      </c>
      <c r="AU17" s="589">
        <v>7</v>
      </c>
      <c r="AV17" s="589">
        <f t="shared" si="23"/>
        <v>16</v>
      </c>
      <c r="AW17" s="590" t="str">
        <f t="shared" si="24"/>
        <v>País Vasco</v>
      </c>
      <c r="AX17" s="591">
        <f t="shared" si="25"/>
        <v>37.776117810265717</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91458</v>
      </c>
      <c r="Q18" s="685">
        <f t="shared" si="9"/>
        <v>4.4541349458050536</v>
      </c>
      <c r="R18" s="679"/>
      <c r="S18" s="682">
        <f>'34adictcasaad'!G19</f>
        <v>21279</v>
      </c>
      <c r="T18" s="686">
        <f t="shared" si="10"/>
        <v>1.2835523256129582</v>
      </c>
      <c r="U18" s="679"/>
      <c r="V18" s="682">
        <f>'34adictcasaad'!J19</f>
        <v>17864</v>
      </c>
      <c r="W18" s="686">
        <f t="shared" si="11"/>
        <v>6.7846820534829222</v>
      </c>
      <c r="X18" s="679"/>
      <c r="Y18" s="605">
        <f>'34adictcasaad'!M19</f>
        <v>52315</v>
      </c>
      <c r="Z18" s="609">
        <f t="shared" si="12"/>
        <v>39.570222679414258</v>
      </c>
      <c r="AA18" s="588"/>
      <c r="AB18" s="589">
        <f t="shared" si="3"/>
        <v>6</v>
      </c>
      <c r="AC18" s="589">
        <v>8</v>
      </c>
      <c r="AD18" s="589">
        <f t="shared" si="13"/>
        <v>3</v>
      </c>
      <c r="AE18" s="590" t="str">
        <f t="shared" si="4"/>
        <v>Asturias, Principado de</v>
      </c>
      <c r="AF18" s="591">
        <f t="shared" si="5"/>
        <v>4.1254680566863673</v>
      </c>
      <c r="AG18" s="587"/>
      <c r="AH18" s="589">
        <f t="shared" si="14"/>
        <v>12</v>
      </c>
      <c r="AI18" s="589">
        <v>8</v>
      </c>
      <c r="AJ18" s="589">
        <f t="shared" si="15"/>
        <v>9</v>
      </c>
      <c r="AK18" s="590" t="str">
        <f t="shared" si="16"/>
        <v>Cataluña</v>
      </c>
      <c r="AL18" s="591">
        <f t="shared" si="17"/>
        <v>1.3840016938978981</v>
      </c>
      <c r="AM18" s="587"/>
      <c r="AN18" s="589">
        <f t="shared" si="18"/>
        <v>4</v>
      </c>
      <c r="AO18" s="589">
        <v>8</v>
      </c>
      <c r="AP18" s="589">
        <f t="shared" si="19"/>
        <v>16</v>
      </c>
      <c r="AQ18" s="590" t="str">
        <f t="shared" si="20"/>
        <v>País Vasco</v>
      </c>
      <c r="AR18" s="591">
        <f t="shared" si="21"/>
        <v>6.3656181874805355</v>
      </c>
      <c r="AS18" s="587"/>
      <c r="AT18" s="589">
        <f t="shared" si="22"/>
        <v>5</v>
      </c>
      <c r="AU18" s="589">
        <v>8</v>
      </c>
      <c r="AV18" s="589">
        <f t="shared" si="23"/>
        <v>4</v>
      </c>
      <c r="AW18" s="590" t="str">
        <f t="shared" si="24"/>
        <v>Balears, Illes</v>
      </c>
      <c r="AX18" s="591">
        <f t="shared" si="25"/>
        <v>37.442459233830071</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346080</v>
      </c>
      <c r="Q19" s="685">
        <f t="shared" si="9"/>
        <v>4.4411301937181262</v>
      </c>
      <c r="R19" s="679"/>
      <c r="S19" s="682">
        <f>'34adictcasaad'!G20</f>
        <v>87065</v>
      </c>
      <c r="T19" s="686">
        <f t="shared" si="10"/>
        <v>1.3840016938978981</v>
      </c>
      <c r="U19" s="679"/>
      <c r="V19" s="682">
        <f>'34adictcasaad'!J20</f>
        <v>76960</v>
      </c>
      <c r="W19" s="686">
        <f t="shared" si="11"/>
        <v>7.3398485297890463</v>
      </c>
      <c r="X19" s="679"/>
      <c r="Y19" s="605">
        <f>'34adictcasaad'!M20</f>
        <v>182055</v>
      </c>
      <c r="Z19" s="609">
        <f t="shared" si="12"/>
        <v>40.164625213999543</v>
      </c>
      <c r="AA19" s="588"/>
      <c r="AB19" s="589">
        <f t="shared" si="3"/>
        <v>7</v>
      </c>
      <c r="AC19" s="589">
        <v>9</v>
      </c>
      <c r="AD19" s="589">
        <f t="shared" si="13"/>
        <v>20</v>
      </c>
      <c r="AE19" s="590" t="str">
        <f t="shared" si="4"/>
        <v>TOTAL</v>
      </c>
      <c r="AF19" s="591">
        <f t="shared" si="5"/>
        <v>4.091178129651091</v>
      </c>
      <c r="AG19" s="587"/>
      <c r="AH19" s="589">
        <f t="shared" si="14"/>
        <v>8</v>
      </c>
      <c r="AI19" s="589">
        <v>9</v>
      </c>
      <c r="AJ19" s="589">
        <f t="shared" si="15"/>
        <v>17</v>
      </c>
      <c r="AK19" s="590" t="str">
        <f t="shared" si="16"/>
        <v>Rioja, La</v>
      </c>
      <c r="AL19" s="591">
        <f t="shared" si="17"/>
        <v>1.3587421974896532</v>
      </c>
      <c r="AM19" s="587"/>
      <c r="AN19" s="589">
        <f t="shared" si="18"/>
        <v>3</v>
      </c>
      <c r="AO19" s="589">
        <v>9</v>
      </c>
      <c r="AP19" s="589">
        <f t="shared" si="19"/>
        <v>20</v>
      </c>
      <c r="AQ19" s="590" t="str">
        <f t="shared" si="20"/>
        <v>TOTAL</v>
      </c>
      <c r="AR19" s="591">
        <f t="shared" si="21"/>
        <v>6.2275805964659305</v>
      </c>
      <c r="AS19" s="587"/>
      <c r="AT19" s="589">
        <f t="shared" si="22"/>
        <v>4</v>
      </c>
      <c r="AU19" s="589">
        <v>9</v>
      </c>
      <c r="AV19" s="589">
        <f t="shared" si="23"/>
        <v>13</v>
      </c>
      <c r="AW19" s="590" t="str">
        <f t="shared" si="24"/>
        <v>Madrid, Comunidad de</v>
      </c>
      <c r="AX19" s="591">
        <f t="shared" si="25"/>
        <v>36.456515985459419</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184587</v>
      </c>
      <c r="Q20" s="685">
        <f t="shared" si="9"/>
        <v>3.6207962899720614</v>
      </c>
      <c r="R20" s="679"/>
      <c r="S20" s="682">
        <f>'34adictcasaad'!G21</f>
        <v>50217</v>
      </c>
      <c r="T20" s="686">
        <f t="shared" si="10"/>
        <v>1.2308854521825623</v>
      </c>
      <c r="U20" s="679"/>
      <c r="V20" s="682">
        <f>'34adictcasaad'!J21</f>
        <v>39771</v>
      </c>
      <c r="W20" s="686">
        <f t="shared" si="11"/>
        <v>5.4499262079087032</v>
      </c>
      <c r="X20" s="679"/>
      <c r="Y20" s="605">
        <f>'34adictcasaad'!M21</f>
        <v>94599</v>
      </c>
      <c r="Z20" s="609">
        <f t="shared" si="12"/>
        <v>32.793585423686508</v>
      </c>
      <c r="AA20" s="588"/>
      <c r="AB20" s="589">
        <f t="shared" si="3"/>
        <v>11</v>
      </c>
      <c r="AC20" s="589">
        <v>10</v>
      </c>
      <c r="AD20" s="589">
        <f t="shared" si="13"/>
        <v>6</v>
      </c>
      <c r="AE20" s="590" t="str">
        <f t="shared" si="4"/>
        <v>Cantabria</v>
      </c>
      <c r="AF20" s="592">
        <f t="shared" si="5"/>
        <v>3.9207245619249678</v>
      </c>
      <c r="AG20" s="587"/>
      <c r="AH20" s="589">
        <f t="shared" si="14"/>
        <v>13</v>
      </c>
      <c r="AI20" s="589">
        <v>10</v>
      </c>
      <c r="AJ20" s="589">
        <f t="shared" si="15"/>
        <v>20</v>
      </c>
      <c r="AK20" s="590" t="str">
        <f t="shared" si="16"/>
        <v>TOTAL</v>
      </c>
      <c r="AL20" s="591">
        <f t="shared" si="17"/>
        <v>1.3419662541803292</v>
      </c>
      <c r="AM20" s="587"/>
      <c r="AN20" s="589">
        <f t="shared" si="18"/>
        <v>12</v>
      </c>
      <c r="AO20" s="589">
        <v>10</v>
      </c>
      <c r="AP20" s="589">
        <f t="shared" si="19"/>
        <v>18</v>
      </c>
      <c r="AQ20" s="590" t="str">
        <f t="shared" si="20"/>
        <v>Ceuta y Melilla</v>
      </c>
      <c r="AR20" s="591">
        <f t="shared" si="21"/>
        <v>6.134113112248289</v>
      </c>
      <c r="AS20" s="587"/>
      <c r="AT20" s="589">
        <f t="shared" si="22"/>
        <v>11</v>
      </c>
      <c r="AU20" s="589">
        <v>10</v>
      </c>
      <c r="AV20" s="589">
        <f t="shared" si="23"/>
        <v>20</v>
      </c>
      <c r="AW20" s="590" t="str">
        <f t="shared" si="24"/>
        <v>TOTAL</v>
      </c>
      <c r="AX20" s="591">
        <f t="shared" si="25"/>
        <v>35.625276882425204</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55510</v>
      </c>
      <c r="Q21" s="685">
        <f t="shared" si="9"/>
        <v>5.2627287689518916</v>
      </c>
      <c r="R21" s="679"/>
      <c r="S21" s="682">
        <f>'34adictcasaad'!G22</f>
        <v>12881</v>
      </c>
      <c r="T21" s="686">
        <f t="shared" si="10"/>
        <v>1.5555767565602685</v>
      </c>
      <c r="U21" s="679"/>
      <c r="V21" s="682">
        <f>'34adictcasaad'!J22</f>
        <v>12185</v>
      </c>
      <c r="W21" s="686">
        <f t="shared" si="11"/>
        <v>7.9838292240255271</v>
      </c>
      <c r="X21" s="679"/>
      <c r="Y21" s="605">
        <f>'34adictcasaad'!M22</f>
        <v>30444</v>
      </c>
      <c r="Z21" s="609">
        <f t="shared" si="12"/>
        <v>41.08391136541524</v>
      </c>
      <c r="AA21" s="588"/>
      <c r="AB21" s="589">
        <f t="shared" si="3"/>
        <v>2</v>
      </c>
      <c r="AC21" s="589">
        <v>11</v>
      </c>
      <c r="AD21" s="589">
        <f t="shared" si="13"/>
        <v>10</v>
      </c>
      <c r="AE21" s="590" t="str">
        <f t="shared" si="4"/>
        <v>Comunitat Valenciana</v>
      </c>
      <c r="AF21" s="591">
        <f t="shared" si="5"/>
        <v>3.6207962899720614</v>
      </c>
      <c r="AG21" s="587"/>
      <c r="AH21" s="589">
        <f t="shared" si="14"/>
        <v>5</v>
      </c>
      <c r="AI21" s="589">
        <v>11</v>
      </c>
      <c r="AJ21" s="589">
        <f t="shared" si="15"/>
        <v>3</v>
      </c>
      <c r="AK21" s="590" t="str">
        <f t="shared" si="16"/>
        <v>Asturias, Principado de</v>
      </c>
      <c r="AL21" s="591">
        <f t="shared" si="17"/>
        <v>1.3046745828949347</v>
      </c>
      <c r="AM21" s="587"/>
      <c r="AN21" s="589">
        <f t="shared" si="18"/>
        <v>2</v>
      </c>
      <c r="AO21" s="589">
        <v>11</v>
      </c>
      <c r="AP21" s="589">
        <f t="shared" si="19"/>
        <v>17</v>
      </c>
      <c r="AQ21" s="590" t="str">
        <f t="shared" si="20"/>
        <v>Rioja, La</v>
      </c>
      <c r="AR21" s="591">
        <f t="shared" si="21"/>
        <v>5.7760650824234636</v>
      </c>
      <c r="AS21" s="587"/>
      <c r="AT21" s="589">
        <f t="shared" si="22"/>
        <v>2</v>
      </c>
      <c r="AU21" s="589">
        <v>11</v>
      </c>
      <c r="AV21" s="589">
        <f t="shared" si="23"/>
        <v>10</v>
      </c>
      <c r="AW21" s="590" t="str">
        <f t="shared" si="24"/>
        <v>Comunitat Valenciana</v>
      </c>
      <c r="AX21" s="591">
        <f t="shared" si="25"/>
        <v>32.793585423686508</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82951</v>
      </c>
      <c r="Q22" s="685">
        <f t="shared" si="9"/>
        <v>3.0831484829382592</v>
      </c>
      <c r="R22" s="679"/>
      <c r="S22" s="682">
        <f>'34adictcasaad'!G23</f>
        <v>23505</v>
      </c>
      <c r="T22" s="686">
        <f t="shared" si="10"/>
        <v>1.1824427995496607</v>
      </c>
      <c r="U22" s="679"/>
      <c r="V22" s="682">
        <f>'34adictcasaad'!J23</f>
        <v>15039</v>
      </c>
      <c r="W22" s="686">
        <f t="shared" si="11"/>
        <v>3.2353833345165643</v>
      </c>
      <c r="X22" s="679"/>
      <c r="Y22" s="605">
        <f>'34adictcasaad'!M23</f>
        <v>44407</v>
      </c>
      <c r="Z22" s="609">
        <f t="shared" si="12"/>
        <v>18.674017350641922</v>
      </c>
      <c r="AA22" s="588"/>
      <c r="AB22" s="589">
        <f t="shared" si="3"/>
        <v>17</v>
      </c>
      <c r="AC22" s="589">
        <v>12</v>
      </c>
      <c r="AD22" s="589">
        <f t="shared" si="13"/>
        <v>2</v>
      </c>
      <c r="AE22" s="590" t="str">
        <f t="shared" si="4"/>
        <v>Aragón</v>
      </c>
      <c r="AF22" s="591">
        <f t="shared" si="5"/>
        <v>3.6198037419466718</v>
      </c>
      <c r="AG22" s="587"/>
      <c r="AH22" s="589">
        <f t="shared" si="14"/>
        <v>14</v>
      </c>
      <c r="AI22" s="589">
        <v>12</v>
      </c>
      <c r="AJ22" s="589">
        <f t="shared" si="15"/>
        <v>8</v>
      </c>
      <c r="AK22" s="590" t="str">
        <f t="shared" si="16"/>
        <v>Castilla - La Mancha</v>
      </c>
      <c r="AL22" s="591">
        <f t="shared" si="17"/>
        <v>1.2835523256129582</v>
      </c>
      <c r="AM22" s="587"/>
      <c r="AN22" s="589">
        <f t="shared" si="18"/>
        <v>19</v>
      </c>
      <c r="AO22" s="589">
        <v>12</v>
      </c>
      <c r="AP22" s="589">
        <f t="shared" si="19"/>
        <v>10</v>
      </c>
      <c r="AQ22" s="590" t="str">
        <f t="shared" si="20"/>
        <v>Comunitat Valenciana</v>
      </c>
      <c r="AR22" s="591">
        <f t="shared" si="21"/>
        <v>5.4499262079087032</v>
      </c>
      <c r="AS22" s="587"/>
      <c r="AT22" s="589">
        <f t="shared" si="22"/>
        <v>19</v>
      </c>
      <c r="AU22" s="589">
        <v>12</v>
      </c>
      <c r="AV22" s="589">
        <f t="shared" si="23"/>
        <v>14</v>
      </c>
      <c r="AW22" s="590" t="str">
        <f t="shared" si="24"/>
        <v>Murcia, Región de</v>
      </c>
      <c r="AX22" s="591">
        <f t="shared" si="25"/>
        <v>31.188934174529617</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237103</v>
      </c>
      <c r="Q23" s="685">
        <f t="shared" si="9"/>
        <v>3.5124621944744678</v>
      </c>
      <c r="R23" s="679"/>
      <c r="S23" s="682">
        <f>'34adictcasaad'!G24</f>
        <v>56055</v>
      </c>
      <c r="T23" s="686">
        <f t="shared" si="10"/>
        <v>1.0165891461902525</v>
      </c>
      <c r="U23" s="679"/>
      <c r="V23" s="682">
        <f>'34adictcasaad'!J24</f>
        <v>46059</v>
      </c>
      <c r="W23" s="686">
        <f t="shared" si="11"/>
        <v>5.3183762780949966</v>
      </c>
      <c r="X23" s="679"/>
      <c r="Y23" s="605">
        <f>'34adictcasaad'!M24</f>
        <v>134989</v>
      </c>
      <c r="Z23" s="609">
        <f t="shared" si="12"/>
        <v>36.456515985459419</v>
      </c>
      <c r="AA23" s="588"/>
      <c r="AB23" s="589">
        <f t="shared" si="3"/>
        <v>13</v>
      </c>
      <c r="AC23" s="589">
        <v>13</v>
      </c>
      <c r="AD23" s="589">
        <f t="shared" si="13"/>
        <v>13</v>
      </c>
      <c r="AE23" s="590" t="str">
        <f t="shared" si="4"/>
        <v>Madrid, Comunidad de</v>
      </c>
      <c r="AF23" s="591">
        <f t="shared" si="5"/>
        <v>3.5124621944744678</v>
      </c>
      <c r="AG23" s="587"/>
      <c r="AH23" s="589">
        <f t="shared" si="14"/>
        <v>17</v>
      </c>
      <c r="AI23" s="589">
        <v>13</v>
      </c>
      <c r="AJ23" s="589">
        <f t="shared" si="15"/>
        <v>10</v>
      </c>
      <c r="AK23" s="590" t="str">
        <f t="shared" si="16"/>
        <v>Comunitat Valenciana</v>
      </c>
      <c r="AL23" s="591">
        <f t="shared" si="17"/>
        <v>1.2308854521825623</v>
      </c>
      <c r="AM23" s="587"/>
      <c r="AN23" s="589">
        <f t="shared" si="18"/>
        <v>13</v>
      </c>
      <c r="AO23" s="589">
        <v>13</v>
      </c>
      <c r="AP23" s="589">
        <f t="shared" si="19"/>
        <v>13</v>
      </c>
      <c r="AQ23" s="590" t="str">
        <f t="shared" si="20"/>
        <v>Madrid, Comunidad de</v>
      </c>
      <c r="AR23" s="591">
        <f t="shared" si="21"/>
        <v>5.3183762780949966</v>
      </c>
      <c r="AS23" s="587"/>
      <c r="AT23" s="589">
        <f t="shared" si="22"/>
        <v>9</v>
      </c>
      <c r="AU23" s="589">
        <v>13</v>
      </c>
      <c r="AV23" s="589">
        <f t="shared" si="23"/>
        <v>15</v>
      </c>
      <c r="AW23" s="590" t="str">
        <f t="shared" si="24"/>
        <v>Navarra, Comunidad Foral de</v>
      </c>
      <c r="AX23" s="591">
        <f t="shared" si="25"/>
        <v>30.326920295096194</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52799</v>
      </c>
      <c r="Q24" s="685">
        <f t="shared" si="9"/>
        <v>3.4466843965381053</v>
      </c>
      <c r="R24" s="679"/>
      <c r="S24" s="682">
        <f>'34adictcasaad'!G25</f>
        <v>18923</v>
      </c>
      <c r="T24" s="686">
        <f t="shared" si="10"/>
        <v>1.4725623113384108</v>
      </c>
      <c r="U24" s="679"/>
      <c r="V24" s="682">
        <f>'34adictcasaad'!J25</f>
        <v>11531</v>
      </c>
      <c r="W24" s="686">
        <f t="shared" si="11"/>
        <v>6.581808841576529</v>
      </c>
      <c r="X24" s="679"/>
      <c r="Y24" s="605">
        <f>'34adictcasaad'!M25</f>
        <v>22345</v>
      </c>
      <c r="Z24" s="609">
        <f t="shared" si="12"/>
        <v>31.188934174529617</v>
      </c>
      <c r="AA24" s="588"/>
      <c r="AB24" s="589">
        <f t="shared" si="3"/>
        <v>14</v>
      </c>
      <c r="AC24" s="589">
        <v>14</v>
      </c>
      <c r="AD24" s="589">
        <f t="shared" si="13"/>
        <v>14</v>
      </c>
      <c r="AE24" s="590" t="str">
        <f t="shared" si="4"/>
        <v>Murcia, Región de</v>
      </c>
      <c r="AF24" s="591">
        <f t="shared" si="5"/>
        <v>3.4466843965381053</v>
      </c>
      <c r="AG24" s="587"/>
      <c r="AH24" s="589">
        <f t="shared" si="14"/>
        <v>6</v>
      </c>
      <c r="AI24" s="589">
        <v>14</v>
      </c>
      <c r="AJ24" s="589">
        <f t="shared" si="15"/>
        <v>12</v>
      </c>
      <c r="AK24" s="590" t="str">
        <f t="shared" si="16"/>
        <v>Galicia</v>
      </c>
      <c r="AL24" s="591">
        <f t="shared" si="17"/>
        <v>1.1824427995496607</v>
      </c>
      <c r="AM24" s="587"/>
      <c r="AN24" s="589">
        <f t="shared" si="18"/>
        <v>5</v>
      </c>
      <c r="AO24" s="589">
        <v>14</v>
      </c>
      <c r="AP24" s="589">
        <f t="shared" si="19"/>
        <v>6</v>
      </c>
      <c r="AQ24" s="590" t="str">
        <f t="shared" si="20"/>
        <v>Cantabria</v>
      </c>
      <c r="AR24" s="591">
        <f t="shared" si="21"/>
        <v>5.1501004923593907</v>
      </c>
      <c r="AS24" s="587"/>
      <c r="AT24" s="589">
        <f t="shared" si="22"/>
        <v>12</v>
      </c>
      <c r="AU24" s="589">
        <v>14</v>
      </c>
      <c r="AV24" s="589">
        <f t="shared" si="23"/>
        <v>2</v>
      </c>
      <c r="AW24" s="590" t="str">
        <f t="shared" si="24"/>
        <v>Aragón</v>
      </c>
      <c r="AX24" s="591">
        <f t="shared" si="25"/>
        <v>30.007321625607126</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21909</v>
      </c>
      <c r="Q25" s="685">
        <f t="shared" si="9"/>
        <v>3.2989668989048617</v>
      </c>
      <c r="R25" s="679"/>
      <c r="S25" s="688">
        <f>'34adictcasaad'!G26</f>
        <v>5188</v>
      </c>
      <c r="T25" s="686">
        <f t="shared" si="10"/>
        <v>0.97979040643927018</v>
      </c>
      <c r="U25" s="679"/>
      <c r="V25" s="688">
        <f>'34adictcasaad'!J26</f>
        <v>4142</v>
      </c>
      <c r="W25" s="686">
        <f t="shared" si="11"/>
        <v>4.4471644226846188</v>
      </c>
      <c r="X25" s="679"/>
      <c r="Y25" s="611">
        <f>'34adictcasaad'!M26</f>
        <v>12579</v>
      </c>
      <c r="Z25" s="609">
        <f t="shared" si="12"/>
        <v>30.326920295096194</v>
      </c>
      <c r="AA25" s="588"/>
      <c r="AB25" s="589">
        <f t="shared" si="3"/>
        <v>16</v>
      </c>
      <c r="AC25" s="589">
        <v>15</v>
      </c>
      <c r="AD25" s="589">
        <f t="shared" si="13"/>
        <v>4</v>
      </c>
      <c r="AE25" s="590" t="str">
        <f t="shared" si="4"/>
        <v>Balears, Illes</v>
      </c>
      <c r="AF25" s="591">
        <f t="shared" si="5"/>
        <v>3.3654610214174201</v>
      </c>
      <c r="AG25" s="587"/>
      <c r="AH25" s="589">
        <f t="shared" si="14"/>
        <v>18</v>
      </c>
      <c r="AI25" s="589">
        <v>15</v>
      </c>
      <c r="AJ25" s="589">
        <f t="shared" si="15"/>
        <v>4</v>
      </c>
      <c r="AK25" s="590" t="str">
        <f t="shared" si="16"/>
        <v>Balears, Illes</v>
      </c>
      <c r="AL25" s="591">
        <f t="shared" si="17"/>
        <v>1.1424519542369058</v>
      </c>
      <c r="AM25" s="587"/>
      <c r="AN25" s="589">
        <f t="shared" si="18"/>
        <v>17</v>
      </c>
      <c r="AO25" s="589">
        <v>15</v>
      </c>
      <c r="AP25" s="589">
        <f t="shared" si="19"/>
        <v>3</v>
      </c>
      <c r="AQ25" s="590" t="str">
        <f t="shared" si="20"/>
        <v>Asturias, Principado de</v>
      </c>
      <c r="AR25" s="591">
        <f t="shared" si="21"/>
        <v>4.7644425495629932</v>
      </c>
      <c r="AS25" s="587"/>
      <c r="AT25" s="589">
        <f t="shared" si="22"/>
        <v>13</v>
      </c>
      <c r="AU25" s="589">
        <v>15</v>
      </c>
      <c r="AV25" s="589">
        <f t="shared" si="23"/>
        <v>18</v>
      </c>
      <c r="AW25" s="590" t="str">
        <f t="shared" si="24"/>
        <v>Ceuta y Melilla</v>
      </c>
      <c r="AX25" s="591">
        <f t="shared" si="25"/>
        <v>29.22412018933937</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112230</v>
      </c>
      <c r="Q26" s="685">
        <f t="shared" si="9"/>
        <v>5.0824799132677043</v>
      </c>
      <c r="R26" s="679"/>
      <c r="S26" s="688">
        <f>'34adictcasaad'!G27</f>
        <v>29566</v>
      </c>
      <c r="T26" s="686">
        <f t="shared" si="10"/>
        <v>1.743630934794006</v>
      </c>
      <c r="U26" s="679"/>
      <c r="V26" s="688">
        <f>'34adictcasaad'!J27</f>
        <v>22484</v>
      </c>
      <c r="W26" s="686">
        <f t="shared" si="11"/>
        <v>6.3656181874805355</v>
      </c>
      <c r="X26" s="679"/>
      <c r="Y26" s="611">
        <f>'34adictcasaad'!M27</f>
        <v>60180</v>
      </c>
      <c r="Z26" s="609">
        <f t="shared" si="12"/>
        <v>37.776117810265717</v>
      </c>
      <c r="AA26" s="588"/>
      <c r="AB26" s="589">
        <f t="shared" si="3"/>
        <v>3</v>
      </c>
      <c r="AC26" s="589">
        <v>16</v>
      </c>
      <c r="AD26" s="589">
        <f t="shared" si="13"/>
        <v>15</v>
      </c>
      <c r="AE26" s="590" t="str">
        <f t="shared" si="4"/>
        <v>Navarra, Comunidad Foral de</v>
      </c>
      <c r="AF26" s="592">
        <f t="shared" si="5"/>
        <v>3.2989668989048617</v>
      </c>
      <c r="AG26" s="587"/>
      <c r="AH26" s="589">
        <f t="shared" si="14"/>
        <v>2</v>
      </c>
      <c r="AI26" s="589">
        <v>16</v>
      </c>
      <c r="AJ26" s="589">
        <f t="shared" si="15"/>
        <v>5</v>
      </c>
      <c r="AK26" s="590" t="str">
        <f t="shared" si="16"/>
        <v>Canarias</v>
      </c>
      <c r="AL26" s="591">
        <f t="shared" si="17"/>
        <v>1.0694058290125297</v>
      </c>
      <c r="AM26" s="587"/>
      <c r="AN26" s="589">
        <f t="shared" si="18"/>
        <v>8</v>
      </c>
      <c r="AO26" s="589">
        <v>16</v>
      </c>
      <c r="AP26" s="589">
        <f t="shared" si="19"/>
        <v>2</v>
      </c>
      <c r="AQ26" s="590" t="str">
        <f t="shared" si="20"/>
        <v>Aragón</v>
      </c>
      <c r="AR26" s="591">
        <f t="shared" si="21"/>
        <v>4.6570491067100086</v>
      </c>
      <c r="AS26" s="587"/>
      <c r="AT26" s="589">
        <f t="shared" si="22"/>
        <v>7</v>
      </c>
      <c r="AU26" s="589">
        <v>16</v>
      </c>
      <c r="AV26" s="589">
        <f t="shared" si="23"/>
        <v>6</v>
      </c>
      <c r="AW26" s="590" t="str">
        <f t="shared" si="24"/>
        <v>Cantabria</v>
      </c>
      <c r="AX26" s="591">
        <f t="shared" si="25"/>
        <v>28.904650482597251</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14524</v>
      </c>
      <c r="Q27" s="692">
        <f t="shared" si="9"/>
        <v>4.5402823452915362</v>
      </c>
      <c r="R27" s="679"/>
      <c r="S27" s="688">
        <f>'34adictcasaad'!G28</f>
        <v>3411</v>
      </c>
      <c r="T27" s="414">
        <f t="shared" si="10"/>
        <v>1.3587421974896532</v>
      </c>
      <c r="U27" s="679"/>
      <c r="V27" s="688">
        <f>'34adictcasaad'!J28</f>
        <v>2698</v>
      </c>
      <c r="W27" s="414">
        <f t="shared" si="11"/>
        <v>5.7760650824234636</v>
      </c>
      <c r="X27" s="679"/>
      <c r="Y27" s="611">
        <f>'34adictcasaad'!M28</f>
        <v>8415</v>
      </c>
      <c r="Z27" s="612">
        <f t="shared" si="12"/>
        <v>38.006413441127322</v>
      </c>
      <c r="AA27" s="588"/>
      <c r="AB27" s="589">
        <f t="shared" si="3"/>
        <v>5</v>
      </c>
      <c r="AC27" s="589">
        <v>17</v>
      </c>
      <c r="AD27" s="589">
        <f t="shared" si="13"/>
        <v>12</v>
      </c>
      <c r="AE27" s="590" t="str">
        <f t="shared" si="4"/>
        <v>Galicia</v>
      </c>
      <c r="AF27" s="591">
        <f t="shared" si="5"/>
        <v>3.0831484829382592</v>
      </c>
      <c r="AG27" s="587"/>
      <c r="AH27" s="589">
        <f t="shared" si="14"/>
        <v>9</v>
      </c>
      <c r="AI27" s="589">
        <v>17</v>
      </c>
      <c r="AJ27" s="589">
        <f t="shared" si="15"/>
        <v>13</v>
      </c>
      <c r="AK27" s="590" t="str">
        <f t="shared" si="16"/>
        <v>Madrid, Comunidad de</v>
      </c>
      <c r="AL27" s="591">
        <f t="shared" si="17"/>
        <v>1.0165891461902525</v>
      </c>
      <c r="AM27" s="587"/>
      <c r="AN27" s="589">
        <f t="shared" si="18"/>
        <v>11</v>
      </c>
      <c r="AO27" s="589">
        <v>17</v>
      </c>
      <c r="AP27" s="589">
        <f t="shared" si="19"/>
        <v>15</v>
      </c>
      <c r="AQ27" s="590" t="str">
        <f t="shared" si="20"/>
        <v>Navarra, Comunidad Foral de</v>
      </c>
      <c r="AR27" s="591">
        <f t="shared" si="21"/>
        <v>4.4471644226846188</v>
      </c>
      <c r="AS27" s="587"/>
      <c r="AT27" s="589">
        <f t="shared" si="22"/>
        <v>6</v>
      </c>
      <c r="AU27" s="589">
        <v>17</v>
      </c>
      <c r="AV27" s="589">
        <f t="shared" si="23"/>
        <v>3</v>
      </c>
      <c r="AW27" s="590" t="str">
        <f t="shared" si="24"/>
        <v>Asturias, Principado de</v>
      </c>
      <c r="AX27" s="591">
        <f t="shared" si="25"/>
        <v>26.943297033420954</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4966</v>
      </c>
      <c r="Q28" s="692">
        <f t="shared" si="9"/>
        <v>2.9509112409158162</v>
      </c>
      <c r="R28" s="679"/>
      <c r="S28" s="688">
        <f>'34adictcasaad'!G29</f>
        <v>2623</v>
      </c>
      <c r="T28" s="414">
        <f t="shared" si="10"/>
        <v>1.7677465443688882</v>
      </c>
      <c r="U28" s="679"/>
      <c r="V28" s="688">
        <f>'34adictcasaad'!J29</f>
        <v>923</v>
      </c>
      <c r="W28" s="414">
        <f t="shared" si="11"/>
        <v>6.134113112248289</v>
      </c>
      <c r="X28" s="679"/>
      <c r="Y28" s="611">
        <f>'34adictcasaad'!M29</f>
        <v>1420</v>
      </c>
      <c r="Z28" s="612">
        <f t="shared" si="12"/>
        <v>29.22412018933937</v>
      </c>
      <c r="AA28" s="588"/>
      <c r="AB28" s="589">
        <f t="shared" si="3"/>
        <v>18</v>
      </c>
      <c r="AC28" s="589">
        <v>18</v>
      </c>
      <c r="AD28" s="589">
        <f t="shared" si="13"/>
        <v>18</v>
      </c>
      <c r="AE28" s="590" t="str">
        <f t="shared" si="4"/>
        <v>Ceuta y Melilla</v>
      </c>
      <c r="AF28" s="591">
        <f t="shared" si="5"/>
        <v>2.9509112409158162</v>
      </c>
      <c r="AG28" s="587"/>
      <c r="AH28" s="589">
        <f t="shared" si="14"/>
        <v>1</v>
      </c>
      <c r="AI28" s="589">
        <v>18</v>
      </c>
      <c r="AJ28" s="589">
        <f t="shared" si="15"/>
        <v>15</v>
      </c>
      <c r="AK28" s="590" t="str">
        <f t="shared" si="16"/>
        <v>Navarra, Comunidad Foral de</v>
      </c>
      <c r="AL28" s="591">
        <f t="shared" si="17"/>
        <v>0.97979040643927018</v>
      </c>
      <c r="AM28" s="587"/>
      <c r="AN28" s="589">
        <f t="shared" si="18"/>
        <v>10</v>
      </c>
      <c r="AO28" s="589">
        <v>18</v>
      </c>
      <c r="AP28" s="589">
        <f t="shared" si="19"/>
        <v>5</v>
      </c>
      <c r="AQ28" s="590" t="str">
        <f t="shared" si="20"/>
        <v>Canarias</v>
      </c>
      <c r="AR28" s="591">
        <f t="shared" si="21"/>
        <v>3.9972171957118858</v>
      </c>
      <c r="AS28" s="587"/>
      <c r="AT28" s="589">
        <f t="shared" si="22"/>
        <v>15</v>
      </c>
      <c r="AU28" s="589">
        <v>18</v>
      </c>
      <c r="AV28" s="589">
        <f t="shared" si="23"/>
        <v>5</v>
      </c>
      <c r="AW28" s="590" t="str">
        <f t="shared" si="24"/>
        <v>Canarias</v>
      </c>
      <c r="AX28" s="591">
        <f t="shared" si="25"/>
        <v>22.345964860815723</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2.3749357694192179</v>
      </c>
      <c r="AG29" s="587"/>
      <c r="AH29" s="585"/>
      <c r="AI29" s="585"/>
      <c r="AJ29" s="589">
        <f>MATCH(AI30,AH$11:AH$30,0)</f>
        <v>2</v>
      </c>
      <c r="AK29" s="590" t="str">
        <f t="shared" si="16"/>
        <v>Aragón</v>
      </c>
      <c r="AL29" s="591">
        <f t="shared" si="17"/>
        <v>0.94689180466836531</v>
      </c>
      <c r="AM29" s="587"/>
      <c r="AN29" s="585"/>
      <c r="AO29" s="585"/>
      <c r="AP29" s="589">
        <f>MATCH(AO30,AN$11:AN$30,0)</f>
        <v>12</v>
      </c>
      <c r="AQ29" s="590" t="str">
        <f t="shared" si="20"/>
        <v>Galicia</v>
      </c>
      <c r="AR29" s="591">
        <f>INDEX(W$11:W$30,AP29,1)</f>
        <v>3.2353833345165643</v>
      </c>
      <c r="AS29" s="587"/>
      <c r="AT29" s="585"/>
      <c r="AU29" s="585"/>
      <c r="AV29" s="589">
        <f>MATCH(AU30,AT$11:AT$30,0)</f>
        <v>12</v>
      </c>
      <c r="AW29" s="590" t="str">
        <f t="shared" si="24"/>
        <v>Galicia</v>
      </c>
      <c r="AX29" s="591">
        <f t="shared" si="25"/>
        <v>18.674017350641922</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1942304</v>
      </c>
      <c r="Q30" s="695">
        <f>P30*100/D30</f>
        <v>4.091178129651091</v>
      </c>
      <c r="R30" s="675"/>
      <c r="S30" s="698">
        <f>SUM(S11:S28)</f>
        <v>509899</v>
      </c>
      <c r="T30" s="696">
        <f>S30*100/G30</f>
        <v>1.3419662541803292</v>
      </c>
      <c r="U30" s="675"/>
      <c r="V30" s="698">
        <f>SUM(V11:V28)</f>
        <v>411925</v>
      </c>
      <c r="W30" s="696">
        <f>V30*100/J30</f>
        <v>6.2275805964659305</v>
      </c>
      <c r="X30" s="675"/>
      <c r="Y30" s="792">
        <f>SUM(Y11:Y28)</f>
        <v>1020480</v>
      </c>
      <c r="Z30" s="594">
        <f>Y30*100/M30</f>
        <v>35.625276882425204</v>
      </c>
      <c r="AA30" s="588"/>
      <c r="AB30" s="589">
        <f>_xlfn.RANK.EQ(Q30,Q$11:Q$30,0)</f>
        <v>9</v>
      </c>
      <c r="AC30" s="589">
        <v>19</v>
      </c>
      <c r="AD30" s="585"/>
      <c r="AE30" s="585"/>
      <c r="AF30" s="595"/>
      <c r="AG30" s="297"/>
      <c r="AH30" s="589">
        <f t="shared" si="14"/>
        <v>10</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44" t="s">
        <v>179</v>
      </c>
      <c r="C33" s="1044"/>
      <c r="D33" s="1044"/>
      <c r="E33" s="1044"/>
      <c r="F33" s="1044"/>
      <c r="G33" s="1044"/>
      <c r="H33" s="1044"/>
      <c r="I33" s="1044"/>
      <c r="J33" s="1044"/>
      <c r="K33" s="1044"/>
      <c r="L33" s="1044"/>
      <c r="M33" s="1044"/>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66"/>
      <c r="C34" s="1066"/>
      <c r="D34" s="1066"/>
      <c r="E34" s="1066"/>
      <c r="F34" s="1066"/>
      <c r="G34" s="1066"/>
      <c r="H34" s="1066"/>
      <c r="I34" s="1066"/>
      <c r="J34" s="1066"/>
      <c r="K34" s="1066"/>
      <c r="L34" s="1066"/>
      <c r="M34" s="1066"/>
      <c r="N34" s="1066"/>
      <c r="O34" s="1066"/>
      <c r="P34" s="1066"/>
      <c r="Q34" s="262"/>
      <c r="R34" s="262"/>
      <c r="S34" s="262"/>
    </row>
    <row r="35" spans="2:50" ht="4.5" customHeight="1" x14ac:dyDescent="0.2">
      <c r="B35" s="1067"/>
      <c r="C35" s="1067"/>
      <c r="D35" s="1067"/>
      <c r="E35" s="1067"/>
      <c r="F35" s="1067"/>
      <c r="G35" s="1067"/>
      <c r="H35" s="1067"/>
      <c r="I35" s="1067"/>
      <c r="J35" s="1067"/>
      <c r="K35" s="1067"/>
      <c r="L35" s="1067"/>
      <c r="M35" s="1067"/>
      <c r="N35" s="1067"/>
      <c r="O35" s="1067"/>
      <c r="P35" s="1067"/>
      <c r="Q35" s="262"/>
      <c r="R35" s="262"/>
      <c r="S35" s="262"/>
    </row>
    <row r="38" spans="2:50" x14ac:dyDescent="0.2">
      <c r="L38" s="263"/>
      <c r="M38" s="263"/>
      <c r="N38" s="263"/>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1"/>
  <sheetViews>
    <sheetView zoomScale="90" zoomScaleNormal="9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1009"/>
      <c r="AE1" s="1009"/>
      <c r="AF1" s="1009"/>
    </row>
    <row r="2" spans="1:34" s="205" customFormat="1" x14ac:dyDescent="0.2">
      <c r="B2" s="1045"/>
      <c r="C2" s="1045"/>
      <c r="Z2" s="507"/>
      <c r="AA2" s="617"/>
      <c r="AB2" s="952"/>
      <c r="AC2" s="617"/>
      <c r="AD2" s="507"/>
      <c r="AE2" s="507"/>
      <c r="AF2" s="507"/>
    </row>
    <row r="3" spans="1:34" s="208" customFormat="1" ht="37.5" customHeight="1" x14ac:dyDescent="0.2">
      <c r="B3" s="1046"/>
      <c r="C3" s="1046"/>
      <c r="Z3" s="507"/>
      <c r="AA3" s="617"/>
      <c r="AB3" s="952"/>
      <c r="AC3" s="617"/>
      <c r="AD3" s="507"/>
      <c r="AE3" s="507"/>
      <c r="AF3" s="507"/>
    </row>
    <row r="4" spans="1:34" s="208" customFormat="1" ht="19.5" x14ac:dyDescent="0.2">
      <c r="A4" s="1082" t="s">
        <v>486</v>
      </c>
      <c r="B4" s="1082"/>
      <c r="C4" s="1082"/>
      <c r="D4" s="1082"/>
      <c r="E4" s="1082"/>
      <c r="F4" s="1082"/>
      <c r="G4" s="1082"/>
      <c r="H4" s="1082"/>
      <c r="I4" s="1082"/>
      <c r="J4" s="1082"/>
      <c r="K4" s="1082"/>
      <c r="L4" s="1082"/>
      <c r="M4" s="1082"/>
      <c r="N4" s="1082"/>
      <c r="O4" s="1082"/>
      <c r="P4" s="1082"/>
      <c r="Q4" s="1082"/>
      <c r="R4" s="1082"/>
      <c r="S4" s="1082"/>
      <c r="T4" s="1082"/>
      <c r="U4" s="1082"/>
      <c r="Z4" s="507"/>
      <c r="AA4" s="617"/>
      <c r="AB4" s="952"/>
      <c r="AC4" s="617"/>
      <c r="AD4" s="507"/>
      <c r="AE4" s="507"/>
      <c r="AF4" s="507"/>
    </row>
    <row r="5" spans="1:34" s="208" customFormat="1" ht="18.7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Z5" s="507"/>
      <c r="AA5" s="617"/>
      <c r="AB5" s="952"/>
      <c r="AC5" s="617"/>
      <c r="AD5" s="507"/>
      <c r="AE5" s="507"/>
      <c r="AF5" s="507"/>
    </row>
    <row r="6" spans="1:34" s="208" customFormat="1" ht="6.75" customHeight="1" x14ac:dyDescent="0.2">
      <c r="Z6" s="507"/>
      <c r="AA6" s="617"/>
      <c r="AB6" s="952"/>
      <c r="AC6" s="617"/>
      <c r="AD6" s="507"/>
      <c r="AE6" s="507"/>
      <c r="AF6" s="507"/>
    </row>
    <row r="7" spans="1:34" s="213" customFormat="1" ht="8.25" customHeight="1" x14ac:dyDescent="0.2">
      <c r="A7" s="209"/>
      <c r="B7" s="1048" t="s">
        <v>15</v>
      </c>
      <c r="C7" s="211"/>
      <c r="D7" s="1083" t="s">
        <v>254</v>
      </c>
      <c r="E7" s="568"/>
      <c r="F7" s="1055"/>
      <c r="G7" s="1055"/>
      <c r="H7" s="568"/>
      <c r="I7" s="864"/>
      <c r="J7" s="864"/>
      <c r="K7" s="942"/>
      <c r="L7" s="942"/>
      <c r="M7" s="943"/>
      <c r="N7" s="943"/>
      <c r="O7" s="943"/>
      <c r="P7" s="943"/>
      <c r="Q7" s="943"/>
      <c r="R7" s="943"/>
      <c r="S7" s="944"/>
      <c r="T7" s="945"/>
      <c r="U7" s="945"/>
      <c r="V7" s="946"/>
      <c r="Z7" s="431"/>
      <c r="AA7" s="596"/>
      <c r="AB7" s="953"/>
      <c r="AC7" s="596"/>
      <c r="AD7" s="431"/>
      <c r="AE7" s="431"/>
      <c r="AF7" s="431"/>
    </row>
    <row r="8" spans="1:34" s="213" customFormat="1" ht="15.75" customHeight="1" x14ac:dyDescent="0.2">
      <c r="A8" s="209"/>
      <c r="B8" s="1049"/>
      <c r="C8" s="211"/>
      <c r="D8" s="1084"/>
      <c r="E8" s="799"/>
      <c r="F8" s="1057" t="s">
        <v>394</v>
      </c>
      <c r="G8" s="1056"/>
      <c r="H8" s="211"/>
      <c r="I8" s="1057" t="s">
        <v>395</v>
      </c>
      <c r="J8" s="1056"/>
      <c r="K8" s="1085" t="s">
        <v>383</v>
      </c>
      <c r="L8" s="1086"/>
      <c r="M8" s="1086"/>
      <c r="N8" s="1086"/>
      <c r="O8" s="1086"/>
      <c r="P8" s="1086"/>
      <c r="Q8" s="1086"/>
      <c r="R8" s="1086"/>
      <c r="S8" s="1086"/>
      <c r="T8" s="1086"/>
      <c r="U8" s="1086"/>
      <c r="V8" s="1087"/>
      <c r="Z8" s="431"/>
      <c r="AA8" s="596"/>
      <c r="AB8" s="953"/>
      <c r="AC8" s="596"/>
      <c r="AD8" s="431"/>
      <c r="AE8" s="431"/>
      <c r="AF8" s="431"/>
    </row>
    <row r="9" spans="1:34" s="213" customFormat="1" ht="28.5" customHeight="1" x14ac:dyDescent="0.2">
      <c r="A9" s="209"/>
      <c r="B9" s="1049"/>
      <c r="C9" s="211"/>
      <c r="D9" s="1084"/>
      <c r="E9" s="211"/>
      <c r="F9" s="1076"/>
      <c r="G9" s="1077"/>
      <c r="H9" s="211"/>
      <c r="I9" s="1076"/>
      <c r="J9" s="1077"/>
      <c r="K9" s="1057" t="s">
        <v>384</v>
      </c>
      <c r="L9" s="1056"/>
      <c r="M9" s="1057" t="s">
        <v>385</v>
      </c>
      <c r="N9" s="1056"/>
      <c r="O9" s="1057" t="s">
        <v>386</v>
      </c>
      <c r="P9" s="1056"/>
      <c r="Q9" s="1057" t="s">
        <v>387</v>
      </c>
      <c r="R9" s="1056"/>
      <c r="S9" s="1057" t="s">
        <v>388</v>
      </c>
      <c r="T9" s="1056"/>
      <c r="U9" s="1057" t="s">
        <v>389</v>
      </c>
      <c r="V9" s="1056"/>
      <c r="Z9" s="431"/>
      <c r="AA9" s="596"/>
      <c r="AB9" s="953"/>
      <c r="AC9" s="596"/>
      <c r="AD9" s="431"/>
      <c r="AE9" s="431"/>
      <c r="AF9" s="431"/>
    </row>
    <row r="10" spans="1:34" s="219" customFormat="1" ht="22.5" x14ac:dyDescent="0.2">
      <c r="A10" s="214"/>
      <c r="B10" s="1050"/>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231"/>
      <c r="AE11" s="231"/>
      <c r="AF11" s="231"/>
    </row>
    <row r="12" spans="1:34" s="232" customFormat="1" ht="14.25" x14ac:dyDescent="0.15">
      <c r="A12" s="224"/>
      <c r="B12" s="225" t="s">
        <v>11</v>
      </c>
      <c r="C12" s="226"/>
      <c r="D12" s="801">
        <v>389125</v>
      </c>
      <c r="E12" s="226"/>
      <c r="F12" s="227">
        <v>4185</v>
      </c>
      <c r="G12" s="228">
        <v>1.0754898811435913</v>
      </c>
      <c r="H12" s="226"/>
      <c r="I12" s="227">
        <v>3332</v>
      </c>
      <c r="J12" s="228">
        <v>0.85628011564407325</v>
      </c>
      <c r="K12" s="227">
        <v>3010</v>
      </c>
      <c r="L12" s="228">
        <v>90.336134453781511</v>
      </c>
      <c r="M12" s="227">
        <v>51</v>
      </c>
      <c r="N12" s="228">
        <v>1.5306122448979591</v>
      </c>
      <c r="O12" s="227">
        <v>2</v>
      </c>
      <c r="P12" s="228">
        <v>6.0024009603841535E-2</v>
      </c>
      <c r="Q12" s="227">
        <v>183</v>
      </c>
      <c r="R12" s="228">
        <v>5.4921968787515008</v>
      </c>
      <c r="S12" s="227">
        <v>27</v>
      </c>
      <c r="T12" s="228">
        <v>0.81032412965186074</v>
      </c>
      <c r="U12" s="227">
        <v>59</v>
      </c>
      <c r="V12" s="228">
        <v>1.7707082833133252</v>
      </c>
      <c r="X12" s="305"/>
      <c r="Y12" s="305"/>
      <c r="Z12" s="305"/>
      <c r="AA12" s="949">
        <v>44316</v>
      </c>
      <c r="AB12" s="947">
        <v>26707</v>
      </c>
      <c r="AC12" s="947">
        <v>18034</v>
      </c>
      <c r="AD12" s="305"/>
      <c r="AE12" s="305"/>
      <c r="AF12" s="305"/>
      <c r="AG12" s="306"/>
      <c r="AH12" s="950"/>
    </row>
    <row r="13" spans="1:34" s="232" customFormat="1" ht="14.25" x14ac:dyDescent="0.15">
      <c r="A13" s="224"/>
      <c r="B13" s="233" t="s">
        <v>10</v>
      </c>
      <c r="C13" s="226"/>
      <c r="D13" s="802">
        <v>48010</v>
      </c>
      <c r="E13" s="226"/>
      <c r="F13" s="234">
        <v>577</v>
      </c>
      <c r="G13" s="235">
        <v>1.201832951468444</v>
      </c>
      <c r="H13" s="226"/>
      <c r="I13" s="234">
        <v>608</v>
      </c>
      <c r="J13" s="235">
        <v>1.2664028327431787</v>
      </c>
      <c r="K13" s="234">
        <v>592</v>
      </c>
      <c r="L13" s="235">
        <v>97.368421052631575</v>
      </c>
      <c r="M13" s="234">
        <v>6</v>
      </c>
      <c r="N13" s="235">
        <v>0.98684210526315785</v>
      </c>
      <c r="O13" s="234">
        <v>0</v>
      </c>
      <c r="P13" s="235">
        <v>0</v>
      </c>
      <c r="Q13" s="234">
        <v>1</v>
      </c>
      <c r="R13" s="235">
        <v>0.1644736842105263</v>
      </c>
      <c r="S13" s="234">
        <v>1</v>
      </c>
      <c r="T13" s="235">
        <v>0.1644736842105263</v>
      </c>
      <c r="U13" s="234">
        <v>8</v>
      </c>
      <c r="V13" s="235">
        <v>1.3157894736842104</v>
      </c>
      <c r="X13" s="305"/>
      <c r="Y13" s="305"/>
      <c r="Z13" s="305"/>
      <c r="AA13" s="949">
        <v>44347</v>
      </c>
      <c r="AB13" s="947">
        <v>28175</v>
      </c>
      <c r="AC13" s="947">
        <v>15503</v>
      </c>
      <c r="AD13" s="305"/>
      <c r="AE13" s="305"/>
      <c r="AF13" s="305"/>
      <c r="AG13" s="306"/>
      <c r="AH13" s="950"/>
    </row>
    <row r="14" spans="1:34" s="232" customFormat="1" ht="14.25" x14ac:dyDescent="0.15">
      <c r="A14" s="224"/>
      <c r="B14" s="233" t="s">
        <v>40</v>
      </c>
      <c r="C14" s="226"/>
      <c r="D14" s="802">
        <v>41448</v>
      </c>
      <c r="E14" s="226"/>
      <c r="F14" s="234">
        <v>241</v>
      </c>
      <c r="G14" s="235">
        <v>0.58145145724763558</v>
      </c>
      <c r="H14" s="226"/>
      <c r="I14" s="234">
        <v>485</v>
      </c>
      <c r="J14" s="235">
        <v>1.1701408994402624</v>
      </c>
      <c r="K14" s="234">
        <v>446</v>
      </c>
      <c r="L14" s="235">
        <v>91.958762886597938</v>
      </c>
      <c r="M14" s="234">
        <v>9</v>
      </c>
      <c r="N14" s="235">
        <v>1.8556701030927836</v>
      </c>
      <c r="O14" s="234">
        <v>2</v>
      </c>
      <c r="P14" s="235">
        <v>0.41237113402061859</v>
      </c>
      <c r="Q14" s="234">
        <v>1</v>
      </c>
      <c r="R14" s="235">
        <v>0.2061855670103093</v>
      </c>
      <c r="S14" s="234">
        <v>2</v>
      </c>
      <c r="T14" s="235">
        <v>0.41237113402061859</v>
      </c>
      <c r="U14" s="234">
        <v>25</v>
      </c>
      <c r="V14" s="235">
        <v>5.1546391752577314</v>
      </c>
      <c r="X14" s="305"/>
      <c r="Y14" s="305"/>
      <c r="Z14" s="305"/>
      <c r="AA14" s="949">
        <v>44377</v>
      </c>
      <c r="AB14" s="947">
        <v>28047</v>
      </c>
      <c r="AC14" s="947">
        <v>18622</v>
      </c>
      <c r="AD14" s="305"/>
      <c r="AE14" s="305"/>
      <c r="AF14" s="305"/>
      <c r="AG14" s="306"/>
      <c r="AH14" s="950"/>
    </row>
    <row r="15" spans="1:34" s="232" customFormat="1" ht="14.25" x14ac:dyDescent="0.15">
      <c r="A15" s="224"/>
      <c r="B15" s="233" t="s">
        <v>41</v>
      </c>
      <c r="C15" s="226"/>
      <c r="D15" s="802">
        <v>39600</v>
      </c>
      <c r="E15" s="226"/>
      <c r="F15" s="234">
        <v>725</v>
      </c>
      <c r="G15" s="235">
        <v>1.8308080808080809</v>
      </c>
      <c r="H15" s="226"/>
      <c r="I15" s="234">
        <v>330</v>
      </c>
      <c r="J15" s="235">
        <v>0.83333333333333337</v>
      </c>
      <c r="K15" s="234">
        <v>314</v>
      </c>
      <c r="L15" s="235">
        <v>95.151515151515156</v>
      </c>
      <c r="M15" s="234">
        <v>13</v>
      </c>
      <c r="N15" s="235">
        <v>3.939393939393939</v>
      </c>
      <c r="O15" s="234">
        <v>0</v>
      </c>
      <c r="P15" s="235">
        <v>0</v>
      </c>
      <c r="Q15" s="234">
        <v>0</v>
      </c>
      <c r="R15" s="235">
        <v>0</v>
      </c>
      <c r="S15" s="234">
        <v>1</v>
      </c>
      <c r="T15" s="235">
        <v>0.30303030303030304</v>
      </c>
      <c r="U15" s="234">
        <v>2</v>
      </c>
      <c r="V15" s="235">
        <v>0.60606060606060608</v>
      </c>
      <c r="X15" s="305"/>
      <c r="Y15" s="305"/>
      <c r="Z15" s="305"/>
      <c r="AA15" s="949">
        <v>44408</v>
      </c>
      <c r="AB15" s="947">
        <v>26363</v>
      </c>
      <c r="AC15" s="947">
        <v>16904</v>
      </c>
      <c r="AD15" s="305"/>
      <c r="AE15" s="305"/>
      <c r="AF15" s="305"/>
      <c r="AG15" s="306"/>
      <c r="AH15" s="950"/>
    </row>
    <row r="16" spans="1:34" s="232" customFormat="1" ht="14.25" x14ac:dyDescent="0.15">
      <c r="A16" s="224"/>
      <c r="B16" s="233" t="s">
        <v>9</v>
      </c>
      <c r="C16" s="226"/>
      <c r="D16" s="802">
        <v>51719</v>
      </c>
      <c r="E16" s="226"/>
      <c r="F16" s="234">
        <v>820</v>
      </c>
      <c r="G16" s="235">
        <v>1.5854908254219919</v>
      </c>
      <c r="H16" s="226"/>
      <c r="I16" s="234">
        <v>471</v>
      </c>
      <c r="J16" s="235">
        <v>0.91069046191921721</v>
      </c>
      <c r="K16" s="234">
        <v>471</v>
      </c>
      <c r="L16" s="235">
        <v>100</v>
      </c>
      <c r="M16" s="234">
        <v>0</v>
      </c>
      <c r="N16" s="235">
        <v>0</v>
      </c>
      <c r="O16" s="234">
        <v>0</v>
      </c>
      <c r="P16" s="235">
        <v>0</v>
      </c>
      <c r="Q16" s="234">
        <v>0</v>
      </c>
      <c r="R16" s="235">
        <v>0</v>
      </c>
      <c r="S16" s="234">
        <v>0</v>
      </c>
      <c r="T16" s="235">
        <v>0</v>
      </c>
      <c r="U16" s="234">
        <v>0</v>
      </c>
      <c r="V16" s="235">
        <v>0</v>
      </c>
      <c r="X16" s="305"/>
      <c r="Y16" s="305"/>
      <c r="Z16" s="305"/>
      <c r="AA16" s="949">
        <v>44439</v>
      </c>
      <c r="AB16" s="947">
        <v>16420</v>
      </c>
      <c r="AC16" s="947">
        <v>20385</v>
      </c>
      <c r="AD16" s="305"/>
      <c r="AE16" s="305"/>
      <c r="AF16" s="305"/>
      <c r="AG16" s="306"/>
      <c r="AH16" s="950"/>
    </row>
    <row r="17" spans="1:34" s="232" customFormat="1" ht="14.25" x14ac:dyDescent="0.15">
      <c r="A17" s="224"/>
      <c r="B17" s="233" t="s">
        <v>8</v>
      </c>
      <c r="C17" s="226"/>
      <c r="D17" s="803">
        <v>22952</v>
      </c>
      <c r="E17" s="226"/>
      <c r="F17" s="234">
        <v>236</v>
      </c>
      <c r="G17" s="235">
        <v>1.0282328337399791</v>
      </c>
      <c r="H17" s="226"/>
      <c r="I17" s="234">
        <v>260</v>
      </c>
      <c r="J17" s="235">
        <v>1.1327988846287904</v>
      </c>
      <c r="K17" s="238">
        <v>252</v>
      </c>
      <c r="L17" s="235">
        <v>96.92307692307692</v>
      </c>
      <c r="M17" s="238">
        <v>8</v>
      </c>
      <c r="N17" s="235">
        <v>3.0769230769230771</v>
      </c>
      <c r="O17" s="238">
        <v>0</v>
      </c>
      <c r="P17" s="235">
        <v>0</v>
      </c>
      <c r="Q17" s="238">
        <v>0</v>
      </c>
      <c r="R17" s="235">
        <v>0</v>
      </c>
      <c r="S17" s="238">
        <v>0</v>
      </c>
      <c r="T17" s="235">
        <v>0</v>
      </c>
      <c r="U17" s="238">
        <v>0</v>
      </c>
      <c r="V17" s="235">
        <v>0</v>
      </c>
      <c r="X17" s="305"/>
      <c r="Y17" s="305"/>
      <c r="Z17" s="305"/>
      <c r="AA17" s="949">
        <v>44469</v>
      </c>
      <c r="AB17" s="947">
        <v>22330</v>
      </c>
      <c r="AC17" s="947">
        <v>19468</v>
      </c>
      <c r="AD17" s="305"/>
      <c r="AE17" s="305"/>
      <c r="AF17" s="305"/>
      <c r="AG17" s="306"/>
      <c r="AH17" s="950"/>
    </row>
    <row r="18" spans="1:34" s="232" customFormat="1" ht="14.25" x14ac:dyDescent="0.15">
      <c r="A18" s="224"/>
      <c r="B18" s="233" t="s">
        <v>7</v>
      </c>
      <c r="C18" s="226"/>
      <c r="D18" s="802">
        <v>145333</v>
      </c>
      <c r="E18" s="226"/>
      <c r="F18" s="234">
        <v>4231</v>
      </c>
      <c r="G18" s="235">
        <v>2.911245209278003</v>
      </c>
      <c r="H18" s="226"/>
      <c r="I18" s="234">
        <v>3456</v>
      </c>
      <c r="J18" s="235">
        <v>2.3779871054750124</v>
      </c>
      <c r="K18" s="234">
        <v>1332</v>
      </c>
      <c r="L18" s="235">
        <v>38.541666666666671</v>
      </c>
      <c r="M18" s="234">
        <v>31</v>
      </c>
      <c r="N18" s="235">
        <v>0.8969907407407407</v>
      </c>
      <c r="O18" s="234">
        <v>2055</v>
      </c>
      <c r="P18" s="235">
        <v>59.461805555555557</v>
      </c>
      <c r="Q18" s="234">
        <v>4</v>
      </c>
      <c r="R18" s="235">
        <v>0.11574074074074073</v>
      </c>
      <c r="S18" s="234">
        <v>1</v>
      </c>
      <c r="T18" s="235">
        <v>2.8935185185185182E-2</v>
      </c>
      <c r="U18" s="234">
        <v>33</v>
      </c>
      <c r="V18" s="235">
        <v>0.95486111111111116</v>
      </c>
      <c r="X18" s="305"/>
      <c r="Y18" s="305"/>
      <c r="Z18" s="305"/>
      <c r="AA18" s="949">
        <v>44500</v>
      </c>
      <c r="AB18" s="947">
        <v>29317</v>
      </c>
      <c r="AC18" s="947">
        <v>17136</v>
      </c>
      <c r="AD18" s="305"/>
      <c r="AE18" s="305"/>
      <c r="AF18" s="305"/>
      <c r="AG18" s="306"/>
      <c r="AH18" s="950"/>
    </row>
    <row r="19" spans="1:34" s="232" customFormat="1" ht="14.25" x14ac:dyDescent="0.15">
      <c r="A19" s="224"/>
      <c r="B19" s="233" t="s">
        <v>43</v>
      </c>
      <c r="C19" s="226"/>
      <c r="D19" s="802">
        <v>91458</v>
      </c>
      <c r="E19" s="226"/>
      <c r="F19" s="234">
        <v>1855</v>
      </c>
      <c r="G19" s="235">
        <v>2.0282534059349646</v>
      </c>
      <c r="H19" s="226"/>
      <c r="I19" s="234">
        <v>1164</v>
      </c>
      <c r="J19" s="235">
        <v>1.2727153447484092</v>
      </c>
      <c r="K19" s="234">
        <v>900</v>
      </c>
      <c r="L19" s="235">
        <v>77.319587628865989</v>
      </c>
      <c r="M19" s="234">
        <v>41</v>
      </c>
      <c r="N19" s="235">
        <v>3.5223367697594501</v>
      </c>
      <c r="O19" s="234">
        <v>2</v>
      </c>
      <c r="P19" s="235">
        <v>0.1718213058419244</v>
      </c>
      <c r="Q19" s="234">
        <v>71</v>
      </c>
      <c r="R19" s="235">
        <v>6.0996563573883158</v>
      </c>
      <c r="S19" s="234">
        <v>6</v>
      </c>
      <c r="T19" s="235">
        <v>0.51546391752577314</v>
      </c>
      <c r="U19" s="234">
        <v>144</v>
      </c>
      <c r="V19" s="235">
        <v>12.371134020618557</v>
      </c>
      <c r="X19" s="305"/>
      <c r="Y19" s="305"/>
      <c r="Z19" s="305"/>
      <c r="AA19" s="949">
        <v>44530</v>
      </c>
      <c r="AB19" s="947">
        <v>28155</v>
      </c>
      <c r="AC19" s="947">
        <v>19590</v>
      </c>
      <c r="AD19" s="305"/>
      <c r="AE19" s="305"/>
      <c r="AF19" s="305"/>
      <c r="AG19" s="306"/>
      <c r="AH19" s="950"/>
    </row>
    <row r="20" spans="1:34" s="232" customFormat="1" ht="14.25" x14ac:dyDescent="0.15">
      <c r="A20" s="224"/>
      <c r="B20" s="233" t="s">
        <v>44</v>
      </c>
      <c r="C20" s="226"/>
      <c r="D20" s="802">
        <v>346080</v>
      </c>
      <c r="E20" s="226"/>
      <c r="F20" s="234">
        <v>6555</v>
      </c>
      <c r="G20" s="235">
        <v>1.8940707350901524</v>
      </c>
      <c r="H20" s="226"/>
      <c r="I20" s="234">
        <v>3023</v>
      </c>
      <c r="J20" s="235">
        <v>0.87349745723532135</v>
      </c>
      <c r="K20" s="234">
        <v>2963</v>
      </c>
      <c r="L20" s="235">
        <v>98.015216672179946</v>
      </c>
      <c r="M20" s="234">
        <v>45</v>
      </c>
      <c r="N20" s="235">
        <v>1.4885874958650347</v>
      </c>
      <c r="O20" s="234">
        <v>0</v>
      </c>
      <c r="P20" s="235">
        <v>0</v>
      </c>
      <c r="Q20" s="234">
        <v>0</v>
      </c>
      <c r="R20" s="235">
        <v>0</v>
      </c>
      <c r="S20" s="234">
        <v>9</v>
      </c>
      <c r="T20" s="235">
        <v>0.29771749917300694</v>
      </c>
      <c r="U20" s="234">
        <v>6</v>
      </c>
      <c r="V20" s="235">
        <v>0.19847833278200464</v>
      </c>
      <c r="X20" s="305"/>
      <c r="Y20" s="305"/>
      <c r="Z20" s="305"/>
      <c r="AA20" s="949">
        <v>44561</v>
      </c>
      <c r="AB20" s="947">
        <v>24865</v>
      </c>
      <c r="AC20" s="947">
        <v>26807</v>
      </c>
      <c r="AD20" s="305"/>
      <c r="AE20" s="305"/>
      <c r="AF20" s="305"/>
      <c r="AG20" s="306"/>
      <c r="AH20" s="950"/>
    </row>
    <row r="21" spans="1:34" s="232" customFormat="1" ht="14.25" x14ac:dyDescent="0.15">
      <c r="A21" s="224"/>
      <c r="B21" s="233" t="s">
        <v>6</v>
      </c>
      <c r="C21" s="226"/>
      <c r="D21" s="802">
        <v>184587</v>
      </c>
      <c r="E21" s="226"/>
      <c r="F21" s="234">
        <v>4916</v>
      </c>
      <c r="G21" s="235">
        <v>2.6632428069148966</v>
      </c>
      <c r="H21" s="226"/>
      <c r="I21" s="234">
        <v>1865</v>
      </c>
      <c r="J21" s="235">
        <v>1.0103636767486335</v>
      </c>
      <c r="K21" s="234">
        <v>1796</v>
      </c>
      <c r="L21" s="235">
        <v>96.300268096514742</v>
      </c>
      <c r="M21" s="234">
        <v>29</v>
      </c>
      <c r="N21" s="235">
        <v>1.5549597855227881</v>
      </c>
      <c r="O21" s="234">
        <v>0</v>
      </c>
      <c r="P21" s="235">
        <v>0</v>
      </c>
      <c r="Q21" s="234">
        <v>35</v>
      </c>
      <c r="R21" s="235">
        <v>1.8766756032171581</v>
      </c>
      <c r="S21" s="234">
        <v>0</v>
      </c>
      <c r="T21" s="235">
        <v>0</v>
      </c>
      <c r="U21" s="234">
        <v>5</v>
      </c>
      <c r="V21" s="235">
        <v>0.26809651474530832</v>
      </c>
      <c r="X21" s="305"/>
      <c r="Y21" s="305"/>
      <c r="Z21" s="305"/>
      <c r="AA21" s="949">
        <v>44592</v>
      </c>
      <c r="AB21" s="947">
        <v>20377</v>
      </c>
      <c r="AC21" s="947">
        <v>22366</v>
      </c>
      <c r="AD21" s="305"/>
      <c r="AE21" s="305"/>
      <c r="AF21" s="305"/>
      <c r="AG21" s="306"/>
      <c r="AH21" s="950"/>
    </row>
    <row r="22" spans="1:34" s="232" customFormat="1" ht="14.25" x14ac:dyDescent="0.15">
      <c r="A22" s="224"/>
      <c r="B22" s="233" t="s">
        <v>5</v>
      </c>
      <c r="C22" s="226"/>
      <c r="D22" s="802">
        <v>55510</v>
      </c>
      <c r="E22" s="226"/>
      <c r="F22" s="234">
        <v>768</v>
      </c>
      <c r="G22" s="235">
        <v>1.3835344982885966</v>
      </c>
      <c r="H22" s="226"/>
      <c r="I22" s="234">
        <v>626</v>
      </c>
      <c r="J22" s="235">
        <v>1.1277247342821115</v>
      </c>
      <c r="K22" s="234">
        <v>548</v>
      </c>
      <c r="L22" s="235">
        <v>87.539936102236425</v>
      </c>
      <c r="M22" s="234">
        <v>11</v>
      </c>
      <c r="N22" s="235">
        <v>1.7571884984025559</v>
      </c>
      <c r="O22" s="234">
        <v>0</v>
      </c>
      <c r="P22" s="235">
        <v>0</v>
      </c>
      <c r="Q22" s="234">
        <v>2</v>
      </c>
      <c r="R22" s="235">
        <v>0.31948881789137379</v>
      </c>
      <c r="S22" s="234">
        <v>0</v>
      </c>
      <c r="T22" s="235">
        <v>0</v>
      </c>
      <c r="U22" s="234">
        <v>65</v>
      </c>
      <c r="V22" s="235">
        <v>10.383386581469649</v>
      </c>
      <c r="X22" s="305"/>
      <c r="Y22" s="305"/>
      <c r="Z22" s="305"/>
      <c r="AA22" s="949">
        <v>44620</v>
      </c>
      <c r="AB22" s="947">
        <v>25448</v>
      </c>
      <c r="AC22" s="947">
        <v>23602</v>
      </c>
      <c r="AD22" s="305"/>
      <c r="AE22" s="305"/>
      <c r="AF22" s="305"/>
      <c r="AG22" s="306"/>
      <c r="AH22" s="950"/>
    </row>
    <row r="23" spans="1:34" s="232" customFormat="1" ht="14.25" x14ac:dyDescent="0.15">
      <c r="A23" s="224"/>
      <c r="B23" s="233" t="s">
        <v>38</v>
      </c>
      <c r="C23" s="226"/>
      <c r="D23" s="802">
        <v>82951</v>
      </c>
      <c r="E23" s="226"/>
      <c r="F23" s="234">
        <v>895</v>
      </c>
      <c r="G23" s="235">
        <v>1.078950223625996</v>
      </c>
      <c r="H23" s="226"/>
      <c r="I23" s="234">
        <v>949</v>
      </c>
      <c r="J23" s="235">
        <v>1.1440488963363913</v>
      </c>
      <c r="K23" s="234">
        <v>863</v>
      </c>
      <c r="L23" s="235">
        <v>90.937829293993673</v>
      </c>
      <c r="M23" s="234">
        <v>9</v>
      </c>
      <c r="N23" s="235">
        <v>0.9483667017913594</v>
      </c>
      <c r="O23" s="234">
        <v>0</v>
      </c>
      <c r="P23" s="235">
        <v>0</v>
      </c>
      <c r="Q23" s="234">
        <v>76</v>
      </c>
      <c r="R23" s="235">
        <v>8.0084299262381453</v>
      </c>
      <c r="S23" s="234">
        <v>1</v>
      </c>
      <c r="T23" s="235">
        <v>0.10537407797681769</v>
      </c>
      <c r="U23" s="234">
        <v>0</v>
      </c>
      <c r="V23" s="235">
        <v>0</v>
      </c>
      <c r="X23" s="305"/>
      <c r="Y23" s="305"/>
      <c r="Z23" s="305"/>
      <c r="AA23" s="949">
        <v>44651</v>
      </c>
      <c r="AB23" s="947">
        <v>31825</v>
      </c>
      <c r="AC23" s="947">
        <v>22165</v>
      </c>
      <c r="AD23" s="305"/>
      <c r="AE23" s="305"/>
      <c r="AF23" s="305"/>
      <c r="AG23" s="306"/>
      <c r="AH23" s="950"/>
    </row>
    <row r="24" spans="1:34" s="232" customFormat="1" ht="14.25" x14ac:dyDescent="0.15">
      <c r="A24" s="224"/>
      <c r="B24" s="233" t="s">
        <v>45</v>
      </c>
      <c r="C24" s="226"/>
      <c r="D24" s="802">
        <v>237103</v>
      </c>
      <c r="E24" s="226"/>
      <c r="F24" s="234">
        <v>4928</v>
      </c>
      <c r="G24" s="235">
        <v>2.0784216142351637</v>
      </c>
      <c r="H24" s="226"/>
      <c r="I24" s="234">
        <v>2154</v>
      </c>
      <c r="J24" s="235">
        <v>0.90846594096236655</v>
      </c>
      <c r="K24" s="234">
        <v>1786</v>
      </c>
      <c r="L24" s="235">
        <v>82.915506035283187</v>
      </c>
      <c r="M24" s="234">
        <v>116</v>
      </c>
      <c r="N24" s="235">
        <v>5.3853296193129063</v>
      </c>
      <c r="O24" s="234">
        <v>0</v>
      </c>
      <c r="P24" s="235">
        <v>0</v>
      </c>
      <c r="Q24" s="234">
        <v>26</v>
      </c>
      <c r="R24" s="235">
        <v>1.2070566388115136</v>
      </c>
      <c r="S24" s="234">
        <v>0</v>
      </c>
      <c r="T24" s="235">
        <v>0</v>
      </c>
      <c r="U24" s="234">
        <v>226</v>
      </c>
      <c r="V24" s="235">
        <v>10.492107706592387</v>
      </c>
      <c r="X24" s="305"/>
      <c r="Y24" s="305"/>
      <c r="Z24" s="305"/>
      <c r="AA24" s="949">
        <v>44681</v>
      </c>
      <c r="AB24" s="947">
        <v>29337</v>
      </c>
      <c r="AC24" s="947">
        <v>20494</v>
      </c>
      <c r="AD24" s="305"/>
      <c r="AE24" s="305"/>
      <c r="AF24" s="305"/>
      <c r="AG24" s="306"/>
      <c r="AH24" s="950"/>
    </row>
    <row r="25" spans="1:34" s="240" customFormat="1" ht="14.25" x14ac:dyDescent="0.15">
      <c r="A25" s="239"/>
      <c r="B25" s="233" t="s">
        <v>46</v>
      </c>
      <c r="C25" s="226"/>
      <c r="D25" s="802">
        <v>52799</v>
      </c>
      <c r="E25" s="226"/>
      <c r="F25" s="234">
        <v>2026</v>
      </c>
      <c r="G25" s="235">
        <v>3.8371938862478459</v>
      </c>
      <c r="H25" s="226"/>
      <c r="I25" s="234">
        <v>793</v>
      </c>
      <c r="J25" s="235">
        <v>1.5019223848936532</v>
      </c>
      <c r="K25" s="234">
        <v>461</v>
      </c>
      <c r="L25" s="235">
        <v>58.13366960907944</v>
      </c>
      <c r="M25" s="234">
        <v>5</v>
      </c>
      <c r="N25" s="235">
        <v>0.63051702395964693</v>
      </c>
      <c r="O25" s="234">
        <v>1</v>
      </c>
      <c r="P25" s="235">
        <v>0.12610340479192939</v>
      </c>
      <c r="Q25" s="234">
        <v>267</v>
      </c>
      <c r="R25" s="235">
        <v>33.669609079445145</v>
      </c>
      <c r="S25" s="234">
        <v>40</v>
      </c>
      <c r="T25" s="235">
        <v>5.0441361916771754</v>
      </c>
      <c r="U25" s="234">
        <v>19</v>
      </c>
      <c r="V25" s="235">
        <v>2.3959646910466583</v>
      </c>
      <c r="X25" s="305"/>
      <c r="Y25" s="305"/>
      <c r="Z25" s="305"/>
      <c r="AA25" s="949">
        <v>44712</v>
      </c>
      <c r="AB25" s="947">
        <v>27733</v>
      </c>
      <c r="AC25" s="947">
        <v>19944</v>
      </c>
      <c r="AD25" s="305"/>
      <c r="AE25" s="305"/>
      <c r="AF25" s="305"/>
      <c r="AG25" s="306"/>
      <c r="AH25" s="950"/>
    </row>
    <row r="26" spans="1:34" s="232" customFormat="1" ht="14.25" x14ac:dyDescent="0.15">
      <c r="B26" s="233" t="s">
        <v>47</v>
      </c>
      <c r="C26" s="226"/>
      <c r="D26" s="804">
        <v>21909</v>
      </c>
      <c r="E26" s="226"/>
      <c r="F26" s="238">
        <v>348</v>
      </c>
      <c r="G26" s="235">
        <v>1.5883883335615503</v>
      </c>
      <c r="H26" s="226"/>
      <c r="I26" s="238">
        <v>229</v>
      </c>
      <c r="J26" s="235">
        <v>1.0452325528321693</v>
      </c>
      <c r="K26" s="238">
        <v>227</v>
      </c>
      <c r="L26" s="235">
        <v>99.126637554585145</v>
      </c>
      <c r="M26" s="238">
        <v>2</v>
      </c>
      <c r="N26" s="235">
        <v>0.87336244541484709</v>
      </c>
      <c r="O26" s="238">
        <v>0</v>
      </c>
      <c r="P26" s="235">
        <v>0</v>
      </c>
      <c r="Q26" s="238">
        <v>0</v>
      </c>
      <c r="R26" s="235">
        <v>0</v>
      </c>
      <c r="S26" s="238">
        <v>0</v>
      </c>
      <c r="T26" s="235">
        <v>0</v>
      </c>
      <c r="U26" s="238">
        <v>0</v>
      </c>
      <c r="V26" s="235">
        <v>0</v>
      </c>
      <c r="X26" s="305"/>
      <c r="Y26" s="305"/>
      <c r="Z26" s="305"/>
      <c r="AA26" s="949">
        <v>44742</v>
      </c>
      <c r="AB26" s="947">
        <v>30967</v>
      </c>
      <c r="AC26" s="947">
        <v>20368</v>
      </c>
      <c r="AD26" s="305"/>
      <c r="AE26" s="305"/>
      <c r="AF26" s="305"/>
      <c r="AG26" s="306"/>
      <c r="AH26" s="950"/>
    </row>
    <row r="27" spans="1:34" s="232" customFormat="1" ht="14.25" x14ac:dyDescent="0.15">
      <c r="B27" s="233" t="s">
        <v>48</v>
      </c>
      <c r="C27" s="226"/>
      <c r="D27" s="804">
        <v>112230</v>
      </c>
      <c r="E27" s="226"/>
      <c r="F27" s="238">
        <v>1702</v>
      </c>
      <c r="G27" s="235">
        <v>1.5165285574267129</v>
      </c>
      <c r="H27" s="226"/>
      <c r="I27" s="238">
        <v>1151</v>
      </c>
      <c r="J27" s="235">
        <v>1.0255724850752919</v>
      </c>
      <c r="K27" s="238">
        <v>1102</v>
      </c>
      <c r="L27" s="235">
        <v>95.742832319721984</v>
      </c>
      <c r="M27" s="238">
        <v>29</v>
      </c>
      <c r="N27" s="235">
        <v>2.5195482189400522</v>
      </c>
      <c r="O27" s="238">
        <v>0</v>
      </c>
      <c r="P27" s="235">
        <v>0</v>
      </c>
      <c r="Q27" s="238">
        <v>6</v>
      </c>
      <c r="R27" s="235">
        <v>0.52128583840139009</v>
      </c>
      <c r="S27" s="238">
        <v>9</v>
      </c>
      <c r="T27" s="235">
        <v>0.78192875760208524</v>
      </c>
      <c r="U27" s="238">
        <v>5</v>
      </c>
      <c r="V27" s="235">
        <v>0.4344048653344918</v>
      </c>
      <c r="X27" s="305"/>
      <c r="Y27" s="305"/>
      <c r="Z27" s="305"/>
      <c r="AA27" s="949">
        <v>44773</v>
      </c>
      <c r="AB27" s="947">
        <v>28674</v>
      </c>
      <c r="AC27" s="947">
        <v>20566</v>
      </c>
      <c r="AD27" s="305"/>
      <c r="AE27" s="305"/>
      <c r="AF27" s="305"/>
      <c r="AG27" s="306"/>
      <c r="AH27" s="950"/>
    </row>
    <row r="28" spans="1:34" s="232" customFormat="1" ht="14.25" x14ac:dyDescent="0.15">
      <c r="B28" s="233" t="s">
        <v>49</v>
      </c>
      <c r="C28" s="226"/>
      <c r="D28" s="804">
        <v>14524</v>
      </c>
      <c r="E28" s="226"/>
      <c r="F28" s="238">
        <v>210</v>
      </c>
      <c r="G28" s="242">
        <v>1.4458826769484991</v>
      </c>
      <c r="H28" s="226"/>
      <c r="I28" s="238">
        <v>202</v>
      </c>
      <c r="J28" s="242">
        <v>1.3908014321123656</v>
      </c>
      <c r="K28" s="238">
        <v>53</v>
      </c>
      <c r="L28" s="242">
        <v>26.237623762376238</v>
      </c>
      <c r="M28" s="238">
        <v>4</v>
      </c>
      <c r="N28" s="242">
        <v>1.9801980198019802</v>
      </c>
      <c r="O28" s="238">
        <v>145</v>
      </c>
      <c r="P28" s="242">
        <v>71.78217821782178</v>
      </c>
      <c r="Q28" s="238">
        <v>0</v>
      </c>
      <c r="R28" s="242">
        <v>0</v>
      </c>
      <c r="S28" s="238">
        <v>0</v>
      </c>
      <c r="T28" s="242">
        <v>0</v>
      </c>
      <c r="U28" s="238">
        <v>0</v>
      </c>
      <c r="V28" s="242">
        <v>0</v>
      </c>
      <c r="X28" s="305"/>
      <c r="Y28" s="305"/>
      <c r="Z28" s="305"/>
      <c r="AA28" s="949">
        <v>44804</v>
      </c>
      <c r="AB28" s="947">
        <v>19988</v>
      </c>
      <c r="AC28" s="947">
        <v>21716</v>
      </c>
      <c r="AD28" s="305"/>
      <c r="AE28" s="305"/>
      <c r="AF28" s="305"/>
      <c r="AG28" s="306"/>
      <c r="AH28" s="950"/>
    </row>
    <row r="29" spans="1:34" s="232" customFormat="1" ht="14.25" x14ac:dyDescent="0.15">
      <c r="B29" s="244" t="s">
        <v>4</v>
      </c>
      <c r="C29" s="226"/>
      <c r="D29" s="805">
        <v>4966</v>
      </c>
      <c r="E29" s="226"/>
      <c r="F29" s="245">
        <v>77</v>
      </c>
      <c r="G29" s="246">
        <v>1.5505436971405557</v>
      </c>
      <c r="H29" s="226"/>
      <c r="I29" s="245">
        <v>59</v>
      </c>
      <c r="J29" s="246">
        <v>1.1880789367700362</v>
      </c>
      <c r="K29" s="245">
        <v>35</v>
      </c>
      <c r="L29" s="246">
        <v>59.322033898305079</v>
      </c>
      <c r="M29" s="245">
        <v>3</v>
      </c>
      <c r="N29" s="246">
        <v>5.0847457627118651</v>
      </c>
      <c r="O29" s="245">
        <v>0</v>
      </c>
      <c r="P29" s="246">
        <v>0</v>
      </c>
      <c r="Q29" s="245">
        <v>15</v>
      </c>
      <c r="R29" s="246">
        <v>25.423728813559322</v>
      </c>
      <c r="S29" s="245">
        <v>0</v>
      </c>
      <c r="T29" s="246">
        <v>0</v>
      </c>
      <c r="U29" s="245">
        <v>6</v>
      </c>
      <c r="V29" s="246">
        <v>10.16949152542373</v>
      </c>
      <c r="X29" s="305"/>
      <c r="Y29" s="305"/>
      <c r="Z29" s="305"/>
      <c r="AA29" s="949">
        <v>44834</v>
      </c>
      <c r="AB29" s="947">
        <v>27552</v>
      </c>
      <c r="AC29" s="947">
        <v>21574</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309"/>
      <c r="AE30" s="309"/>
      <c r="AF30" s="305"/>
      <c r="AG30" s="306"/>
      <c r="AH30" s="950"/>
    </row>
    <row r="31" spans="1:34" s="251" customFormat="1" x14ac:dyDescent="0.15">
      <c r="B31" s="252" t="s">
        <v>3</v>
      </c>
      <c r="C31" s="211"/>
      <c r="D31" s="806">
        <v>1942304</v>
      </c>
      <c r="E31" s="211"/>
      <c r="F31" s="253">
        <v>35295</v>
      </c>
      <c r="G31" s="254">
        <v>1.8171717712572286</v>
      </c>
      <c r="H31" s="211"/>
      <c r="I31" s="253">
        <v>21157</v>
      </c>
      <c r="J31" s="254">
        <v>1.0892733578265812</v>
      </c>
      <c r="K31" s="253">
        <v>17151</v>
      </c>
      <c r="L31" s="254">
        <v>81.065368435978641</v>
      </c>
      <c r="M31" s="253">
        <v>412</v>
      </c>
      <c r="N31" s="254">
        <v>1.9473460320461311</v>
      </c>
      <c r="O31" s="253">
        <v>2207</v>
      </c>
      <c r="P31" s="254">
        <v>10.431535661955854</v>
      </c>
      <c r="Q31" s="253">
        <v>687</v>
      </c>
      <c r="R31" s="254">
        <v>3.2471522427565347</v>
      </c>
      <c r="S31" s="253">
        <v>97</v>
      </c>
      <c r="T31" s="254">
        <v>0.45847709977785128</v>
      </c>
      <c r="U31" s="253">
        <v>603</v>
      </c>
      <c r="V31" s="254">
        <v>2.8501205274849934</v>
      </c>
      <c r="X31" s="305"/>
      <c r="Y31" s="305"/>
      <c r="Z31" s="309"/>
      <c r="AA31" s="949">
        <v>44895</v>
      </c>
      <c r="AB31" s="947">
        <v>30634</v>
      </c>
      <c r="AC31" s="947">
        <v>17693</v>
      </c>
      <c r="AD31" s="305"/>
      <c r="AE31" s="305"/>
      <c r="AF31" s="309"/>
      <c r="AG31" s="309"/>
      <c r="AH31" s="438"/>
    </row>
    <row r="32" spans="1:34" s="256" customFormat="1" ht="6.75" customHeight="1" x14ac:dyDescent="0.2">
      <c r="B32" s="257" t="s">
        <v>42</v>
      </c>
      <c r="C32" s="258"/>
      <c r="E32" s="258"/>
      <c r="Z32" s="439"/>
      <c r="AA32" s="949">
        <v>44926</v>
      </c>
      <c r="AB32" s="947">
        <v>28835</v>
      </c>
      <c r="AC32" s="947">
        <v>20499</v>
      </c>
      <c r="AD32" s="439"/>
      <c r="AE32" s="439"/>
      <c r="AF32" s="439"/>
    </row>
    <row r="33" spans="2:32" s="251" customFormat="1" x14ac:dyDescent="0.2">
      <c r="B33" s="1088" t="s">
        <v>398</v>
      </c>
      <c r="C33" s="1088"/>
      <c r="D33" s="1088"/>
      <c r="E33" s="1088"/>
      <c r="F33" s="1088"/>
      <c r="G33" s="1088"/>
      <c r="H33" s="1088"/>
      <c r="I33" s="1088"/>
      <c r="J33" s="1088"/>
      <c r="K33" s="1088"/>
      <c r="L33" s="1088"/>
      <c r="M33" s="1088"/>
      <c r="N33" s="1088"/>
      <c r="O33" s="1088"/>
      <c r="P33" s="1088"/>
      <c r="Q33" s="1088"/>
      <c r="R33" s="1088"/>
      <c r="S33" s="1088"/>
      <c r="T33" s="1088"/>
      <c r="U33" s="1088"/>
      <c r="V33" s="1088"/>
      <c r="Z33" s="439"/>
      <c r="AA33" s="949">
        <v>44957</v>
      </c>
      <c r="AB33" s="947">
        <v>25222</v>
      </c>
      <c r="AC33" s="947">
        <v>21942</v>
      </c>
      <c r="AD33" s="439"/>
      <c r="AE33" s="439"/>
      <c r="AF33" s="439"/>
    </row>
    <row r="34" spans="2:32" s="251" customFormat="1" ht="9" customHeight="1" x14ac:dyDescent="0.2">
      <c r="B34" s="1088"/>
      <c r="C34" s="1088"/>
      <c r="D34" s="1088"/>
      <c r="E34" s="1088"/>
      <c r="F34" s="1088"/>
      <c r="G34" s="1088"/>
      <c r="H34" s="1088"/>
      <c r="I34" s="1088"/>
      <c r="J34" s="1088"/>
      <c r="K34" s="1088"/>
      <c r="L34" s="1088"/>
      <c r="M34" s="1088"/>
      <c r="N34" s="1088"/>
      <c r="O34" s="1088"/>
      <c r="P34" s="1088"/>
      <c r="Q34" s="1088"/>
      <c r="R34" s="1088"/>
      <c r="S34" s="1088"/>
      <c r="T34" s="1088"/>
      <c r="U34" s="1088"/>
      <c r="V34" s="1088"/>
      <c r="Z34" s="439"/>
      <c r="AA34" s="949">
        <v>44985</v>
      </c>
      <c r="AB34" s="947">
        <v>28262</v>
      </c>
      <c r="AC34" s="947">
        <v>21287</v>
      </c>
      <c r="AD34" s="439"/>
      <c r="AE34" s="439"/>
      <c r="AF34" s="439"/>
    </row>
    <row r="35" spans="2:32" x14ac:dyDescent="0.2">
      <c r="B35" s="1066"/>
      <c r="C35" s="1066"/>
      <c r="D35" s="1066"/>
      <c r="E35" s="262"/>
      <c r="F35" s="262"/>
      <c r="AA35" s="949">
        <v>45016</v>
      </c>
      <c r="AB35" s="947">
        <f>GETPIVOTDATA("Suma de AltasGrado",[1]td!$A$3,"Fecha",$AA35)</f>
        <v>37938</v>
      </c>
      <c r="AC35" s="947">
        <f>GETPIVOTDATA("Suma de BajasGrado",[1]td!$A$3,"Fecha",$AA35)</f>
        <v>24401</v>
      </c>
    </row>
    <row r="36" spans="2:32" x14ac:dyDescent="0.2">
      <c r="B36" s="1067"/>
      <c r="C36" s="1067"/>
      <c r="D36" s="1067"/>
      <c r="E36" s="262"/>
      <c r="F36" s="262"/>
      <c r="AA36" s="949">
        <v>45046</v>
      </c>
      <c r="AB36" s="947">
        <f>GETPIVOTDATA("Suma de AltasGrado",[1]td!$A$3,"Fecha",$AA36)</f>
        <v>30972</v>
      </c>
      <c r="AC36" s="947">
        <f>GETPIVOTDATA("Suma de BajasGrado",[1]td!$A$3,"Fecha",$AA36)</f>
        <v>22154</v>
      </c>
    </row>
    <row r="37" spans="2:32" x14ac:dyDescent="0.2">
      <c r="AA37" s="949">
        <v>45077</v>
      </c>
      <c r="AB37" s="947">
        <f>GETPIVOTDATA("Suma de AltasGrado",[1]td!$A$3,"Fecha",$AA37)</f>
        <v>34993</v>
      </c>
      <c r="AC37" s="947">
        <f>GETPIVOTDATA("Suma de BajasGrado",[1]td!$A$3,"Fecha",$AA37)</f>
        <v>18583</v>
      </c>
    </row>
    <row r="38" spans="2:32" x14ac:dyDescent="0.2">
      <c r="AA38" s="949">
        <v>45107</v>
      </c>
      <c r="AB38" s="947">
        <f>GETPIVOTDATA("Suma de AltasGrado",[1]td!$A$3,"Fecha",$AA38)</f>
        <v>33173</v>
      </c>
      <c r="AC38" s="947">
        <f>GETPIVOTDATA("Suma de BajasGrado",[1]td!$A$3,"Fecha",$AA38)</f>
        <v>18432</v>
      </c>
    </row>
    <row r="39" spans="2:32" x14ac:dyDescent="0.2">
      <c r="AA39" s="949">
        <v>45138</v>
      </c>
      <c r="AB39" s="947">
        <f>GETPIVOTDATA("Suma de AltasGrado",[1]td!$A$3,"Fecha",$AA39)</f>
        <v>29845</v>
      </c>
      <c r="AC39" s="947">
        <f>GETPIVOTDATA("Suma de BajasGrado",[1]td!$A$3,"Fecha",$AA39)</f>
        <v>17338</v>
      </c>
    </row>
    <row r="40" spans="2:32" x14ac:dyDescent="0.2">
      <c r="AA40" s="949">
        <v>45169</v>
      </c>
      <c r="AB40" s="947">
        <f>GETPIVOTDATA("Suma de AltasGrado",[1]td!$A$3,"Fecha",$AA40)</f>
        <v>17652</v>
      </c>
      <c r="AC40" s="947">
        <f>GETPIVOTDATA("Suma de BajasGrado",[1]td!$A$3,"Fecha",$AA40)</f>
        <v>15962</v>
      </c>
    </row>
    <row r="41" spans="2:32" x14ac:dyDescent="0.2">
      <c r="AA41" s="949">
        <v>45199</v>
      </c>
      <c r="AB41" s="947">
        <f>GETPIVOTDATA("Suma de AltasGrado",[1]td!$A$3,"Fecha",$AA41)</f>
        <v>35295</v>
      </c>
      <c r="AC41" s="947">
        <f>GETPIVOTDATA("Suma de BajasGrado",[1]td!$A$3,"Fecha",$AA41)</f>
        <v>21157</v>
      </c>
    </row>
  </sheetData>
  <mergeCells count="19">
    <mergeCell ref="B33:V34"/>
    <mergeCell ref="B35:D35"/>
    <mergeCell ref="B36:D36"/>
    <mergeCell ref="K9:L9"/>
    <mergeCell ref="M9:N9"/>
    <mergeCell ref="O9:P9"/>
    <mergeCell ref="Q9:R9"/>
    <mergeCell ref="S9:T9"/>
    <mergeCell ref="U9:V9"/>
    <mergeCell ref="B2:C2"/>
    <mergeCell ref="B3:C3"/>
    <mergeCell ref="A4:U4"/>
    <mergeCell ref="B5:V5"/>
    <mergeCell ref="B7:B10"/>
    <mergeCell ref="D7:D9"/>
    <mergeCell ref="F7:G7"/>
    <mergeCell ref="F8:G9"/>
    <mergeCell ref="I8:J9"/>
    <mergeCell ref="K8:V8"/>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0"/>
      <c r="C3" s="1060"/>
      <c r="D3" s="1060"/>
      <c r="E3" s="1060"/>
      <c r="F3" s="1060"/>
      <c r="G3" s="1060"/>
      <c r="H3" s="1060"/>
      <c r="I3" s="1060"/>
      <c r="J3" s="1060"/>
      <c r="K3" s="1060"/>
      <c r="L3" s="45"/>
      <c r="M3" s="45"/>
      <c r="W3" s="89"/>
      <c r="AA3" s="89"/>
      <c r="AD3" s="88"/>
    </row>
    <row r="4" spans="2:32" s="7" customFormat="1" ht="2.25" customHeight="1" x14ac:dyDescent="0.2">
      <c r="B4" s="1029"/>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row>
    <row r="5" spans="2:32" s="7" customFormat="1" ht="16.5" customHeight="1" x14ac:dyDescent="0.2">
      <c r="B5" s="1029" t="s">
        <v>421</v>
      </c>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029"/>
      <c r="AD5" s="1029"/>
    </row>
    <row r="6" spans="2:32" s="7" customFormat="1" ht="14.2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7" t="s">
        <v>27</v>
      </c>
      <c r="D12" s="417" t="s">
        <v>34</v>
      </c>
      <c r="E12" s="77">
        <v>615</v>
      </c>
      <c r="F12" s="76">
        <v>0.22327425339267951</v>
      </c>
      <c r="G12" s="74"/>
      <c r="H12" s="77">
        <v>10011</v>
      </c>
      <c r="I12" s="76">
        <v>3.634469188153032</v>
      </c>
      <c r="J12" s="74"/>
      <c r="K12" s="77">
        <v>6142</v>
      </c>
      <c r="L12" s="76">
        <v>2.2298381533948577</v>
      </c>
      <c r="M12" s="74"/>
      <c r="N12" s="77">
        <v>9272</v>
      </c>
      <c r="O12" s="76">
        <v>3.3661770365153241</v>
      </c>
      <c r="P12" s="74"/>
      <c r="Q12" s="77">
        <v>8592</v>
      </c>
      <c r="R12" s="76">
        <v>3.1193046913006541</v>
      </c>
      <c r="S12" s="74"/>
      <c r="T12" s="77">
        <v>11842</v>
      </c>
      <c r="U12" s="76">
        <v>4.29920928240018</v>
      </c>
      <c r="V12" s="74"/>
      <c r="W12" s="77">
        <v>40838</v>
      </c>
      <c r="X12" s="76">
        <v>14.826136520406903</v>
      </c>
      <c r="Y12" s="74"/>
      <c r="Z12" s="77">
        <v>188134</v>
      </c>
      <c r="AA12" s="76">
        <f t="shared" ref="AA12:AA21" si="0">Z12*100/$AC12</f>
        <v>68.301590874436371</v>
      </c>
      <c r="AB12" s="66"/>
      <c r="AC12" s="153">
        <f t="shared" ref="AC12:AD15" si="1">E12+H12+K12+N12+Q12+T12+W12+Z12</f>
        <v>275446</v>
      </c>
      <c r="AD12" s="75">
        <f t="shared" si="1"/>
        <v>100</v>
      </c>
      <c r="AF12" s="425"/>
    </row>
    <row r="13" spans="2:32" s="73" customFormat="1" ht="21" customHeight="1" x14ac:dyDescent="0.2">
      <c r="B13" s="1118"/>
      <c r="D13" s="418" t="s">
        <v>52</v>
      </c>
      <c r="E13" s="415">
        <v>792</v>
      </c>
      <c r="F13" s="416">
        <v>0.21420515552862965</v>
      </c>
      <c r="G13" s="74"/>
      <c r="H13" s="415">
        <v>11358</v>
      </c>
      <c r="I13" s="416">
        <v>3.0718966622401207</v>
      </c>
      <c r="J13" s="74"/>
      <c r="K13" s="415">
        <v>7825</v>
      </c>
      <c r="L13" s="416">
        <v>2.1163577550650592</v>
      </c>
      <c r="M13" s="74"/>
      <c r="N13" s="415">
        <v>11757</v>
      </c>
      <c r="O13" s="416">
        <v>3.1798106231693168</v>
      </c>
      <c r="P13" s="74"/>
      <c r="Q13" s="415">
        <v>13222</v>
      </c>
      <c r="R13" s="416">
        <v>3.5760360686862893</v>
      </c>
      <c r="S13" s="74"/>
      <c r="T13" s="415">
        <v>21152</v>
      </c>
      <c r="U13" s="416">
        <v>5.7207922345221895</v>
      </c>
      <c r="V13" s="74"/>
      <c r="W13" s="415">
        <v>68591</v>
      </c>
      <c r="X13" s="416">
        <v>18.551194220788176</v>
      </c>
      <c r="Y13" s="74"/>
      <c r="Z13" s="415">
        <v>235042</v>
      </c>
      <c r="AA13" s="416">
        <f t="shared" si="0"/>
        <v>63.569707280000216</v>
      </c>
      <c r="AB13" s="66"/>
      <c r="AC13" s="157">
        <f t="shared" si="1"/>
        <v>369739</v>
      </c>
      <c r="AD13" s="181">
        <f t="shared" si="1"/>
        <v>100</v>
      </c>
      <c r="AF13" s="425"/>
    </row>
    <row r="14" spans="2:32" s="73" customFormat="1" ht="21" customHeight="1" x14ac:dyDescent="0.2">
      <c r="B14" s="1118"/>
      <c r="D14" s="418" t="s">
        <v>53</v>
      </c>
      <c r="E14" s="415">
        <v>304</v>
      </c>
      <c r="F14" s="416">
        <v>8.7686152798890082E-2</v>
      </c>
      <c r="G14" s="74"/>
      <c r="H14" s="415">
        <v>8051</v>
      </c>
      <c r="I14" s="416">
        <v>2.3222408427100789</v>
      </c>
      <c r="J14" s="74"/>
      <c r="K14" s="415">
        <v>6868</v>
      </c>
      <c r="L14" s="416">
        <v>1.9810147941538718</v>
      </c>
      <c r="M14" s="74"/>
      <c r="N14" s="415">
        <v>9893</v>
      </c>
      <c r="O14" s="416">
        <v>2.8535497027612484</v>
      </c>
      <c r="P14" s="74"/>
      <c r="Q14" s="415">
        <v>13025</v>
      </c>
      <c r="R14" s="416">
        <v>3.7569478296234977</v>
      </c>
      <c r="S14" s="74"/>
      <c r="T14" s="415">
        <v>22733</v>
      </c>
      <c r="U14" s="416">
        <v>6.557135893345948</v>
      </c>
      <c r="V14" s="74"/>
      <c r="W14" s="415">
        <v>82702</v>
      </c>
      <c r="X14" s="416">
        <v>23.854671739387523</v>
      </c>
      <c r="Y14" s="74"/>
      <c r="Z14" s="415">
        <v>203115</v>
      </c>
      <c r="AA14" s="416">
        <f t="shared" si="0"/>
        <v>58.586753045218941</v>
      </c>
      <c r="AB14" s="66"/>
      <c r="AC14" s="157">
        <f t="shared" si="1"/>
        <v>346691</v>
      </c>
      <c r="AD14" s="181">
        <f t="shared" si="1"/>
        <v>100</v>
      </c>
      <c r="AF14" s="425"/>
    </row>
    <row r="15" spans="2:32" s="73" customFormat="1" ht="21" customHeight="1" x14ac:dyDescent="0.2">
      <c r="B15" s="1118"/>
      <c r="D15" s="418" t="s">
        <v>121</v>
      </c>
      <c r="E15" s="415">
        <v>570</v>
      </c>
      <c r="F15" s="416">
        <v>0.2486704854309634</v>
      </c>
      <c r="G15" s="74"/>
      <c r="H15" s="415">
        <v>10112</v>
      </c>
      <c r="I15" s="416">
        <v>4.4115016643471963</v>
      </c>
      <c r="J15" s="74"/>
      <c r="K15" s="415">
        <v>4292</v>
      </c>
      <c r="L15" s="416">
        <v>1.8724451288942017</v>
      </c>
      <c r="M15" s="74"/>
      <c r="N15" s="415">
        <v>5283</v>
      </c>
      <c r="O15" s="416">
        <v>2.3047827623364556</v>
      </c>
      <c r="P15" s="74"/>
      <c r="Q15" s="415">
        <v>8024</v>
      </c>
      <c r="R15" s="416">
        <v>3.5005824124527201</v>
      </c>
      <c r="S15" s="74"/>
      <c r="T15" s="415">
        <v>15915</v>
      </c>
      <c r="U15" s="416">
        <v>6.9431417116382148</v>
      </c>
      <c r="V15" s="74"/>
      <c r="W15" s="415">
        <v>67046</v>
      </c>
      <c r="X15" s="416">
        <v>29.249756782814689</v>
      </c>
      <c r="Y15" s="74"/>
      <c r="Z15" s="415">
        <v>117977</v>
      </c>
      <c r="AA15" s="416">
        <f t="shared" si="0"/>
        <v>51.46911905208556</v>
      </c>
      <c r="AB15" s="66"/>
      <c r="AC15" s="157">
        <f t="shared" si="1"/>
        <v>229219</v>
      </c>
      <c r="AD15" s="181">
        <f t="shared" si="1"/>
        <v>100</v>
      </c>
      <c r="AF15" s="425"/>
    </row>
    <row r="16" spans="2:32" s="73" customFormat="1" ht="21" customHeight="1" x14ac:dyDescent="0.2">
      <c r="B16" s="1119"/>
      <c r="D16" s="421" t="s">
        <v>71</v>
      </c>
      <c r="E16" s="419">
        <f>SUM(E12:E15)</f>
        <v>2281</v>
      </c>
      <c r="F16" s="420">
        <f t="shared" ref="F16:F21" si="2">E16*100/$AC16</f>
        <v>0.18679955286034255</v>
      </c>
      <c r="G16" s="74"/>
      <c r="H16" s="419">
        <f>SUM(H12:H15)</f>
        <v>39532</v>
      </c>
      <c r="I16" s="420">
        <f t="shared" ref="I16:I21" si="3">H16*100/$AC16</f>
        <v>3.2374221497917852</v>
      </c>
      <c r="J16" s="74"/>
      <c r="K16" s="419">
        <f>SUM(K12:K15)</f>
        <v>25127</v>
      </c>
      <c r="L16" s="420">
        <f t="shared" ref="L16:L21" si="4">K16*100/$AC16</f>
        <v>2.0577432550292976</v>
      </c>
      <c r="M16" s="74"/>
      <c r="N16" s="419">
        <f>SUM(N12:N15)</f>
        <v>36205</v>
      </c>
      <c r="O16" s="420">
        <f t="shared" ref="O16:O21" si="5">N16*100/$AC16</f>
        <v>2.9649617761107856</v>
      </c>
      <c r="P16" s="74"/>
      <c r="Q16" s="419">
        <f>SUM(Q12:Q15)</f>
        <v>42863</v>
      </c>
      <c r="R16" s="420">
        <f t="shared" ref="R16:R21" si="6">Q16*100/$AC16</f>
        <v>3.510210098313399</v>
      </c>
      <c r="S16" s="74"/>
      <c r="T16" s="419">
        <f>SUM(T12:T15)</f>
        <v>71642</v>
      </c>
      <c r="U16" s="420">
        <f t="shared" ref="U16:U21" si="7">T16*100/$AC16</f>
        <v>5.8670291828236136</v>
      </c>
      <c r="V16" s="74"/>
      <c r="W16" s="419">
        <f>SUM(W12:W15)</f>
        <v>259177</v>
      </c>
      <c r="X16" s="420">
        <f t="shared" ref="X16:X21" si="8">W16*100/$AC16</f>
        <v>21.224966116477425</v>
      </c>
      <c r="Y16" s="74"/>
      <c r="Z16" s="419">
        <f>SUM(Z12:Z15)</f>
        <v>744268</v>
      </c>
      <c r="AA16" s="420">
        <f t="shared" si="0"/>
        <v>60.950867868593356</v>
      </c>
      <c r="AB16" s="66"/>
      <c r="AC16" s="422">
        <f>SUM(AC12:AC15)</f>
        <v>1221095</v>
      </c>
      <c r="AD16" s="424">
        <f t="shared" ref="AD16:AD21" si="9">F16+I16+L16+O16+R16+U16+X16+AA16</f>
        <v>100</v>
      </c>
      <c r="AF16" s="425"/>
    </row>
    <row r="17" spans="2:32" s="73" customFormat="1" ht="21" customHeight="1" x14ac:dyDescent="0.2">
      <c r="B17" s="1117" t="s">
        <v>26</v>
      </c>
      <c r="D17" s="417" t="s">
        <v>34</v>
      </c>
      <c r="E17" s="77">
        <v>794</v>
      </c>
      <c r="F17" s="76">
        <v>0.51232417086075621</v>
      </c>
      <c r="G17" s="74"/>
      <c r="H17" s="77">
        <v>20837</v>
      </c>
      <c r="I17" s="76">
        <v>13.444960640082591</v>
      </c>
      <c r="J17" s="74"/>
      <c r="K17" s="77">
        <v>9355</v>
      </c>
      <c r="L17" s="76">
        <v>6.0362627435798171</v>
      </c>
      <c r="M17" s="74"/>
      <c r="N17" s="77">
        <v>11417</v>
      </c>
      <c r="O17" s="76">
        <v>7.3667570009033421</v>
      </c>
      <c r="P17" s="74"/>
      <c r="Q17" s="77">
        <v>9818</v>
      </c>
      <c r="R17" s="76">
        <v>6.3350109691573104</v>
      </c>
      <c r="S17" s="74"/>
      <c r="T17" s="77">
        <v>13179</v>
      </c>
      <c r="U17" s="76">
        <v>8.5036778939217967</v>
      </c>
      <c r="V17" s="74"/>
      <c r="W17" s="77">
        <v>30063</v>
      </c>
      <c r="X17" s="76">
        <v>19.397986837011228</v>
      </c>
      <c r="Y17" s="74"/>
      <c r="Z17" s="77">
        <v>59517</v>
      </c>
      <c r="AA17" s="76">
        <f t="shared" si="0"/>
        <v>38.40301974448316</v>
      </c>
      <c r="AB17" s="66"/>
      <c r="AC17" s="153">
        <f>E17+H17+K17+N17+Q17+T17+W17+Z17</f>
        <v>154980</v>
      </c>
      <c r="AD17" s="75">
        <f t="shared" si="9"/>
        <v>100</v>
      </c>
      <c r="AF17" s="425"/>
    </row>
    <row r="18" spans="2:32" s="73" customFormat="1" ht="21" customHeight="1" x14ac:dyDescent="0.2">
      <c r="B18" s="1118"/>
      <c r="D18" s="418" t="s">
        <v>52</v>
      </c>
      <c r="E18" s="415">
        <v>1077</v>
      </c>
      <c r="F18" s="416">
        <v>0.48763922847052432</v>
      </c>
      <c r="G18" s="74"/>
      <c r="H18" s="415">
        <v>27474</v>
      </c>
      <c r="I18" s="416">
        <v>12.439554468894322</v>
      </c>
      <c r="J18" s="74"/>
      <c r="K18" s="415">
        <v>12018</v>
      </c>
      <c r="L18" s="416">
        <v>5.441456126052703</v>
      </c>
      <c r="M18" s="74"/>
      <c r="N18" s="415">
        <v>15699</v>
      </c>
      <c r="O18" s="416">
        <v>7.10812279271937</v>
      </c>
      <c r="P18" s="74"/>
      <c r="Q18" s="415">
        <v>15841</v>
      </c>
      <c r="R18" s="416">
        <v>7.1724169156931996</v>
      </c>
      <c r="S18" s="74"/>
      <c r="T18" s="415">
        <v>23138</v>
      </c>
      <c r="U18" s="416">
        <v>10.476319840623018</v>
      </c>
      <c r="V18" s="74"/>
      <c r="W18" s="415">
        <v>45378</v>
      </c>
      <c r="X18" s="416">
        <v>20.546047269763651</v>
      </c>
      <c r="Y18" s="74"/>
      <c r="Z18" s="415">
        <v>80235</v>
      </c>
      <c r="AA18" s="416">
        <f t="shared" si="0"/>
        <v>36.328443357783208</v>
      </c>
      <c r="AB18" s="66"/>
      <c r="AC18" s="157">
        <f>E18+H18+K18+N18+Q18+T18+W18+Z18</f>
        <v>220860</v>
      </c>
      <c r="AD18" s="181">
        <f t="shared" si="9"/>
        <v>100</v>
      </c>
      <c r="AF18" s="425"/>
    </row>
    <row r="19" spans="2:32" s="73" customFormat="1" ht="21" customHeight="1" x14ac:dyDescent="0.2">
      <c r="B19" s="1118"/>
      <c r="D19" s="418" t="s">
        <v>53</v>
      </c>
      <c r="E19" s="415">
        <v>429</v>
      </c>
      <c r="F19" s="416">
        <v>0.21036630216250674</v>
      </c>
      <c r="G19" s="74"/>
      <c r="H19" s="415">
        <v>18100</v>
      </c>
      <c r="I19" s="416">
        <v>8.8755945667631053</v>
      </c>
      <c r="J19" s="74"/>
      <c r="K19" s="415">
        <v>11541</v>
      </c>
      <c r="L19" s="416">
        <v>5.6592948560780663</v>
      </c>
      <c r="M19" s="74"/>
      <c r="N19" s="415">
        <v>14236</v>
      </c>
      <c r="O19" s="416">
        <v>6.9808267542784286</v>
      </c>
      <c r="P19" s="74"/>
      <c r="Q19" s="415">
        <v>15383</v>
      </c>
      <c r="R19" s="416">
        <v>7.543274653067229</v>
      </c>
      <c r="S19" s="74"/>
      <c r="T19" s="415">
        <v>22704</v>
      </c>
      <c r="U19" s="416">
        <v>11.133231991369588</v>
      </c>
      <c r="V19" s="74"/>
      <c r="W19" s="415">
        <v>43747</v>
      </c>
      <c r="X19" s="416">
        <v>21.451968812827932</v>
      </c>
      <c r="Y19" s="74"/>
      <c r="Z19" s="415">
        <v>77790</v>
      </c>
      <c r="AA19" s="416">
        <f t="shared" si="0"/>
        <v>38.145442063453146</v>
      </c>
      <c r="AB19" s="66"/>
      <c r="AC19" s="157">
        <f>E19+H19+K19+N19+Q19+T19+W19+Z19</f>
        <v>203930</v>
      </c>
      <c r="AD19" s="181">
        <f t="shared" si="9"/>
        <v>100</v>
      </c>
      <c r="AF19" s="425"/>
    </row>
    <row r="20" spans="2:32" s="73" customFormat="1" ht="21" customHeight="1" x14ac:dyDescent="0.2">
      <c r="B20" s="1118"/>
      <c r="D20" s="418" t="s">
        <v>121</v>
      </c>
      <c r="E20" s="415">
        <v>730</v>
      </c>
      <c r="F20" s="416">
        <v>0.51612355856588354</v>
      </c>
      <c r="G20" s="74"/>
      <c r="H20" s="415">
        <v>13993</v>
      </c>
      <c r="I20" s="416">
        <v>9.8933108972772708</v>
      </c>
      <c r="J20" s="74"/>
      <c r="K20" s="415">
        <v>6689</v>
      </c>
      <c r="L20" s="416">
        <v>4.7292472373249241</v>
      </c>
      <c r="M20" s="74"/>
      <c r="N20" s="415">
        <v>6418</v>
      </c>
      <c r="O20" s="416">
        <v>4.5376452039395074</v>
      </c>
      <c r="P20" s="74"/>
      <c r="Q20" s="415">
        <v>7562</v>
      </c>
      <c r="R20" s="416">
        <v>5.346474451883851</v>
      </c>
      <c r="S20" s="74"/>
      <c r="T20" s="415">
        <v>13817</v>
      </c>
      <c r="U20" s="416">
        <v>9.7688756283627569</v>
      </c>
      <c r="V20" s="74"/>
      <c r="W20" s="415">
        <v>33560</v>
      </c>
      <c r="X20" s="416">
        <v>23.727543322563083</v>
      </c>
      <c r="Y20" s="74"/>
      <c r="Z20" s="415">
        <v>58670</v>
      </c>
      <c r="AA20" s="416">
        <f t="shared" si="0"/>
        <v>41.480779700082721</v>
      </c>
      <c r="AB20" s="66"/>
      <c r="AC20" s="157">
        <f>E20+H20+K20+N20+Q20+T20+W20+Z20</f>
        <v>141439</v>
      </c>
      <c r="AD20" s="181">
        <f t="shared" si="9"/>
        <v>100</v>
      </c>
      <c r="AF20" s="425"/>
    </row>
    <row r="21" spans="2:32" s="73" customFormat="1" ht="21" customHeight="1" x14ac:dyDescent="0.2">
      <c r="B21" s="1119"/>
      <c r="D21" s="421" t="s">
        <v>71</v>
      </c>
      <c r="E21" s="419">
        <f>SUM(E17:E20)</f>
        <v>3030</v>
      </c>
      <c r="F21" s="420">
        <f t="shared" si="2"/>
        <v>0.42012786862060791</v>
      </c>
      <c r="G21" s="74"/>
      <c r="H21" s="419">
        <f>SUM(H17:H20)</f>
        <v>80404</v>
      </c>
      <c r="I21" s="420">
        <f t="shared" si="3"/>
        <v>11.148502029231471</v>
      </c>
      <c r="J21" s="74"/>
      <c r="K21" s="419">
        <f>SUM(K17:K20)</f>
        <v>39603</v>
      </c>
      <c r="L21" s="420">
        <f t="shared" si="4"/>
        <v>5.4911960333273715</v>
      </c>
      <c r="M21" s="74"/>
      <c r="N21" s="419">
        <f>SUM(N17:N20)</f>
        <v>47770</v>
      </c>
      <c r="O21" s="420">
        <f t="shared" si="5"/>
        <v>6.6236000937314978</v>
      </c>
      <c r="P21" s="74"/>
      <c r="Q21" s="419">
        <f>SUM(Q17:Q20)</f>
        <v>48604</v>
      </c>
      <c r="R21" s="420">
        <f t="shared" si="6"/>
        <v>6.7392392496488531</v>
      </c>
      <c r="S21" s="74"/>
      <c r="T21" s="419">
        <f>SUM(T17:T20)</f>
        <v>72838</v>
      </c>
      <c r="U21" s="420">
        <f t="shared" si="7"/>
        <v>10.09943026224021</v>
      </c>
      <c r="V21" s="74"/>
      <c r="W21" s="419">
        <f>SUM(W17:W20)</f>
        <v>152748</v>
      </c>
      <c r="X21" s="420">
        <f t="shared" si="8"/>
        <v>21.179436196719674</v>
      </c>
      <c r="Y21" s="74"/>
      <c r="Z21" s="419">
        <f>SUM(Z17:Z20)</f>
        <v>276212</v>
      </c>
      <c r="AA21" s="420">
        <f t="shared" si="0"/>
        <v>38.298468266480313</v>
      </c>
      <c r="AB21" s="66"/>
      <c r="AC21" s="422">
        <f>SUM(AC17:AC20)</f>
        <v>721209</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095" t="s">
        <v>3</v>
      </c>
      <c r="C23" s="1096"/>
      <c r="D23" s="1097"/>
      <c r="E23" s="65">
        <f>E16+E21</f>
        <v>5311</v>
      </c>
      <c r="F23" s="67">
        <f>E23*100/$AC23</f>
        <v>0.27343814356557983</v>
      </c>
      <c r="G23" s="66"/>
      <c r="H23" s="65">
        <f>H16+H21</f>
        <v>119936</v>
      </c>
      <c r="I23" s="67">
        <f>H23*100/$AC23</f>
        <v>6.1749345107665947</v>
      </c>
      <c r="J23" s="66"/>
      <c r="K23" s="65">
        <f>K16+K21</f>
        <v>64730</v>
      </c>
      <c r="L23" s="67">
        <f>K23*100/$AC23</f>
        <v>3.3326399986819779</v>
      </c>
      <c r="M23" s="66"/>
      <c r="N23" s="65">
        <f>N16+N21</f>
        <v>83975</v>
      </c>
      <c r="O23" s="67">
        <f>N23*100/$AC23</f>
        <v>4.3234735654150951</v>
      </c>
      <c r="P23" s="66"/>
      <c r="Q23" s="65">
        <f>Q16+Q21</f>
        <v>91467</v>
      </c>
      <c r="R23" s="67">
        <f>Q23*100/$AC23</f>
        <v>4.7092010313524559</v>
      </c>
      <c r="S23" s="66"/>
      <c r="T23" s="65">
        <f>T16+T21</f>
        <v>144480</v>
      </c>
      <c r="U23" s="67">
        <f>T23*100/$AC23</f>
        <v>7.4385883981086378</v>
      </c>
      <c r="V23" s="66"/>
      <c r="W23" s="65">
        <f>W16+W21</f>
        <v>411925</v>
      </c>
      <c r="X23" s="67">
        <f>W23*100/$AC23</f>
        <v>21.208060118292501</v>
      </c>
      <c r="Y23" s="66"/>
      <c r="Z23" s="65">
        <f>Z16+Z21</f>
        <v>1020480</v>
      </c>
      <c r="AA23" s="67">
        <f>Z23*100/$AC23</f>
        <v>52.539664233817156</v>
      </c>
      <c r="AB23" s="66"/>
      <c r="AC23" s="65">
        <f>AC16+AC21</f>
        <v>1942304</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091" t="s">
        <v>17</v>
      </c>
      <c r="D37" s="1091"/>
      <c r="E37" s="1091"/>
      <c r="F37" s="1091"/>
      <c r="G37" s="1091"/>
      <c r="H37" s="1091"/>
      <c r="I37" s="1091"/>
      <c r="J37" s="1091"/>
      <c r="K37" s="1091"/>
      <c r="L37" s="1091"/>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102"/>
      <c r="C46" s="1103"/>
      <c r="D46" s="1103"/>
      <c r="E46" s="1103"/>
      <c r="F46" s="1103"/>
      <c r="G46" s="1103"/>
      <c r="H46" s="1103"/>
      <c r="I46" s="1103"/>
      <c r="J46" s="1103"/>
      <c r="K46" s="1103"/>
      <c r="L46" s="1103"/>
      <c r="M46" s="1103"/>
      <c r="N46" s="1103"/>
      <c r="O46" s="1103"/>
      <c r="P46" s="403"/>
      <c r="AD46" s="54"/>
    </row>
  </sheetData>
  <mergeCells count="21">
    <mergeCell ref="B46:O46"/>
    <mergeCell ref="N9:O9"/>
    <mergeCell ref="Q9:R9"/>
    <mergeCell ref="T9:U9"/>
    <mergeCell ref="W9:X9"/>
    <mergeCell ref="C37:L37"/>
    <mergeCell ref="D8:D10"/>
    <mergeCell ref="B12:B16"/>
    <mergeCell ref="B17:B21"/>
    <mergeCell ref="B23:D23"/>
    <mergeCell ref="B3:K3"/>
    <mergeCell ref="B4:AD4"/>
    <mergeCell ref="B5:AD5"/>
    <mergeCell ref="B6:AC6"/>
    <mergeCell ref="B8:B10"/>
    <mergeCell ref="E8:AA8"/>
    <mergeCell ref="AC8:AD9"/>
    <mergeCell ref="E9:F9"/>
    <mergeCell ref="H9:I9"/>
    <mergeCell ref="K9:L9"/>
    <mergeCell ref="Z9:AA9"/>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0"/>
      <c r="C3" s="1060"/>
      <c r="D3" s="1060"/>
      <c r="E3" s="1060"/>
      <c r="F3" s="1060"/>
      <c r="G3" s="1060"/>
      <c r="H3" s="1060"/>
      <c r="I3" s="1060"/>
      <c r="J3" s="45"/>
      <c r="Q3" s="89"/>
    </row>
    <row r="4" spans="2:30" s="7" customFormat="1" ht="2.25" customHeight="1" x14ac:dyDescent="0.2">
      <c r="B4" s="1029"/>
      <c r="C4" s="1029"/>
      <c r="D4" s="1029"/>
      <c r="E4" s="1029"/>
      <c r="F4" s="1029"/>
      <c r="G4" s="1029"/>
      <c r="H4" s="1029"/>
      <c r="I4" s="1029"/>
      <c r="J4" s="1029"/>
      <c r="K4" s="1029"/>
      <c r="L4" s="1029"/>
      <c r="M4" s="1029"/>
      <c r="N4" s="1029"/>
      <c r="O4" s="1029"/>
      <c r="P4" s="1029"/>
      <c r="Q4" s="1029"/>
      <c r="R4" s="1029"/>
      <c r="S4" s="1029"/>
      <c r="T4" s="1029"/>
    </row>
    <row r="5" spans="2:30" s="7" customFormat="1" ht="16.5" customHeight="1" x14ac:dyDescent="0.2">
      <c r="B5" s="1029" t="s">
        <v>422</v>
      </c>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3"/>
    </row>
    <row r="6" spans="2:30" s="7" customFormat="1" ht="14.2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8" customFormat="1" ht="5.25" customHeight="1" x14ac:dyDescent="0.2"/>
    <row r="8" spans="2:30" s="519" customFormat="1" ht="21.75" customHeight="1" x14ac:dyDescent="0.2">
      <c r="B8" s="1121" t="s">
        <v>30</v>
      </c>
      <c r="D8" s="1121" t="s">
        <v>120</v>
      </c>
      <c r="E8" s="1121" t="s">
        <v>29</v>
      </c>
      <c r="F8" s="1121"/>
      <c r="G8" s="1121"/>
      <c r="H8" s="1121"/>
      <c r="I8" s="1121"/>
      <c r="J8" s="1121"/>
      <c r="K8" s="1121"/>
      <c r="L8" s="1121"/>
      <c r="M8" s="1121"/>
      <c r="N8" s="1121"/>
      <c r="O8" s="1121"/>
      <c r="P8" s="1121"/>
      <c r="Q8" s="1121"/>
      <c r="R8" s="1121"/>
      <c r="S8" s="1121"/>
    </row>
    <row r="9" spans="2:30" s="519" customFormat="1" ht="21.75" customHeight="1" x14ac:dyDescent="0.2">
      <c r="B9" s="1121"/>
      <c r="D9" s="1121"/>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1"/>
      <c r="D10" s="1121"/>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'36perfresol'!E12</f>
        <v>615</v>
      </c>
      <c r="F12" s="526"/>
      <c r="G12" s="527">
        <f>'36perfresol'!H12</f>
        <v>10011</v>
      </c>
      <c r="H12" s="526"/>
      <c r="I12" s="527">
        <f>'36perfresol'!K12</f>
        <v>6142</v>
      </c>
      <c r="J12" s="526"/>
      <c r="K12" s="527">
        <f>'36perfresol'!N12</f>
        <v>9272</v>
      </c>
      <c r="L12" s="526"/>
      <c r="M12" s="527">
        <f>'36perfresol'!Q12</f>
        <v>8592</v>
      </c>
      <c r="N12" s="526"/>
      <c r="O12" s="527">
        <f>'36perfresol'!T12</f>
        <v>11842</v>
      </c>
      <c r="P12" s="526"/>
      <c r="Q12" s="527">
        <f>'36perfresol'!W12</f>
        <v>40838</v>
      </c>
      <c r="R12" s="526"/>
      <c r="S12" s="527">
        <f>'36perfresol'!Z12</f>
        <v>188134</v>
      </c>
      <c r="T12" s="528"/>
      <c r="V12" s="529">
        <f>E12/E$16</f>
        <v>0.26961858833844804</v>
      </c>
      <c r="W12" s="529">
        <f>G12/G$16</f>
        <v>0.25323788323383589</v>
      </c>
      <c r="X12" s="529">
        <f>I12/I$16</f>
        <v>0.24443825367134955</v>
      </c>
      <c r="Y12" s="529">
        <f>K12/K$16</f>
        <v>0.25609722414031211</v>
      </c>
      <c r="Z12" s="529">
        <f>M12/M$16</f>
        <v>0.20045260481067587</v>
      </c>
      <c r="AA12" s="529">
        <f>O12/O$16</f>
        <v>0.16529410122553809</v>
      </c>
      <c r="AB12" s="529">
        <f>Q12/Q$16</f>
        <v>0.15756799407354818</v>
      </c>
      <c r="AC12" s="529">
        <f>S12/S$16</f>
        <v>0.25277722540805192</v>
      </c>
      <c r="AD12" s="529"/>
    </row>
    <row r="13" spans="2:30" s="525" customFormat="1" ht="21" customHeight="1" x14ac:dyDescent="0.2">
      <c r="B13" s="1120"/>
      <c r="D13" s="526" t="s">
        <v>52</v>
      </c>
      <c r="E13" s="527">
        <f>'36perfresol'!E13</f>
        <v>792</v>
      </c>
      <c r="F13" s="526"/>
      <c r="G13" s="527">
        <f>'36perfresol'!H13</f>
        <v>11358</v>
      </c>
      <c r="H13" s="526"/>
      <c r="I13" s="527">
        <f>'36perfresol'!K13</f>
        <v>7825</v>
      </c>
      <c r="J13" s="526"/>
      <c r="K13" s="527">
        <f>'36perfresol'!N13</f>
        <v>11757</v>
      </c>
      <c r="L13" s="526"/>
      <c r="M13" s="527">
        <f>'36perfresol'!Q13</f>
        <v>13222</v>
      </c>
      <c r="N13" s="526"/>
      <c r="O13" s="527">
        <f>'36perfresol'!T13</f>
        <v>21152</v>
      </c>
      <c r="P13" s="526"/>
      <c r="Q13" s="527">
        <f>'36perfresol'!W13</f>
        <v>68591</v>
      </c>
      <c r="R13" s="526"/>
      <c r="S13" s="527">
        <f>'36perfresol'!Z13</f>
        <v>235042</v>
      </c>
      <c r="T13" s="528"/>
      <c r="V13" s="529">
        <f t="shared" ref="V13:V15" si="0">E13/E$16</f>
        <v>0.34721613327487943</v>
      </c>
      <c r="W13" s="529">
        <f>G13/G$16</f>
        <v>0.28731154507740564</v>
      </c>
      <c r="X13" s="529">
        <f>I13/I$16</f>
        <v>0.31141799657738689</v>
      </c>
      <c r="Y13" s="529">
        <f>K13/K$16</f>
        <v>0.32473415274133405</v>
      </c>
      <c r="Z13" s="529">
        <f>M13/M$16</f>
        <v>0.30847117560600051</v>
      </c>
      <c r="AA13" s="529">
        <f>O13/O$16</f>
        <v>0.29524580553306717</v>
      </c>
      <c r="AB13" s="529">
        <f>Q13/Q$16</f>
        <v>0.26464925514223869</v>
      </c>
      <c r="AC13" s="529">
        <f>S13/S$16</f>
        <v>0.31580290970456876</v>
      </c>
      <c r="AD13" s="529"/>
    </row>
    <row r="14" spans="2:30" s="525" customFormat="1" ht="21" customHeight="1" x14ac:dyDescent="0.2">
      <c r="B14" s="1120"/>
      <c r="D14" s="526" t="s">
        <v>53</v>
      </c>
      <c r="E14" s="527">
        <f>'36perfresol'!E14</f>
        <v>304</v>
      </c>
      <c r="F14" s="526"/>
      <c r="G14" s="527">
        <f>'36perfresol'!H14</f>
        <v>8051</v>
      </c>
      <c r="H14" s="526"/>
      <c r="I14" s="527">
        <f>'36perfresol'!K14</f>
        <v>6868</v>
      </c>
      <c r="J14" s="526"/>
      <c r="K14" s="527">
        <f>'36perfresol'!N14</f>
        <v>9893</v>
      </c>
      <c r="L14" s="526"/>
      <c r="M14" s="527">
        <f>'36perfresol'!Q14</f>
        <v>13025</v>
      </c>
      <c r="N14" s="526"/>
      <c r="O14" s="527">
        <f>'36perfresol'!T14</f>
        <v>22733</v>
      </c>
      <c r="P14" s="526"/>
      <c r="Q14" s="527">
        <f>'36perfresol'!W14</f>
        <v>82702</v>
      </c>
      <c r="R14" s="526"/>
      <c r="S14" s="527">
        <f>'36perfresol'!Z14</f>
        <v>203115</v>
      </c>
      <c r="T14" s="528"/>
      <c r="V14" s="529">
        <f t="shared" si="0"/>
        <v>0.13327487943884261</v>
      </c>
      <c r="W14" s="529">
        <f>G14/G$16</f>
        <v>0.20365779621572397</v>
      </c>
      <c r="X14" s="529">
        <f>I14/I$16</f>
        <v>0.27333147610140485</v>
      </c>
      <c r="Y14" s="529">
        <f>K14/K$16</f>
        <v>0.27324955116696586</v>
      </c>
      <c r="Z14" s="529">
        <f>M14/M$16</f>
        <v>0.30387513706460118</v>
      </c>
      <c r="AA14" s="529">
        <f>O14/O$16</f>
        <v>0.31731386616789037</v>
      </c>
      <c r="AB14" s="529">
        <f>Q14/Q$16</f>
        <v>0.31909467275259762</v>
      </c>
      <c r="AC14" s="529">
        <f>S14/S$16</f>
        <v>0.27290572750675834</v>
      </c>
      <c r="AD14" s="529"/>
    </row>
    <row r="15" spans="2:30" s="525" customFormat="1" ht="21" customHeight="1" x14ac:dyDescent="0.2">
      <c r="B15" s="1120"/>
      <c r="D15" s="526" t="s">
        <v>121</v>
      </c>
      <c r="E15" s="527">
        <f>'36perfresol'!E15</f>
        <v>570</v>
      </c>
      <c r="F15" s="526"/>
      <c r="G15" s="527">
        <f>'36perfresol'!H15</f>
        <v>10112</v>
      </c>
      <c r="H15" s="526"/>
      <c r="I15" s="527">
        <f>'36perfresol'!K15</f>
        <v>4292</v>
      </c>
      <c r="J15" s="526"/>
      <c r="K15" s="527">
        <f>'36perfresol'!N15</f>
        <v>5283</v>
      </c>
      <c r="L15" s="526"/>
      <c r="M15" s="527">
        <f>'36perfresol'!Q15</f>
        <v>8024</v>
      </c>
      <c r="N15" s="526"/>
      <c r="O15" s="527">
        <f>'36perfresol'!T15</f>
        <v>15915</v>
      </c>
      <c r="P15" s="526"/>
      <c r="Q15" s="527">
        <f>'36perfresol'!W15</f>
        <v>67046</v>
      </c>
      <c r="R15" s="526"/>
      <c r="S15" s="527">
        <f>'36perfresol'!Z15</f>
        <v>117977</v>
      </c>
      <c r="T15" s="528"/>
      <c r="V15" s="529">
        <f t="shared" si="0"/>
        <v>0.24989039894782991</v>
      </c>
      <c r="W15" s="529">
        <f>G15/G$16</f>
        <v>0.25579277547303453</v>
      </c>
      <c r="X15" s="529">
        <f>I15/I$16</f>
        <v>0.17081227364985871</v>
      </c>
      <c r="Y15" s="529">
        <f>K15/K$16</f>
        <v>0.14591907195138792</v>
      </c>
      <c r="Z15" s="529">
        <f>M15/M$16</f>
        <v>0.18720108251872244</v>
      </c>
      <c r="AA15" s="529">
        <f>O15/O$16</f>
        <v>0.22214622707350437</v>
      </c>
      <c r="AB15" s="529">
        <f>Q15/Q$16</f>
        <v>0.25868807803161548</v>
      </c>
      <c r="AC15" s="529">
        <f>S15/S$16</f>
        <v>0.15851413738062095</v>
      </c>
      <c r="AD15" s="529"/>
    </row>
    <row r="16" spans="2:30" s="525" customFormat="1" ht="21" customHeight="1" x14ac:dyDescent="0.2">
      <c r="B16" s="1120"/>
      <c r="D16" s="530" t="s">
        <v>71</v>
      </c>
      <c r="E16" s="527">
        <f>SUM(E12:E15)</f>
        <v>2281</v>
      </c>
      <c r="F16" s="526"/>
      <c r="G16" s="527">
        <f>SUM(G12:G15)</f>
        <v>39532</v>
      </c>
      <c r="H16" s="526"/>
      <c r="I16" s="527">
        <f>SUM(I12:I15)</f>
        <v>25127</v>
      </c>
      <c r="J16" s="526"/>
      <c r="K16" s="527">
        <f>SUM(K12:K15)</f>
        <v>36205</v>
      </c>
      <c r="L16" s="526"/>
      <c r="M16" s="527">
        <f>SUM(M12:M15)</f>
        <v>42863</v>
      </c>
      <c r="N16" s="526"/>
      <c r="O16" s="527">
        <f>SUM(O12:O15)</f>
        <v>71642</v>
      </c>
      <c r="P16" s="526"/>
      <c r="Q16" s="527">
        <f>SUM(Q12:Q15)</f>
        <v>259177</v>
      </c>
      <c r="R16" s="526"/>
      <c r="S16" s="527">
        <f>SUM(S12:S15)</f>
        <v>744268</v>
      </c>
      <c r="T16" s="528"/>
      <c r="V16" s="529"/>
    </row>
    <row r="17" spans="2:29" s="525" customFormat="1" ht="21" customHeight="1" x14ac:dyDescent="0.2">
      <c r="B17" s="1120" t="s">
        <v>26</v>
      </c>
      <c r="D17" s="526" t="s">
        <v>34</v>
      </c>
      <c r="E17" s="527">
        <f>'36perfresol'!E17</f>
        <v>794</v>
      </c>
      <c r="F17" s="526"/>
      <c r="G17" s="527">
        <f>'36perfresol'!H17</f>
        <v>20837</v>
      </c>
      <c r="H17" s="526"/>
      <c r="I17" s="527">
        <f>'36perfresol'!K17</f>
        <v>9355</v>
      </c>
      <c r="J17" s="526"/>
      <c r="K17" s="527">
        <f>'36perfresol'!N17</f>
        <v>11417</v>
      </c>
      <c r="L17" s="526"/>
      <c r="M17" s="527">
        <f>'36perfresol'!Q17</f>
        <v>9818</v>
      </c>
      <c r="N17" s="526"/>
      <c r="O17" s="527">
        <f>'36perfresol'!T17</f>
        <v>13179</v>
      </c>
      <c r="P17" s="526"/>
      <c r="Q17" s="527">
        <f>'36perfresol'!W17</f>
        <v>30063</v>
      </c>
      <c r="R17" s="526"/>
      <c r="S17" s="527">
        <f>'36perfresol'!Z17</f>
        <v>59517</v>
      </c>
      <c r="T17" s="528"/>
      <c r="V17" s="529">
        <f>E17/E$21</f>
        <v>0.26204620462046202</v>
      </c>
      <c r="W17" s="529">
        <f>G17/G$21</f>
        <v>0.25915377344410728</v>
      </c>
      <c r="X17" s="529">
        <f>I17/I$21</f>
        <v>0.23621947832234932</v>
      </c>
      <c r="Y17" s="529">
        <f>K17/K$21</f>
        <v>0.23899937199078919</v>
      </c>
      <c r="Z17" s="529">
        <f>M17/M$21</f>
        <v>0.20199983540449346</v>
      </c>
      <c r="AA17" s="529">
        <f>O17/O$21</f>
        <v>0.18093577528213295</v>
      </c>
      <c r="AB17" s="529">
        <f>Q17/Q$21</f>
        <v>0.19681436090816246</v>
      </c>
      <c r="AC17" s="529">
        <f>S17/S$21</f>
        <v>0.21547579395536762</v>
      </c>
    </row>
    <row r="18" spans="2:29" s="525" customFormat="1" ht="21" customHeight="1" x14ac:dyDescent="0.2">
      <c r="B18" s="1120"/>
      <c r="D18" s="526" t="s">
        <v>52</v>
      </c>
      <c r="E18" s="527">
        <f>'36perfresol'!E18</f>
        <v>1077</v>
      </c>
      <c r="F18" s="526"/>
      <c r="G18" s="527">
        <f>'36perfresol'!H18</f>
        <v>27474</v>
      </c>
      <c r="H18" s="526"/>
      <c r="I18" s="527">
        <f>'36perfresol'!K18</f>
        <v>12018</v>
      </c>
      <c r="J18" s="526"/>
      <c r="K18" s="527">
        <f>'36perfresol'!N18</f>
        <v>15699</v>
      </c>
      <c r="L18" s="526"/>
      <c r="M18" s="527">
        <f>'36perfresol'!Q18</f>
        <v>15841</v>
      </c>
      <c r="N18" s="526"/>
      <c r="O18" s="527">
        <f>'36perfresol'!T18</f>
        <v>23138</v>
      </c>
      <c r="P18" s="526"/>
      <c r="Q18" s="527">
        <f>'36perfresol'!W18</f>
        <v>45378</v>
      </c>
      <c r="R18" s="526"/>
      <c r="S18" s="527">
        <f>'36perfresol'!Z18</f>
        <v>80235</v>
      </c>
      <c r="T18" s="528"/>
      <c r="V18" s="529">
        <f t="shared" ref="V18:V20" si="1">E18/E$21</f>
        <v>0.35544554455445543</v>
      </c>
      <c r="W18" s="529">
        <f t="shared" ref="W18:W20" si="2">G18/G$21</f>
        <v>0.341699417939406</v>
      </c>
      <c r="X18" s="529">
        <f t="shared" ref="X18:X20" si="3">I18/I$21</f>
        <v>0.30346185895007954</v>
      </c>
      <c r="Y18" s="529">
        <f t="shared" ref="Y18:Y20" si="4">K18/K$21</f>
        <v>0.32863722001256018</v>
      </c>
      <c r="Z18" s="529">
        <f t="shared" ref="Z18:Z20" si="5">M18/M$21</f>
        <v>0.32591967739280719</v>
      </c>
      <c r="AA18" s="529">
        <f t="shared" ref="AA18:AA20" si="6">O18/O$21</f>
        <v>0.31766385677805542</v>
      </c>
      <c r="AB18" s="529">
        <f t="shared" ref="AB18:AB20" si="7">Q18/Q$21</f>
        <v>0.29707753947678528</v>
      </c>
      <c r="AC18" s="529">
        <f t="shared" ref="AC18:AC20" si="8">S18/S$21</f>
        <v>0.29048339681114504</v>
      </c>
    </row>
    <row r="19" spans="2:29" s="525" customFormat="1" ht="21" customHeight="1" x14ac:dyDescent="0.2">
      <c r="B19" s="1120"/>
      <c r="D19" s="526" t="s">
        <v>53</v>
      </c>
      <c r="E19" s="527">
        <f>'36perfresol'!E19</f>
        <v>429</v>
      </c>
      <c r="F19" s="526"/>
      <c r="G19" s="527">
        <f>'36perfresol'!H19</f>
        <v>18100</v>
      </c>
      <c r="H19" s="526"/>
      <c r="I19" s="527">
        <f>'36perfresol'!K19</f>
        <v>11541</v>
      </c>
      <c r="J19" s="526"/>
      <c r="K19" s="527">
        <f>'36perfresol'!N19</f>
        <v>14236</v>
      </c>
      <c r="L19" s="526"/>
      <c r="M19" s="527">
        <f>'36perfresol'!Q19</f>
        <v>15383</v>
      </c>
      <c r="N19" s="526"/>
      <c r="O19" s="527">
        <f>'36perfresol'!T19</f>
        <v>22704</v>
      </c>
      <c r="P19" s="526"/>
      <c r="Q19" s="527">
        <f>'36perfresol'!W19</f>
        <v>43747</v>
      </c>
      <c r="R19" s="526"/>
      <c r="S19" s="527">
        <f>'36perfresol'!Z19</f>
        <v>77790</v>
      </c>
      <c r="T19" s="528"/>
      <c r="V19" s="529">
        <f t="shared" si="1"/>
        <v>0.14158415841584157</v>
      </c>
      <c r="W19" s="529">
        <f t="shared" si="2"/>
        <v>0.22511317844883338</v>
      </c>
      <c r="X19" s="529">
        <f t="shared" si="3"/>
        <v>0.29141731686993411</v>
      </c>
      <c r="Y19" s="529">
        <f t="shared" si="4"/>
        <v>0.29801130416579441</v>
      </c>
      <c r="Z19" s="529">
        <f t="shared" si="5"/>
        <v>0.31649658464323926</v>
      </c>
      <c r="AA19" s="529">
        <f t="shared" si="6"/>
        <v>0.31170542848513139</v>
      </c>
      <c r="AB19" s="529">
        <f t="shared" si="7"/>
        <v>0.28639982192892871</v>
      </c>
      <c r="AC19" s="529">
        <f t="shared" si="8"/>
        <v>0.28163150044168972</v>
      </c>
    </row>
    <row r="20" spans="2:29" s="525" customFormat="1" ht="21" customHeight="1" x14ac:dyDescent="0.2">
      <c r="B20" s="1120"/>
      <c r="D20" s="526" t="s">
        <v>121</v>
      </c>
      <c r="E20" s="527">
        <f>'36perfresol'!E20</f>
        <v>730</v>
      </c>
      <c r="F20" s="526"/>
      <c r="G20" s="527">
        <f>'36perfresol'!H20</f>
        <v>13993</v>
      </c>
      <c r="H20" s="526"/>
      <c r="I20" s="527">
        <f>'36perfresol'!K20</f>
        <v>6689</v>
      </c>
      <c r="J20" s="526"/>
      <c r="K20" s="527">
        <f>'36perfresol'!N20</f>
        <v>6418</v>
      </c>
      <c r="L20" s="526"/>
      <c r="M20" s="527">
        <f>'36perfresol'!Q20</f>
        <v>7562</v>
      </c>
      <c r="N20" s="526"/>
      <c r="O20" s="527">
        <f>'36perfresol'!T20</f>
        <v>13817</v>
      </c>
      <c r="P20" s="526"/>
      <c r="Q20" s="527">
        <f>'36perfresol'!W20</f>
        <v>33560</v>
      </c>
      <c r="R20" s="526"/>
      <c r="S20" s="527">
        <f>'36perfresol'!Z20</f>
        <v>58670</v>
      </c>
      <c r="T20" s="528"/>
      <c r="V20" s="529">
        <f t="shared" si="1"/>
        <v>0.24092409240924093</v>
      </c>
      <c r="W20" s="529">
        <f t="shared" si="2"/>
        <v>0.17403363016765336</v>
      </c>
      <c r="X20" s="529">
        <f t="shared" si="3"/>
        <v>0.16890134585763705</v>
      </c>
      <c r="Y20" s="529">
        <f t="shared" si="4"/>
        <v>0.13435210383085619</v>
      </c>
      <c r="Z20" s="529">
        <f t="shared" si="5"/>
        <v>0.15558390255946011</v>
      </c>
      <c r="AA20" s="529">
        <f t="shared" si="6"/>
        <v>0.18969493945468024</v>
      </c>
      <c r="AB20" s="529">
        <f t="shared" si="7"/>
        <v>0.21970827768612355</v>
      </c>
      <c r="AC20" s="529">
        <f t="shared" si="8"/>
        <v>0.21240930879179762</v>
      </c>
    </row>
    <row r="21" spans="2:29" s="525" customFormat="1" ht="21" customHeight="1" x14ac:dyDescent="0.2">
      <c r="B21" s="1120"/>
      <c r="D21" s="530" t="s">
        <v>71</v>
      </c>
      <c r="E21" s="527">
        <f>SUM(E17:E20)</f>
        <v>3030</v>
      </c>
      <c r="F21" s="526"/>
      <c r="G21" s="527">
        <f>SUM(G17:G20)</f>
        <v>80404</v>
      </c>
      <c r="H21" s="526"/>
      <c r="I21" s="527">
        <f>SUM(I17:I20)</f>
        <v>39603</v>
      </c>
      <c r="J21" s="526"/>
      <c r="K21" s="527">
        <f>SUM(K17:K20)</f>
        <v>47770</v>
      </c>
      <c r="L21" s="526"/>
      <c r="M21" s="527">
        <f>SUM(M17:M20)</f>
        <v>48604</v>
      </c>
      <c r="N21" s="526"/>
      <c r="O21" s="527">
        <f>SUM(O17:O20)</f>
        <v>72838</v>
      </c>
      <c r="P21" s="526"/>
      <c r="Q21" s="527">
        <f>SUM(Q17:Q20)</f>
        <v>152748</v>
      </c>
      <c r="R21" s="526"/>
      <c r="S21" s="527">
        <f>SUM(S17:S20)</f>
        <v>276212</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1" t="s">
        <v>3</v>
      </c>
      <c r="C23" s="1121"/>
      <c r="D23" s="1121"/>
      <c r="E23" s="532">
        <f>E16+E21</f>
        <v>5311</v>
      </c>
      <c r="F23" s="528"/>
      <c r="G23" s="532">
        <f>G16+G21</f>
        <v>119936</v>
      </c>
      <c r="H23" s="528"/>
      <c r="I23" s="532">
        <f>I16+I21</f>
        <v>64730</v>
      </c>
      <c r="J23" s="528"/>
      <c r="K23" s="532">
        <f>K16+K21</f>
        <v>83975</v>
      </c>
      <c r="L23" s="528"/>
      <c r="M23" s="532">
        <f>M16+M21</f>
        <v>91467</v>
      </c>
      <c r="N23" s="528"/>
      <c r="O23" s="532">
        <f>O16+O21</f>
        <v>144480</v>
      </c>
      <c r="P23" s="528"/>
      <c r="Q23" s="532">
        <f>Q16+Q21</f>
        <v>411925</v>
      </c>
      <c r="R23" s="528"/>
      <c r="S23" s="532">
        <f>S16+S21</f>
        <v>1020480</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091"/>
      <c r="D37" s="1091"/>
      <c r="E37" s="1091"/>
      <c r="F37" s="1091"/>
      <c r="G37" s="1091"/>
      <c r="H37" s="1091"/>
      <c r="I37" s="1091"/>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102"/>
      <c r="C46" s="1103"/>
      <c r="D46" s="1103"/>
      <c r="E46" s="1103"/>
      <c r="F46" s="1103"/>
      <c r="G46" s="1103"/>
      <c r="H46" s="1103"/>
      <c r="I46" s="1103"/>
      <c r="J46" s="1103"/>
      <c r="K46" s="1103"/>
      <c r="L46" s="403"/>
    </row>
  </sheetData>
  <mergeCells count="12">
    <mergeCell ref="B3:I3"/>
    <mergeCell ref="B4:T4"/>
    <mergeCell ref="B8:B10"/>
    <mergeCell ref="D8:D10"/>
    <mergeCell ref="E8:S8"/>
    <mergeCell ref="B6:AC6"/>
    <mergeCell ref="B5:AB5"/>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0"/>
      <c r="C3" s="1060"/>
      <c r="D3" s="1060"/>
      <c r="E3" s="1060"/>
      <c r="F3" s="1060"/>
      <c r="G3" s="1060"/>
      <c r="H3" s="1060"/>
      <c r="I3" s="1060"/>
      <c r="J3" s="45"/>
      <c r="Q3" s="89"/>
    </row>
    <row r="4" spans="2:30" s="7" customFormat="1" ht="2.25" customHeight="1" x14ac:dyDescent="0.2">
      <c r="B4" s="1029"/>
      <c r="C4" s="1029"/>
      <c r="D4" s="1029"/>
      <c r="E4" s="1029"/>
      <c r="F4" s="1029"/>
      <c r="G4" s="1029"/>
      <c r="H4" s="1029"/>
      <c r="I4" s="1029"/>
      <c r="J4" s="1029"/>
      <c r="K4" s="1029"/>
      <c r="L4" s="1029"/>
      <c r="M4" s="1029"/>
      <c r="N4" s="1029"/>
      <c r="O4" s="1029"/>
      <c r="P4" s="1029"/>
      <c r="Q4" s="1029"/>
      <c r="R4" s="1029"/>
      <c r="S4" s="1029"/>
      <c r="T4" s="1029"/>
    </row>
    <row r="5" spans="2:30" s="7" customFormat="1" ht="36" customHeight="1" x14ac:dyDescent="0.2">
      <c r="B5" s="1034" t="s">
        <v>423</v>
      </c>
      <c r="C5" s="1034"/>
      <c r="D5" s="1034"/>
      <c r="E5" s="1034"/>
      <c r="F5" s="1034"/>
      <c r="G5" s="1034"/>
      <c r="H5" s="1034"/>
      <c r="I5" s="1034"/>
      <c r="J5" s="1034"/>
      <c r="K5" s="1034"/>
      <c r="L5" s="1034"/>
      <c r="M5" s="1034"/>
      <c r="N5" s="1034"/>
      <c r="O5" s="1034"/>
      <c r="P5" s="1034"/>
      <c r="Q5" s="1034"/>
      <c r="R5" s="1034"/>
      <c r="S5" s="1034"/>
      <c r="T5" s="1034"/>
      <c r="U5" s="1034"/>
      <c r="V5" s="1034"/>
      <c r="W5" s="1034"/>
      <c r="X5" s="1034"/>
      <c r="Y5" s="1034"/>
      <c r="Z5" s="1034"/>
      <c r="AA5" s="1034"/>
      <c r="AB5" s="1034"/>
      <c r="AC5" s="13"/>
    </row>
    <row r="6" spans="2:30" s="7" customFormat="1" ht="14.2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773" customFormat="1" ht="5.25" customHeight="1" x14ac:dyDescent="0.2"/>
    <row r="8" spans="2:30" s="519" customFormat="1" ht="21.75" customHeight="1" x14ac:dyDescent="0.2">
      <c r="B8" s="1121" t="s">
        <v>30</v>
      </c>
      <c r="D8" s="1121" t="s">
        <v>120</v>
      </c>
      <c r="E8" s="1121" t="s">
        <v>29</v>
      </c>
      <c r="F8" s="1121"/>
      <c r="G8" s="1121"/>
      <c r="H8" s="1121"/>
      <c r="I8" s="1121"/>
      <c r="J8" s="1121"/>
      <c r="K8" s="1121"/>
      <c r="L8" s="1121"/>
      <c r="M8" s="1121"/>
      <c r="N8" s="1121"/>
      <c r="O8" s="1121"/>
      <c r="P8" s="1121"/>
      <c r="Q8" s="1121"/>
      <c r="R8" s="1121"/>
      <c r="S8" s="1121"/>
    </row>
    <row r="9" spans="2:30" s="519" customFormat="1" ht="21.75" customHeight="1" x14ac:dyDescent="0.2">
      <c r="B9" s="1121"/>
      <c r="D9" s="1121"/>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1"/>
      <c r="D10" s="1121"/>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'36perfresol'!E12</f>
        <v>615</v>
      </c>
      <c r="F12" s="526"/>
      <c r="G12" s="527">
        <f>'36perfresol'!H12</f>
        <v>10011</v>
      </c>
      <c r="H12" s="526"/>
      <c r="I12" s="527">
        <f>'36perfresol'!K12</f>
        <v>6142</v>
      </c>
      <c r="J12" s="526"/>
      <c r="K12" s="527">
        <f>'36perfresol'!N12</f>
        <v>9272</v>
      </c>
      <c r="L12" s="526"/>
      <c r="M12" s="527">
        <f>'36perfresol'!Q12</f>
        <v>8592</v>
      </c>
      <c r="N12" s="526"/>
      <c r="O12" s="527">
        <f>'36perfresol'!T12</f>
        <v>11842</v>
      </c>
      <c r="P12" s="526"/>
      <c r="Q12" s="527">
        <f>'36perfresol'!W12</f>
        <v>40838</v>
      </c>
      <c r="R12" s="526"/>
      <c r="S12" s="527">
        <f>'36perfresol'!Z12</f>
        <v>188134</v>
      </c>
      <c r="T12" s="528"/>
      <c r="V12" s="529">
        <f>E12/E$16</f>
        <v>0.35943892460549387</v>
      </c>
      <c r="W12" s="529">
        <f>G12/G$16</f>
        <v>0.3402787219578518</v>
      </c>
      <c r="X12" s="529">
        <f>I12/I$16</f>
        <v>0.29479241660667149</v>
      </c>
      <c r="Y12" s="529">
        <f>K12/K$16</f>
        <v>0.29985123860034929</v>
      </c>
      <c r="Z12" s="529">
        <f>M12/M$16</f>
        <v>0.24662016705416342</v>
      </c>
      <c r="AA12" s="529">
        <f>O12/O$16</f>
        <v>0.21250022430778617</v>
      </c>
      <c r="AB12" s="529">
        <f>Q12/Q$16</f>
        <v>0.21255289359863844</v>
      </c>
      <c r="AC12" s="529">
        <f>S12/S$16</f>
        <v>0.30039390634704954</v>
      </c>
      <c r="AD12" s="529"/>
    </row>
    <row r="13" spans="2:30" s="525" customFormat="1" ht="21" customHeight="1" x14ac:dyDescent="0.2">
      <c r="B13" s="1120"/>
      <c r="D13" s="526" t="s">
        <v>52</v>
      </c>
      <c r="E13" s="527">
        <f>'36perfresol'!E13</f>
        <v>792</v>
      </c>
      <c r="F13" s="526"/>
      <c r="G13" s="527">
        <f>'36perfresol'!H13</f>
        <v>11358</v>
      </c>
      <c r="H13" s="526"/>
      <c r="I13" s="527">
        <f>'36perfresol'!K13</f>
        <v>7825</v>
      </c>
      <c r="J13" s="526"/>
      <c r="K13" s="527">
        <f>'36perfresol'!N13</f>
        <v>11757</v>
      </c>
      <c r="L13" s="526"/>
      <c r="M13" s="527">
        <f>'36perfresol'!Q13</f>
        <v>13222</v>
      </c>
      <c r="N13" s="526"/>
      <c r="O13" s="527">
        <f>'36perfresol'!T13</f>
        <v>21152</v>
      </c>
      <c r="P13" s="526"/>
      <c r="Q13" s="527">
        <f>'36perfresol'!W13</f>
        <v>68591</v>
      </c>
      <c r="R13" s="526"/>
      <c r="S13" s="527">
        <f>'36perfresol'!Z13</f>
        <v>235042</v>
      </c>
      <c r="T13" s="528"/>
      <c r="V13" s="529">
        <f t="shared" ref="V13:V14" si="0">E13/E$16</f>
        <v>0.46288720046756282</v>
      </c>
      <c r="W13" s="529">
        <f>G13/G$16</f>
        <v>0.38606390210740993</v>
      </c>
      <c r="X13" s="529">
        <f>I13/I$16</f>
        <v>0.37556995440364771</v>
      </c>
      <c r="Y13" s="529">
        <f>K13/K$16</f>
        <v>0.38021473384645238</v>
      </c>
      <c r="Z13" s="529">
        <f>M13/M$16</f>
        <v>0.37951720772697267</v>
      </c>
      <c r="AA13" s="529">
        <f>O13/O$16</f>
        <v>0.37956466344859763</v>
      </c>
      <c r="AB13" s="529">
        <f>Q13/Q$16</f>
        <v>0.35700121271424184</v>
      </c>
      <c r="AC13" s="529">
        <f>S13/S$16</f>
        <v>0.37529199685130393</v>
      </c>
      <c r="AD13" s="529"/>
    </row>
    <row r="14" spans="2:30" s="525" customFormat="1" ht="21" customHeight="1" x14ac:dyDescent="0.2">
      <c r="B14" s="1120"/>
      <c r="D14" s="526" t="s">
        <v>53</v>
      </c>
      <c r="E14" s="527">
        <f>'36perfresol'!E14</f>
        <v>304</v>
      </c>
      <c r="F14" s="526"/>
      <c r="G14" s="527">
        <f>'36perfresol'!H14</f>
        <v>8051</v>
      </c>
      <c r="H14" s="526"/>
      <c r="I14" s="527">
        <f>'36perfresol'!K14</f>
        <v>6868</v>
      </c>
      <c r="J14" s="526"/>
      <c r="K14" s="527">
        <f>'36perfresol'!N14</f>
        <v>9893</v>
      </c>
      <c r="L14" s="526"/>
      <c r="M14" s="527">
        <f>'36perfresol'!Q14</f>
        <v>13025</v>
      </c>
      <c r="N14" s="526"/>
      <c r="O14" s="527">
        <f>'36perfresol'!T14</f>
        <v>22733</v>
      </c>
      <c r="P14" s="526"/>
      <c r="Q14" s="527">
        <f>'36perfresol'!W14</f>
        <v>82702</v>
      </c>
      <c r="R14" s="526"/>
      <c r="S14" s="527">
        <f>'36perfresol'!Z14</f>
        <v>203115</v>
      </c>
      <c r="T14" s="528"/>
      <c r="V14" s="529">
        <f t="shared" si="0"/>
        <v>0.17767387492694331</v>
      </c>
      <c r="W14" s="529">
        <f>G14/G$16</f>
        <v>0.27365737593473827</v>
      </c>
      <c r="X14" s="529">
        <f>I14/I$16</f>
        <v>0.32963762898968085</v>
      </c>
      <c r="Y14" s="529">
        <f>K14/K$16</f>
        <v>0.31993402755319839</v>
      </c>
      <c r="Z14" s="529">
        <f>M14/M$16</f>
        <v>0.37386262521886393</v>
      </c>
      <c r="AA14" s="529">
        <f>O14/O$16</f>
        <v>0.40793511224361623</v>
      </c>
      <c r="AB14" s="529">
        <f>Q14/Q$16</f>
        <v>0.43044589368711972</v>
      </c>
      <c r="AC14" s="529">
        <f>S14/S$16</f>
        <v>0.32431409680164652</v>
      </c>
      <c r="AD14" s="529"/>
    </row>
    <row r="15" spans="2:30" s="525" customFormat="1" ht="21" customHeight="1" x14ac:dyDescent="0.2">
      <c r="B15" s="1120"/>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20"/>
      <c r="D16" s="530" t="s">
        <v>71</v>
      </c>
      <c r="E16" s="527">
        <f>SUM(E12:E15)</f>
        <v>1711</v>
      </c>
      <c r="F16" s="526"/>
      <c r="G16" s="527">
        <f>SUM(G12:G15)</f>
        <v>29420</v>
      </c>
      <c r="H16" s="526"/>
      <c r="I16" s="527">
        <f>SUM(I12:I15)</f>
        <v>20835</v>
      </c>
      <c r="J16" s="526"/>
      <c r="K16" s="527">
        <f>SUM(K12:K15)</f>
        <v>30922</v>
      </c>
      <c r="L16" s="526"/>
      <c r="M16" s="527">
        <f>SUM(M12:M15)</f>
        <v>34839</v>
      </c>
      <c r="N16" s="526"/>
      <c r="O16" s="527">
        <f>SUM(O12:O15)</f>
        <v>55727</v>
      </c>
      <c r="P16" s="526"/>
      <c r="Q16" s="527">
        <f>SUM(Q12:Q15)</f>
        <v>192131</v>
      </c>
      <c r="R16" s="526"/>
      <c r="S16" s="527">
        <f>SUM(S12:S15)</f>
        <v>626291</v>
      </c>
      <c r="T16" s="528"/>
      <c r="V16" s="529"/>
    </row>
    <row r="17" spans="2:29" s="525" customFormat="1" ht="21" customHeight="1" x14ac:dyDescent="0.2">
      <c r="B17" s="1120" t="s">
        <v>26</v>
      </c>
      <c r="D17" s="526" t="s">
        <v>34</v>
      </c>
      <c r="E17" s="527">
        <f>'36perfresol'!E17</f>
        <v>794</v>
      </c>
      <c r="F17" s="526"/>
      <c r="G17" s="527">
        <f>'36perfresol'!H17</f>
        <v>20837</v>
      </c>
      <c r="H17" s="526"/>
      <c r="I17" s="527">
        <f>'36perfresol'!K17</f>
        <v>9355</v>
      </c>
      <c r="J17" s="526"/>
      <c r="K17" s="527">
        <f>'36perfresol'!N17</f>
        <v>11417</v>
      </c>
      <c r="L17" s="526"/>
      <c r="M17" s="527">
        <f>'36perfresol'!Q17</f>
        <v>9818</v>
      </c>
      <c r="N17" s="526"/>
      <c r="O17" s="527">
        <f>'36perfresol'!T17</f>
        <v>13179</v>
      </c>
      <c r="P17" s="526"/>
      <c r="Q17" s="527">
        <f>'36perfresol'!W17</f>
        <v>30063</v>
      </c>
      <c r="R17" s="526"/>
      <c r="S17" s="527">
        <f>'36perfresol'!Z17</f>
        <v>59517</v>
      </c>
      <c r="T17" s="528"/>
      <c r="V17" s="529">
        <f>E17/E$21</f>
        <v>0.34521739130434781</v>
      </c>
      <c r="W17" s="529">
        <f>G17/G$21</f>
        <v>0.31375826293836867</v>
      </c>
      <c r="X17" s="529">
        <f>I17/I$21</f>
        <v>0.28422555751352008</v>
      </c>
      <c r="Y17" s="529">
        <f>K17/K$21</f>
        <v>0.27609305474946799</v>
      </c>
      <c r="Z17" s="529">
        <f>M17/M$21</f>
        <v>0.23921836167828078</v>
      </c>
      <c r="AA17" s="529">
        <f>O17/O$21</f>
        <v>0.2232934040426289</v>
      </c>
      <c r="AB17" s="529">
        <f>Q17/Q$21</f>
        <v>0.25223176829882205</v>
      </c>
      <c r="AC17" s="529">
        <f>S17/S$21</f>
        <v>0.27358854841823649</v>
      </c>
    </row>
    <row r="18" spans="2:29" s="525" customFormat="1" ht="21" customHeight="1" x14ac:dyDescent="0.2">
      <c r="B18" s="1120"/>
      <c r="D18" s="526" t="s">
        <v>52</v>
      </c>
      <c r="E18" s="527">
        <f>'36perfresol'!E18</f>
        <v>1077</v>
      </c>
      <c r="F18" s="526"/>
      <c r="G18" s="527">
        <f>'36perfresol'!H18</f>
        <v>27474</v>
      </c>
      <c r="H18" s="526"/>
      <c r="I18" s="527">
        <f>'36perfresol'!K18</f>
        <v>12018</v>
      </c>
      <c r="J18" s="526"/>
      <c r="K18" s="527">
        <f>'36perfresol'!N18</f>
        <v>15699</v>
      </c>
      <c r="L18" s="526"/>
      <c r="M18" s="527">
        <f>'36perfresol'!Q18</f>
        <v>15841</v>
      </c>
      <c r="N18" s="526"/>
      <c r="O18" s="527">
        <f>'36perfresol'!T18</f>
        <v>23138</v>
      </c>
      <c r="P18" s="526"/>
      <c r="Q18" s="527">
        <f>'36perfresol'!W18</f>
        <v>45378</v>
      </c>
      <c r="R18" s="526"/>
      <c r="S18" s="527">
        <f>'36perfresol'!Z18</f>
        <v>80235</v>
      </c>
      <c r="T18" s="528"/>
      <c r="V18" s="529">
        <f t="shared" ref="V18:V19" si="1">E18/E$21</f>
        <v>0.4682608695652174</v>
      </c>
      <c r="W18" s="529">
        <f t="shared" ref="W18:W19" si="2">G18/G$21</f>
        <v>0.41369652617789221</v>
      </c>
      <c r="X18" s="529">
        <f t="shared" ref="X18:X19" si="3">I18/I$21</f>
        <v>0.36513337789390532</v>
      </c>
      <c r="Y18" s="529">
        <f t="shared" ref="Y18:Y19" si="4">K18/K$21</f>
        <v>0.37964306442251888</v>
      </c>
      <c r="Z18" s="529">
        <f t="shared" ref="Z18:Z19" si="5">M18/M$21</f>
        <v>0.38597046927537643</v>
      </c>
      <c r="AA18" s="529">
        <f t="shared" ref="AA18:AA19" si="6">O18/O$21</f>
        <v>0.39202995543958929</v>
      </c>
      <c r="AB18" s="529">
        <f t="shared" ref="AB18:AB19" si="7">Q18/Q$21</f>
        <v>0.38072624760881968</v>
      </c>
      <c r="AC18" s="529">
        <f t="shared" ref="AC18:AC19" si="8">S18/S$21</f>
        <v>0.36882533028104919</v>
      </c>
    </row>
    <row r="19" spans="2:29" s="525" customFormat="1" ht="21" customHeight="1" x14ac:dyDescent="0.2">
      <c r="B19" s="1120"/>
      <c r="D19" s="526" t="s">
        <v>53</v>
      </c>
      <c r="E19" s="527">
        <f>'36perfresol'!E19</f>
        <v>429</v>
      </c>
      <c r="F19" s="526"/>
      <c r="G19" s="527">
        <f>'36perfresol'!H19</f>
        <v>18100</v>
      </c>
      <c r="H19" s="526"/>
      <c r="I19" s="527">
        <f>'36perfresol'!K19</f>
        <v>11541</v>
      </c>
      <c r="J19" s="526"/>
      <c r="K19" s="527">
        <f>'36perfresol'!N19</f>
        <v>14236</v>
      </c>
      <c r="L19" s="526"/>
      <c r="M19" s="527">
        <f>'36perfresol'!Q19</f>
        <v>15383</v>
      </c>
      <c r="N19" s="526"/>
      <c r="O19" s="527">
        <f>'36perfresol'!T19</f>
        <v>22704</v>
      </c>
      <c r="P19" s="526"/>
      <c r="Q19" s="527">
        <f>'36perfresol'!W19</f>
        <v>43747</v>
      </c>
      <c r="R19" s="526"/>
      <c r="S19" s="527">
        <f>'36perfresol'!Z19</f>
        <v>77790</v>
      </c>
      <c r="T19" s="528"/>
      <c r="V19" s="529">
        <f t="shared" si="1"/>
        <v>0.18652173913043479</v>
      </c>
      <c r="W19" s="529">
        <f t="shared" si="2"/>
        <v>0.27254521088373912</v>
      </c>
      <c r="X19" s="529">
        <f t="shared" si="3"/>
        <v>0.3506410645925746</v>
      </c>
      <c r="Y19" s="529">
        <f t="shared" si="4"/>
        <v>0.34426388082801318</v>
      </c>
      <c r="Z19" s="529">
        <f t="shared" si="5"/>
        <v>0.37481116904634276</v>
      </c>
      <c r="AA19" s="529">
        <f t="shared" si="6"/>
        <v>0.38467664051778183</v>
      </c>
      <c r="AB19" s="529">
        <f t="shared" si="7"/>
        <v>0.36704198409235828</v>
      </c>
      <c r="AC19" s="529">
        <f t="shared" si="8"/>
        <v>0.35758612130071432</v>
      </c>
    </row>
    <row r="20" spans="2:29" s="525" customFormat="1" ht="21" customHeight="1" x14ac:dyDescent="0.2">
      <c r="B20" s="1120"/>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20"/>
      <c r="D21" s="530" t="s">
        <v>71</v>
      </c>
      <c r="E21" s="527">
        <f>SUM(E17:E20)</f>
        <v>2300</v>
      </c>
      <c r="F21" s="526"/>
      <c r="G21" s="527">
        <f>SUM(G17:G20)</f>
        <v>66411</v>
      </c>
      <c r="H21" s="526"/>
      <c r="I21" s="527">
        <f>SUM(I17:I20)</f>
        <v>32914</v>
      </c>
      <c r="J21" s="526"/>
      <c r="K21" s="527">
        <f>SUM(K17:K20)</f>
        <v>41352</v>
      </c>
      <c r="L21" s="526"/>
      <c r="M21" s="527">
        <f>SUM(M17:M20)</f>
        <v>41042</v>
      </c>
      <c r="N21" s="526"/>
      <c r="O21" s="527">
        <f>SUM(O17:O20)</f>
        <v>59021</v>
      </c>
      <c r="P21" s="526"/>
      <c r="Q21" s="527">
        <f>SUM(Q17:Q20)</f>
        <v>119188</v>
      </c>
      <c r="R21" s="526"/>
      <c r="S21" s="527">
        <f>SUM(S17:S20)</f>
        <v>217542</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1" t="s">
        <v>3</v>
      </c>
      <c r="C23" s="1121"/>
      <c r="D23" s="1121"/>
      <c r="E23" s="532">
        <f>E16+E21</f>
        <v>4011</v>
      </c>
      <c r="F23" s="528"/>
      <c r="G23" s="532">
        <f>G16+G21</f>
        <v>95831</v>
      </c>
      <c r="H23" s="528"/>
      <c r="I23" s="532">
        <f>I16+I21</f>
        <v>53749</v>
      </c>
      <c r="J23" s="528"/>
      <c r="K23" s="532">
        <f>K16+K21</f>
        <v>72274</v>
      </c>
      <c r="L23" s="528"/>
      <c r="M23" s="532">
        <f>M16+M21</f>
        <v>75881</v>
      </c>
      <c r="N23" s="528"/>
      <c r="O23" s="532">
        <f>O16+O21</f>
        <v>114748</v>
      </c>
      <c r="P23" s="528"/>
      <c r="Q23" s="532">
        <f>Q16+Q21</f>
        <v>311319</v>
      </c>
      <c r="R23" s="528"/>
      <c r="S23" s="532">
        <f>S16+S21</f>
        <v>843833</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091"/>
      <c r="D37" s="1091"/>
      <c r="E37" s="1091"/>
      <c r="F37" s="1091"/>
      <c r="G37" s="1091"/>
      <c r="H37" s="1091"/>
      <c r="I37" s="1091"/>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102"/>
      <c r="C46" s="1103"/>
      <c r="D46" s="1103"/>
      <c r="E46" s="1103"/>
      <c r="F46" s="1103"/>
      <c r="G46" s="1103"/>
      <c r="H46" s="1103"/>
      <c r="I46" s="1103"/>
      <c r="J46" s="1103"/>
      <c r="K46" s="1103"/>
      <c r="L46" s="403"/>
    </row>
  </sheetData>
  <mergeCells count="12">
    <mergeCell ref="B3:I3"/>
    <mergeCell ref="B4:T4"/>
    <mergeCell ref="B5:AB5"/>
    <mergeCell ref="B6:AC6"/>
    <mergeCell ref="B8:B10"/>
    <mergeCell ref="D8:D10"/>
    <mergeCell ref="E8:S8"/>
    <mergeCell ref="B12:B16"/>
    <mergeCell ref="B17:B21"/>
    <mergeCell ref="B23:D23"/>
    <mergeCell ref="C37:I37"/>
    <mergeCell ref="B46:K46"/>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9" t="s">
        <v>424</v>
      </c>
      <c r="C3" s="1029"/>
      <c r="D3" s="1029"/>
      <c r="E3" s="1029"/>
      <c r="F3" s="1029"/>
      <c r="G3" s="1029"/>
      <c r="H3" s="1029"/>
      <c r="I3" s="1029"/>
      <c r="J3" s="1029"/>
      <c r="K3" s="1029"/>
      <c r="L3" s="1029"/>
      <c r="M3" s="1029"/>
      <c r="N3" s="1029"/>
      <c r="O3" s="1029"/>
      <c r="P3" s="1029"/>
      <c r="Q3" s="1029"/>
      <c r="R3" s="1029"/>
      <c r="S3" s="1029"/>
      <c r="T3" s="1029"/>
      <c r="U3" s="1029"/>
      <c r="V3" s="1029"/>
      <c r="W3" s="1029"/>
      <c r="X3" s="1029"/>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2" t="s">
        <v>55</v>
      </c>
      <c r="G6" s="1123"/>
      <c r="H6" s="1123"/>
      <c r="I6" s="1123"/>
      <c r="J6" s="1123"/>
      <c r="K6" s="1123"/>
      <c r="L6" s="1123"/>
      <c r="M6" s="1123"/>
      <c r="N6" s="1123"/>
      <c r="O6" s="1123"/>
      <c r="P6" s="1123"/>
      <c r="Q6" s="1123"/>
      <c r="R6" s="1123"/>
      <c r="S6" s="1123"/>
      <c r="T6" s="1123"/>
      <c r="U6" s="1123"/>
      <c r="V6" s="1123"/>
      <c r="W6" s="1124"/>
      <c r="X6" s="133"/>
      <c r="Y6" s="133"/>
    </row>
    <row r="7" spans="2:25" s="7" customFormat="1" ht="64.5" customHeight="1" x14ac:dyDescent="0.2">
      <c r="B7" s="1105" t="s">
        <v>15</v>
      </c>
      <c r="C7" s="194"/>
      <c r="D7" s="195" t="s">
        <v>255</v>
      </c>
      <c r="E7" s="194"/>
      <c r="F7" s="1125" t="s">
        <v>57</v>
      </c>
      <c r="G7" s="1126"/>
      <c r="H7" s="1125" t="s">
        <v>58</v>
      </c>
      <c r="I7" s="1126"/>
      <c r="J7" s="1125" t="s">
        <v>59</v>
      </c>
      <c r="K7" s="1126"/>
      <c r="L7" s="1125" t="s">
        <v>60</v>
      </c>
      <c r="M7" s="1126"/>
      <c r="N7" s="1125" t="s">
        <v>61</v>
      </c>
      <c r="O7" s="1126"/>
      <c r="P7" s="1125" t="s">
        <v>62</v>
      </c>
      <c r="Q7" s="1126"/>
      <c r="R7" s="1125" t="s">
        <v>63</v>
      </c>
      <c r="S7" s="1126"/>
      <c r="T7" s="1125" t="s">
        <v>64</v>
      </c>
      <c r="U7" s="1126"/>
      <c r="V7" s="1127" t="s">
        <v>3</v>
      </c>
      <c r="W7" s="1128"/>
      <c r="X7" s="51"/>
      <c r="Y7" s="195" t="s">
        <v>256</v>
      </c>
    </row>
    <row r="8" spans="2:25" s="124" customFormat="1" ht="20.25" customHeight="1" x14ac:dyDescent="0.2">
      <c r="B8" s="110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279070</v>
      </c>
      <c r="E10" s="125"/>
      <c r="F10" s="153">
        <v>704</v>
      </c>
      <c r="G10" s="75">
        <v>0.17236187179116794</v>
      </c>
      <c r="H10" s="153">
        <v>129373</v>
      </c>
      <c r="I10" s="75">
        <v>31.674676760282342</v>
      </c>
      <c r="J10" s="153">
        <v>152273</v>
      </c>
      <c r="K10" s="75">
        <v>37.281334237580275</v>
      </c>
      <c r="L10" s="153">
        <v>14474</v>
      </c>
      <c r="M10" s="75">
        <v>3.5437013242973929</v>
      </c>
      <c r="N10" s="153">
        <v>27514</v>
      </c>
      <c r="O10" s="75">
        <v>6.7363132677019806</v>
      </c>
      <c r="P10" s="153">
        <v>4690</v>
      </c>
      <c r="Q10" s="75">
        <v>1.1482630379269567</v>
      </c>
      <c r="R10" s="153">
        <v>79404</v>
      </c>
      <c r="S10" s="75">
        <v>19.440656346173149</v>
      </c>
      <c r="T10" s="153">
        <v>11</v>
      </c>
      <c r="U10" s="75">
        <f t="shared" ref="U10:U27" si="0">T10*100/$V10</f>
        <v>2.693154246736999E-3</v>
      </c>
      <c r="V10" s="153">
        <f>F10+H10+J10+L10+N10+P10+R10+T10</f>
        <v>408443</v>
      </c>
      <c r="W10" s="75">
        <f t="shared" ref="V10:W27" si="1">G10+I10+K10+M10+O10+Q10+S10+U10</f>
        <v>100</v>
      </c>
      <c r="X10" s="154"/>
      <c r="Y10" s="155">
        <f t="shared" ref="Y10:Y27" si="2">V10/D10</f>
        <v>1.4635861970115025</v>
      </c>
    </row>
    <row r="11" spans="2:25" s="125" customFormat="1" ht="18" customHeight="1" x14ac:dyDescent="0.2">
      <c r="B11" s="32" t="s">
        <v>10</v>
      </c>
      <c r="C11" s="28"/>
      <c r="D11" s="156">
        <v>39671</v>
      </c>
      <c r="F11" s="157">
        <v>3419</v>
      </c>
      <c r="G11" s="181">
        <v>6.7712356168181724</v>
      </c>
      <c r="H11" s="157">
        <v>8007</v>
      </c>
      <c r="I11" s="181">
        <v>15.857643633771017</v>
      </c>
      <c r="J11" s="157">
        <v>5333</v>
      </c>
      <c r="K11" s="181">
        <v>10.56186005981027</v>
      </c>
      <c r="L11" s="157">
        <v>1704</v>
      </c>
      <c r="M11" s="181">
        <v>3.3747252094349713</v>
      </c>
      <c r="N11" s="157">
        <v>3860</v>
      </c>
      <c r="O11" s="181">
        <v>7.6446240072881393</v>
      </c>
      <c r="P11" s="157">
        <v>8283</v>
      </c>
      <c r="Q11" s="181">
        <v>16.404254055017528</v>
      </c>
      <c r="R11" s="157">
        <v>19887</v>
      </c>
      <c r="S11" s="181">
        <v>39.385657417859903</v>
      </c>
      <c r="T11" s="157">
        <v>0</v>
      </c>
      <c r="U11" s="181">
        <f t="shared" si="0"/>
        <v>0</v>
      </c>
      <c r="V11" s="157">
        <f t="shared" si="1"/>
        <v>50493</v>
      </c>
      <c r="W11" s="181">
        <f t="shared" si="1"/>
        <v>100</v>
      </c>
      <c r="X11" s="154"/>
      <c r="Y11" s="158">
        <f t="shared" si="2"/>
        <v>1.2727937284162234</v>
      </c>
    </row>
    <row r="12" spans="2:25" s="125" customFormat="1" ht="22.5" customHeight="1" x14ac:dyDescent="0.2">
      <c r="B12" s="32" t="s">
        <v>40</v>
      </c>
      <c r="C12" s="28"/>
      <c r="D12" s="156">
        <v>30221</v>
      </c>
      <c r="F12" s="126">
        <v>7683</v>
      </c>
      <c r="G12" s="181">
        <v>19.804608960148478</v>
      </c>
      <c r="H12" s="126">
        <v>2783</v>
      </c>
      <c r="I12" s="181">
        <v>7.1737897613032944</v>
      </c>
      <c r="J12" s="126">
        <v>7383</v>
      </c>
      <c r="K12" s="181">
        <v>19.031293498994689</v>
      </c>
      <c r="L12" s="126">
        <v>2276</v>
      </c>
      <c r="M12" s="181">
        <v>5.8668866319533945</v>
      </c>
      <c r="N12" s="126">
        <v>3760</v>
      </c>
      <c r="O12" s="181">
        <v>9.6922204464607926</v>
      </c>
      <c r="P12" s="126">
        <v>4072</v>
      </c>
      <c r="Q12" s="181">
        <v>10.496468526060731</v>
      </c>
      <c r="R12" s="126">
        <v>10819</v>
      </c>
      <c r="S12" s="181">
        <v>27.888333247409392</v>
      </c>
      <c r="T12" s="126">
        <v>18</v>
      </c>
      <c r="U12" s="181">
        <f t="shared" si="0"/>
        <v>4.6398927669227201E-2</v>
      </c>
      <c r="V12" s="157">
        <f t="shared" si="1"/>
        <v>38794</v>
      </c>
      <c r="W12" s="181">
        <f t="shared" si="1"/>
        <v>100</v>
      </c>
      <c r="X12" s="154"/>
      <c r="Y12" s="158">
        <f t="shared" si="2"/>
        <v>1.2836769134045862</v>
      </c>
    </row>
    <row r="13" spans="2:25" s="125" customFormat="1" ht="18" customHeight="1" x14ac:dyDescent="0.2">
      <c r="B13" s="32" t="s">
        <v>41</v>
      </c>
      <c r="C13" s="28"/>
      <c r="D13" s="156">
        <v>28700</v>
      </c>
      <c r="F13" s="157">
        <v>4379</v>
      </c>
      <c r="G13" s="181">
        <v>9.3108800578341953</v>
      </c>
      <c r="H13" s="157">
        <v>13549</v>
      </c>
      <c r="I13" s="181">
        <v>28.808658119112927</v>
      </c>
      <c r="J13" s="157">
        <v>2164</v>
      </c>
      <c r="K13" s="181">
        <v>4.6012204716038356</v>
      </c>
      <c r="L13" s="157">
        <v>1659</v>
      </c>
      <c r="M13" s="181">
        <v>3.5274606110863047</v>
      </c>
      <c r="N13" s="157">
        <v>2939</v>
      </c>
      <c r="O13" s="181">
        <v>6.2490697624970766</v>
      </c>
      <c r="P13" s="157">
        <v>799</v>
      </c>
      <c r="Q13" s="181">
        <v>1.6988794624821926</v>
      </c>
      <c r="R13" s="157">
        <v>21542</v>
      </c>
      <c r="S13" s="181">
        <v>45.803831515383472</v>
      </c>
      <c r="T13" s="157">
        <v>0</v>
      </c>
      <c r="U13" s="181">
        <f t="shared" si="0"/>
        <v>0</v>
      </c>
      <c r="V13" s="157">
        <f t="shared" si="1"/>
        <v>47031</v>
      </c>
      <c r="W13" s="181">
        <f t="shared" si="1"/>
        <v>100</v>
      </c>
      <c r="X13" s="154"/>
      <c r="Y13" s="158">
        <f t="shared" si="2"/>
        <v>1.6387108013937282</v>
      </c>
    </row>
    <row r="14" spans="2:25" s="125" customFormat="1" ht="18" customHeight="1" x14ac:dyDescent="0.2">
      <c r="B14" s="32" t="s">
        <v>9</v>
      </c>
      <c r="C14" s="28"/>
      <c r="D14" s="156">
        <v>39639</v>
      </c>
      <c r="F14" s="157">
        <v>1364</v>
      </c>
      <c r="G14" s="181">
        <v>3.065375193833292</v>
      </c>
      <c r="H14" s="157">
        <v>2369</v>
      </c>
      <c r="I14" s="181">
        <v>5.3239544238937455</v>
      </c>
      <c r="J14" s="157">
        <v>681</v>
      </c>
      <c r="K14" s="181">
        <v>1.5304402543991731</v>
      </c>
      <c r="L14" s="157">
        <v>5634</v>
      </c>
      <c r="M14" s="181">
        <v>12.661527743443378</v>
      </c>
      <c r="N14" s="157">
        <v>4842</v>
      </c>
      <c r="O14" s="181">
        <v>10.881632469604693</v>
      </c>
      <c r="P14" s="157">
        <v>13613</v>
      </c>
      <c r="Q14" s="181">
        <v>30.593073690361148</v>
      </c>
      <c r="R14" s="157">
        <v>15994</v>
      </c>
      <c r="S14" s="181">
        <v>35.94399622446457</v>
      </c>
      <c r="T14" s="157">
        <v>0</v>
      </c>
      <c r="U14" s="181">
        <f t="shared" si="0"/>
        <v>0</v>
      </c>
      <c r="V14" s="157">
        <f t="shared" si="1"/>
        <v>44497</v>
      </c>
      <c r="W14" s="181">
        <f t="shared" si="1"/>
        <v>100</v>
      </c>
      <c r="X14" s="154"/>
      <c r="Y14" s="158">
        <f t="shared" si="2"/>
        <v>1.1225560685183784</v>
      </c>
    </row>
    <row r="15" spans="2:25" s="125" customFormat="1" ht="18" customHeight="1" x14ac:dyDescent="0.2">
      <c r="B15" s="32" t="s">
        <v>8</v>
      </c>
      <c r="C15" s="28"/>
      <c r="D15" s="156">
        <v>17466</v>
      </c>
      <c r="F15" s="126">
        <v>6598</v>
      </c>
      <c r="G15" s="181">
        <v>24.046065818725172</v>
      </c>
      <c r="H15" s="126">
        <v>3345</v>
      </c>
      <c r="I15" s="181">
        <v>12.190677502824448</v>
      </c>
      <c r="J15" s="126">
        <v>1493</v>
      </c>
      <c r="K15" s="181">
        <v>5.4411603921425709</v>
      </c>
      <c r="L15" s="126">
        <v>2002</v>
      </c>
      <c r="M15" s="181">
        <v>7.2961842632749008</v>
      </c>
      <c r="N15" s="126">
        <v>4829</v>
      </c>
      <c r="O15" s="181">
        <v>17.599037865811436</v>
      </c>
      <c r="P15" s="126">
        <v>170</v>
      </c>
      <c r="Q15" s="181">
        <v>0.61955610627209445</v>
      </c>
      <c r="R15" s="126">
        <v>9002</v>
      </c>
      <c r="S15" s="181">
        <v>32.807318050949377</v>
      </c>
      <c r="T15" s="126">
        <v>0</v>
      </c>
      <c r="U15" s="181">
        <f t="shared" si="0"/>
        <v>0</v>
      </c>
      <c r="V15" s="157">
        <f t="shared" si="1"/>
        <v>27439</v>
      </c>
      <c r="W15" s="181">
        <f t="shared" si="1"/>
        <v>100</v>
      </c>
      <c r="X15" s="154"/>
      <c r="Y15" s="158">
        <f t="shared" si="2"/>
        <v>1.5709950761479445</v>
      </c>
    </row>
    <row r="16" spans="2:25" s="128" customFormat="1" ht="18" customHeight="1" x14ac:dyDescent="0.2">
      <c r="B16" s="127" t="s">
        <v>7</v>
      </c>
      <c r="C16" s="129"/>
      <c r="D16" s="159">
        <v>120214</v>
      </c>
      <c r="E16" s="160"/>
      <c r="F16" s="161">
        <v>13572</v>
      </c>
      <c r="G16" s="182">
        <v>8.1940687789799078</v>
      </c>
      <c r="H16" s="161">
        <v>27419</v>
      </c>
      <c r="I16" s="182">
        <v>16.554168276661514</v>
      </c>
      <c r="J16" s="161">
        <v>22352</v>
      </c>
      <c r="K16" s="182">
        <v>13.494976816074189</v>
      </c>
      <c r="L16" s="161">
        <v>8106</v>
      </c>
      <c r="M16" s="182">
        <v>4.8939818392581147</v>
      </c>
      <c r="N16" s="161">
        <v>8373</v>
      </c>
      <c r="O16" s="182">
        <v>5.0551825734157649</v>
      </c>
      <c r="P16" s="161">
        <v>51352</v>
      </c>
      <c r="Q16" s="182">
        <v>31.003670788253476</v>
      </c>
      <c r="R16" s="161">
        <v>32276</v>
      </c>
      <c r="S16" s="182">
        <v>19.486572642967541</v>
      </c>
      <c r="T16" s="161">
        <v>2182</v>
      </c>
      <c r="U16" s="182">
        <f t="shared" si="0"/>
        <v>1.3173782843894899</v>
      </c>
      <c r="V16" s="161">
        <f t="shared" si="1"/>
        <v>165632</v>
      </c>
      <c r="W16" s="182">
        <f t="shared" si="1"/>
        <v>100</v>
      </c>
      <c r="X16" s="162"/>
      <c r="Y16" s="158">
        <f t="shared" si="2"/>
        <v>1.377809572928278</v>
      </c>
    </row>
    <row r="17" spans="2:25" s="128" customFormat="1" ht="18" customHeight="1" x14ac:dyDescent="0.2">
      <c r="B17" s="127" t="s">
        <v>43</v>
      </c>
      <c r="C17" s="129"/>
      <c r="D17" s="159">
        <v>69984</v>
      </c>
      <c r="E17" s="160"/>
      <c r="F17" s="161">
        <v>8460</v>
      </c>
      <c r="G17" s="182">
        <v>9.0415526675786602</v>
      </c>
      <c r="H17" s="161">
        <v>27230</v>
      </c>
      <c r="I17" s="182">
        <v>29.101829685362517</v>
      </c>
      <c r="J17" s="161">
        <v>15862</v>
      </c>
      <c r="K17" s="182">
        <v>16.952376880984954</v>
      </c>
      <c r="L17" s="161">
        <v>3498</v>
      </c>
      <c r="M17" s="182">
        <v>3.7384575923392611</v>
      </c>
      <c r="N17" s="161">
        <v>12124</v>
      </c>
      <c r="O17" s="182">
        <v>12.957421340629274</v>
      </c>
      <c r="P17" s="161">
        <v>9864</v>
      </c>
      <c r="Q17" s="182">
        <v>10.542065663474693</v>
      </c>
      <c r="R17" s="161">
        <v>16509</v>
      </c>
      <c r="S17" s="182">
        <v>17.643852599179208</v>
      </c>
      <c r="T17" s="161">
        <v>21</v>
      </c>
      <c r="U17" s="182">
        <f t="shared" si="0"/>
        <v>2.2443570451436388E-2</v>
      </c>
      <c r="V17" s="161">
        <f t="shared" si="1"/>
        <v>93568</v>
      </c>
      <c r="W17" s="182">
        <f t="shared" si="1"/>
        <v>100.00000000000001</v>
      </c>
      <c r="X17" s="162"/>
      <c r="Y17" s="158">
        <f t="shared" si="2"/>
        <v>1.3369913122999544</v>
      </c>
    </row>
    <row r="18" spans="2:25" s="128" customFormat="1" ht="18" customHeight="1" x14ac:dyDescent="0.2">
      <c r="B18" s="127" t="s">
        <v>44</v>
      </c>
      <c r="C18" s="129"/>
      <c r="D18" s="159">
        <v>199875</v>
      </c>
      <c r="E18" s="160"/>
      <c r="F18" s="161">
        <v>173</v>
      </c>
      <c r="G18" s="182">
        <v>7.1262038341448147E-2</v>
      </c>
      <c r="H18" s="161">
        <v>26813</v>
      </c>
      <c r="I18" s="182">
        <v>11.04479210433092</v>
      </c>
      <c r="J18" s="161">
        <v>34157</v>
      </c>
      <c r="K18" s="182">
        <v>14.069927419819908</v>
      </c>
      <c r="L18" s="161">
        <v>13592</v>
      </c>
      <c r="M18" s="182">
        <v>5.5988070817165498</v>
      </c>
      <c r="N18" s="161">
        <v>38747</v>
      </c>
      <c r="O18" s="182">
        <v>15.960636992000527</v>
      </c>
      <c r="P18" s="161">
        <v>23926</v>
      </c>
      <c r="Q18" s="182">
        <v>9.8555810945519546</v>
      </c>
      <c r="R18" s="161">
        <v>105260</v>
      </c>
      <c r="S18" s="182">
        <v>43.358625178155094</v>
      </c>
      <c r="T18" s="161">
        <v>98</v>
      </c>
      <c r="U18" s="182">
        <f t="shared" si="0"/>
        <v>4.0368091083594904E-2</v>
      </c>
      <c r="V18" s="161">
        <f t="shared" si="1"/>
        <v>242766</v>
      </c>
      <c r="W18" s="182">
        <f t="shared" si="1"/>
        <v>100</v>
      </c>
      <c r="X18" s="162"/>
      <c r="Y18" s="158">
        <f t="shared" si="2"/>
        <v>1.2145891181988744</v>
      </c>
    </row>
    <row r="19" spans="2:25" s="128" customFormat="1" ht="18" customHeight="1" x14ac:dyDescent="0.2">
      <c r="B19" s="127" t="s">
        <v>6</v>
      </c>
      <c r="C19" s="129"/>
      <c r="D19" s="159">
        <v>140566</v>
      </c>
      <c r="E19" s="160"/>
      <c r="F19" s="161">
        <v>1393</v>
      </c>
      <c r="G19" s="182">
        <v>0.72773435867430103</v>
      </c>
      <c r="H19" s="161">
        <v>44465</v>
      </c>
      <c r="I19" s="182">
        <v>23.229510594725625</v>
      </c>
      <c r="J19" s="161">
        <v>4924</v>
      </c>
      <c r="K19" s="182">
        <v>2.5724077402098047</v>
      </c>
      <c r="L19" s="161">
        <v>9015</v>
      </c>
      <c r="M19" s="182">
        <v>4.70963764784553</v>
      </c>
      <c r="N19" s="161">
        <v>14075</v>
      </c>
      <c r="O19" s="182">
        <v>7.3530948301082457</v>
      </c>
      <c r="P19" s="161">
        <v>21567</v>
      </c>
      <c r="Q19" s="182">
        <v>11.26708321143478</v>
      </c>
      <c r="R19" s="161">
        <v>95498</v>
      </c>
      <c r="S19" s="182">
        <v>49.89029130271242</v>
      </c>
      <c r="T19" s="161">
        <v>479</v>
      </c>
      <c r="U19" s="182">
        <f t="shared" si="0"/>
        <v>0.25024031428929661</v>
      </c>
      <c r="V19" s="161">
        <f t="shared" si="1"/>
        <v>191416</v>
      </c>
      <c r="W19" s="182">
        <f t="shared" si="1"/>
        <v>100</v>
      </c>
      <c r="X19" s="162"/>
      <c r="Y19" s="158">
        <f t="shared" si="2"/>
        <v>1.3617517749669195</v>
      </c>
    </row>
    <row r="20" spans="2:25" s="125" customFormat="1" ht="18" customHeight="1" x14ac:dyDescent="0.2">
      <c r="B20" s="127" t="s">
        <v>5</v>
      </c>
      <c r="C20" s="28"/>
      <c r="D20" s="156">
        <v>34508</v>
      </c>
      <c r="F20" s="157">
        <v>1327</v>
      </c>
      <c r="G20" s="181">
        <v>3.3806333273889893</v>
      </c>
      <c r="H20" s="157">
        <v>5100</v>
      </c>
      <c r="I20" s="181">
        <v>12.992637505413599</v>
      </c>
      <c r="J20" s="157">
        <v>981</v>
      </c>
      <c r="K20" s="181">
        <v>2.4991720378060274</v>
      </c>
      <c r="L20" s="157">
        <v>2186</v>
      </c>
      <c r="M20" s="181">
        <v>5.5690010954576721</v>
      </c>
      <c r="N20" s="157">
        <v>4940</v>
      </c>
      <c r="O20" s="181">
        <v>12.585025348381015</v>
      </c>
      <c r="P20" s="157">
        <v>18357</v>
      </c>
      <c r="Q20" s="181">
        <v>46.765852291544597</v>
      </c>
      <c r="R20" s="157">
        <v>6362</v>
      </c>
      <c r="S20" s="181">
        <v>16.207678394008102</v>
      </c>
      <c r="T20" s="157">
        <v>0</v>
      </c>
      <c r="U20" s="181">
        <f t="shared" si="0"/>
        <v>0</v>
      </c>
      <c r="V20" s="157">
        <f t="shared" si="1"/>
        <v>39253</v>
      </c>
      <c r="W20" s="181">
        <f t="shared" si="1"/>
        <v>100</v>
      </c>
      <c r="X20" s="154"/>
      <c r="Y20" s="158">
        <f t="shared" si="2"/>
        <v>1.1375043468181292</v>
      </c>
    </row>
    <row r="21" spans="2:25" s="125" customFormat="1" ht="18" customHeight="1" x14ac:dyDescent="0.2">
      <c r="B21" s="32" t="s">
        <v>38</v>
      </c>
      <c r="C21" s="28"/>
      <c r="D21" s="156">
        <v>73023</v>
      </c>
      <c r="F21" s="157">
        <v>5853</v>
      </c>
      <c r="G21" s="181">
        <v>6.6045294004806987</v>
      </c>
      <c r="H21" s="157">
        <v>9367</v>
      </c>
      <c r="I21" s="181">
        <v>10.569729522347977</v>
      </c>
      <c r="J21" s="157">
        <v>25616</v>
      </c>
      <c r="K21" s="181">
        <v>28.905112783651731</v>
      </c>
      <c r="L21" s="157">
        <v>8687</v>
      </c>
      <c r="M21" s="181">
        <v>9.8024170343372337</v>
      </c>
      <c r="N21" s="157">
        <v>7124</v>
      </c>
      <c r="O21" s="181">
        <v>8.03872671263019</v>
      </c>
      <c r="P21" s="157">
        <v>14511</v>
      </c>
      <c r="Q21" s="181">
        <v>16.374222814005709</v>
      </c>
      <c r="R21" s="157">
        <v>17337</v>
      </c>
      <c r="S21" s="181">
        <v>19.563083242120943</v>
      </c>
      <c r="T21" s="157">
        <v>126</v>
      </c>
      <c r="U21" s="181">
        <f t="shared" si="0"/>
        <v>0.14217849042551992</v>
      </c>
      <c r="V21" s="157">
        <f t="shared" si="1"/>
        <v>88621</v>
      </c>
      <c r="W21" s="181">
        <f t="shared" si="1"/>
        <v>100</v>
      </c>
      <c r="X21" s="154"/>
      <c r="Y21" s="158">
        <f t="shared" si="2"/>
        <v>1.2136039330074087</v>
      </c>
    </row>
    <row r="22" spans="2:25" s="125" customFormat="1" ht="21" customHeight="1" x14ac:dyDescent="0.2">
      <c r="B22" s="32" t="s">
        <v>45</v>
      </c>
      <c r="C22" s="28"/>
      <c r="D22" s="156">
        <v>173387</v>
      </c>
      <c r="F22" s="157">
        <v>4659</v>
      </c>
      <c r="G22" s="181">
        <v>1.9736591275909836</v>
      </c>
      <c r="H22" s="157">
        <v>70568</v>
      </c>
      <c r="I22" s="181">
        <v>29.894221359914258</v>
      </c>
      <c r="J22" s="157">
        <v>49349</v>
      </c>
      <c r="K22" s="181">
        <v>20.905366878619329</v>
      </c>
      <c r="L22" s="157">
        <v>17431</v>
      </c>
      <c r="M22" s="181">
        <v>7.3841709064259362</v>
      </c>
      <c r="N22" s="157">
        <v>24031</v>
      </c>
      <c r="O22" s="181">
        <v>10.180082098119538</v>
      </c>
      <c r="P22" s="157">
        <v>25370</v>
      </c>
      <c r="Q22" s="181">
        <v>10.747313171707074</v>
      </c>
      <c r="R22" s="157">
        <v>44567</v>
      </c>
      <c r="S22" s="181">
        <v>18.879602133364966</v>
      </c>
      <c r="T22" s="157">
        <v>84</v>
      </c>
      <c r="U22" s="181">
        <f t="shared" si="0"/>
        <v>3.5584324257918569E-2</v>
      </c>
      <c r="V22" s="157">
        <f t="shared" si="1"/>
        <v>236059</v>
      </c>
      <c r="W22" s="181">
        <f t="shared" si="1"/>
        <v>100.00000000000001</v>
      </c>
      <c r="X22" s="154"/>
      <c r="Y22" s="158">
        <f t="shared" si="2"/>
        <v>1.3614573180226892</v>
      </c>
    </row>
    <row r="23" spans="2:25" s="125" customFormat="1" ht="18" customHeight="1" x14ac:dyDescent="0.2">
      <c r="B23" s="32" t="s">
        <v>46</v>
      </c>
      <c r="C23" s="28"/>
      <c r="D23" s="156">
        <v>39648</v>
      </c>
      <c r="F23" s="157">
        <v>4138</v>
      </c>
      <c r="G23" s="181">
        <v>8.3498123410952818</v>
      </c>
      <c r="H23" s="157">
        <v>8074</v>
      </c>
      <c r="I23" s="181">
        <v>16.292021469792971</v>
      </c>
      <c r="J23" s="157">
        <v>3235</v>
      </c>
      <c r="K23" s="181">
        <v>6.5277049114169259</v>
      </c>
      <c r="L23" s="157">
        <v>4059</v>
      </c>
      <c r="M23" s="181">
        <v>8.1904031639694903</v>
      </c>
      <c r="N23" s="157">
        <v>5005</v>
      </c>
      <c r="O23" s="181">
        <v>10.099277614108722</v>
      </c>
      <c r="P23" s="157">
        <v>1273</v>
      </c>
      <c r="Q23" s="181">
        <v>2.5687073731789014</v>
      </c>
      <c r="R23" s="157">
        <v>23771</v>
      </c>
      <c r="S23" s="181">
        <v>47.966019613382301</v>
      </c>
      <c r="T23" s="157">
        <v>3</v>
      </c>
      <c r="U23" s="181">
        <f t="shared" si="0"/>
        <v>6.0535130554098225E-3</v>
      </c>
      <c r="V23" s="157">
        <f>F23+H23+J23+L23+N23+P23+R23+T23</f>
        <v>49558</v>
      </c>
      <c r="W23" s="181">
        <f t="shared" si="1"/>
        <v>100</v>
      </c>
      <c r="X23" s="154"/>
      <c r="Y23" s="158">
        <f t="shared" si="2"/>
        <v>1.2499495560936238</v>
      </c>
    </row>
    <row r="24" spans="2:25" s="125" customFormat="1" ht="22.5" customHeight="1" x14ac:dyDescent="0.2">
      <c r="B24" s="32" t="s">
        <v>47</v>
      </c>
      <c r="C24" s="28"/>
      <c r="D24" s="156">
        <v>15742</v>
      </c>
      <c r="F24" s="126">
        <v>1973</v>
      </c>
      <c r="G24" s="183">
        <v>9.169920059490611</v>
      </c>
      <c r="H24" s="126">
        <v>3061</v>
      </c>
      <c r="I24" s="181">
        <v>14.226622048707938</v>
      </c>
      <c r="J24" s="126">
        <v>1028</v>
      </c>
      <c r="K24" s="181">
        <v>4.7778397471649008</v>
      </c>
      <c r="L24" s="126">
        <v>633</v>
      </c>
      <c r="M24" s="181">
        <v>2.9419966536530953</v>
      </c>
      <c r="N24" s="126">
        <v>2456</v>
      </c>
      <c r="O24" s="181">
        <v>11.414761108012641</v>
      </c>
      <c r="P24" s="126">
        <v>2731</v>
      </c>
      <c r="Q24" s="181">
        <v>12.692879717419595</v>
      </c>
      <c r="R24" s="126">
        <v>9600</v>
      </c>
      <c r="S24" s="181">
        <v>44.617958728388174</v>
      </c>
      <c r="T24" s="126">
        <v>34</v>
      </c>
      <c r="U24" s="181">
        <f t="shared" si="0"/>
        <v>0.15802193716304147</v>
      </c>
      <c r="V24" s="126">
        <f t="shared" si="1"/>
        <v>21516</v>
      </c>
      <c r="W24" s="181">
        <f t="shared" si="1"/>
        <v>99.999999999999986</v>
      </c>
      <c r="X24" s="154"/>
      <c r="Y24" s="158">
        <f t="shared" si="2"/>
        <v>1.3667894803709821</v>
      </c>
    </row>
    <row r="25" spans="2:25" s="125" customFormat="1" ht="18" customHeight="1" x14ac:dyDescent="0.2">
      <c r="B25" s="32" t="s">
        <v>48</v>
      </c>
      <c r="C25" s="28"/>
      <c r="D25" s="156">
        <v>66938</v>
      </c>
      <c r="F25" s="126">
        <v>938</v>
      </c>
      <c r="G25" s="183">
        <v>1.005294407647954</v>
      </c>
      <c r="H25" s="126">
        <v>23360</v>
      </c>
      <c r="I25" s="181">
        <v>25.035903371701714</v>
      </c>
      <c r="J25" s="126">
        <v>5777</v>
      </c>
      <c r="K25" s="181">
        <v>6.1914560692774314</v>
      </c>
      <c r="L25" s="126">
        <v>7472</v>
      </c>
      <c r="M25" s="181">
        <v>8.0080595031402062</v>
      </c>
      <c r="N25" s="126">
        <v>13046</v>
      </c>
      <c r="O25" s="181">
        <v>13.981951857329646</v>
      </c>
      <c r="P25" s="126">
        <v>1356</v>
      </c>
      <c r="Q25" s="181">
        <v>1.4532827470902192</v>
      </c>
      <c r="R25" s="126">
        <v>34545</v>
      </c>
      <c r="S25" s="181">
        <v>37.023342550318304</v>
      </c>
      <c r="T25" s="126">
        <v>6812</v>
      </c>
      <c r="U25" s="181">
        <f t="shared" si="0"/>
        <v>7.3007094934945238</v>
      </c>
      <c r="V25" s="126">
        <f t="shared" si="1"/>
        <v>93306</v>
      </c>
      <c r="W25" s="181">
        <f t="shared" si="1"/>
        <v>100.00000000000001</v>
      </c>
      <c r="X25" s="154"/>
      <c r="Y25" s="158">
        <f t="shared" si="2"/>
        <v>1.3939167587917176</v>
      </c>
    </row>
    <row r="26" spans="2:25" s="125" customFormat="1" ht="18" customHeight="1" x14ac:dyDescent="0.2">
      <c r="B26" s="32" t="s">
        <v>49</v>
      </c>
      <c r="C26" s="28"/>
      <c r="D26" s="156">
        <v>9002</v>
      </c>
      <c r="F26" s="126">
        <v>1088</v>
      </c>
      <c r="G26" s="183">
        <v>7.8995135409859873</v>
      </c>
      <c r="H26" s="126">
        <v>3448</v>
      </c>
      <c r="I26" s="181">
        <v>25.034487765918826</v>
      </c>
      <c r="J26" s="126">
        <v>3829</v>
      </c>
      <c r="K26" s="181">
        <v>27.800769621723664</v>
      </c>
      <c r="L26" s="126">
        <v>1298</v>
      </c>
      <c r="M26" s="181">
        <v>9.4242358237130617</v>
      </c>
      <c r="N26" s="126">
        <v>1962</v>
      </c>
      <c r="O26" s="181">
        <v>14.245262470050099</v>
      </c>
      <c r="P26" s="126">
        <v>934</v>
      </c>
      <c r="Q26" s="181">
        <v>6.7813838669861326</v>
      </c>
      <c r="R26" s="126">
        <v>1214</v>
      </c>
      <c r="S26" s="181">
        <v>8.8143469106222323</v>
      </c>
      <c r="T26" s="126">
        <v>0</v>
      </c>
      <c r="U26" s="181">
        <f t="shared" si="0"/>
        <v>0</v>
      </c>
      <c r="V26" s="126">
        <f t="shared" si="1"/>
        <v>13773</v>
      </c>
      <c r="W26" s="181">
        <f t="shared" si="1"/>
        <v>100</v>
      </c>
      <c r="X26" s="154"/>
      <c r="Y26" s="158">
        <f t="shared" si="2"/>
        <v>1.5299933348144856</v>
      </c>
    </row>
    <row r="27" spans="2:25" s="125" customFormat="1" ht="18" customHeight="1" x14ac:dyDescent="0.2">
      <c r="B27" s="32" t="s">
        <v>4</v>
      </c>
      <c r="C27" s="28"/>
      <c r="D27" s="156">
        <v>3297</v>
      </c>
      <c r="F27" s="126">
        <v>581</v>
      </c>
      <c r="G27" s="183">
        <v>13.150746944318696</v>
      </c>
      <c r="H27" s="126">
        <v>747</v>
      </c>
      <c r="I27" s="181">
        <v>16.908103214124036</v>
      </c>
      <c r="J27" s="126">
        <v>1135</v>
      </c>
      <c r="K27" s="181">
        <v>25.69035762788592</v>
      </c>
      <c r="L27" s="126">
        <v>63</v>
      </c>
      <c r="M27" s="181">
        <v>1.4259846084200996</v>
      </c>
      <c r="N27" s="126">
        <v>195</v>
      </c>
      <c r="O27" s="181">
        <v>4.41376188320507</v>
      </c>
      <c r="P27" s="126">
        <v>4</v>
      </c>
      <c r="Q27" s="181">
        <v>9.0538705296514255E-2</v>
      </c>
      <c r="R27" s="126">
        <v>1693</v>
      </c>
      <c r="S27" s="181">
        <v>38.320507016749659</v>
      </c>
      <c r="T27" s="126">
        <v>0</v>
      </c>
      <c r="U27" s="181">
        <f t="shared" si="0"/>
        <v>0</v>
      </c>
      <c r="V27" s="157">
        <f t="shared" si="1"/>
        <v>4418</v>
      </c>
      <c r="W27" s="181">
        <f t="shared" si="1"/>
        <v>100</v>
      </c>
      <c r="X27" s="154"/>
      <c r="Y27" s="158">
        <f t="shared" si="2"/>
        <v>1.3400060661207158</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1380951</v>
      </c>
      <c r="E30" s="23"/>
      <c r="F30" s="65">
        <f>SUM(F10:F27)</f>
        <v>68302</v>
      </c>
      <c r="G30" s="67">
        <f>F30*100/$V30</f>
        <v>3.678909049581947</v>
      </c>
      <c r="H30" s="65">
        <f>SUM(H10:H27)</f>
        <v>409078</v>
      </c>
      <c r="I30" s="67">
        <f>H30*100/$V30</f>
        <v>22.03391930228813</v>
      </c>
      <c r="J30" s="65">
        <f>SUM(J10:J27)</f>
        <v>337572</v>
      </c>
      <c r="K30" s="67">
        <f>J30*100/$V30</f>
        <v>18.182435151027452</v>
      </c>
      <c r="L30" s="65">
        <f>SUM(L10:L27)</f>
        <v>103789</v>
      </c>
      <c r="M30" s="67">
        <f>L30*100/$V30</f>
        <v>5.5903237291303434</v>
      </c>
      <c r="N30" s="65">
        <f>SUM(N10:N27)</f>
        <v>179822</v>
      </c>
      <c r="O30" s="67">
        <f>N30*100/$V30</f>
        <v>9.6856429257404599</v>
      </c>
      <c r="P30" s="65">
        <f>SUM(P10:P27)</f>
        <v>202872</v>
      </c>
      <c r="Q30" s="67">
        <f>P30*100/$V30</f>
        <v>10.927171044871143</v>
      </c>
      <c r="R30" s="65">
        <f>SUM(R10:R27)</f>
        <v>545280</v>
      </c>
      <c r="S30" s="67">
        <f>R30*100/$V30</f>
        <v>29.370084720155251</v>
      </c>
      <c r="T30" s="65">
        <f>SUM(T10:T28)</f>
        <v>9868</v>
      </c>
      <c r="U30" s="67">
        <f>T30*100/$V30</f>
        <v>0.53151407720527444</v>
      </c>
      <c r="V30" s="65">
        <f>SUM(V10:V27)</f>
        <v>1856583</v>
      </c>
      <c r="W30" s="67">
        <f>G30+I30+K30+M30+O30+Q30+S30+U30</f>
        <v>99.999999999999986</v>
      </c>
      <c r="X30" s="174"/>
      <c r="Y30" s="175">
        <f>(V30/D30)</f>
        <v>1.34442351683731</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1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34" t="s">
        <v>425</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07" t="s">
        <v>55</v>
      </c>
      <c r="G6" s="1107"/>
      <c r="H6" s="1107"/>
      <c r="I6" s="1107"/>
      <c r="J6" s="1107"/>
      <c r="K6" s="1107"/>
      <c r="L6" s="1107"/>
      <c r="M6" s="1107"/>
      <c r="N6" s="1107"/>
      <c r="O6" s="1107"/>
      <c r="P6" s="1107"/>
      <c r="Q6" s="1107"/>
      <c r="R6" s="1107"/>
      <c r="S6" s="1107"/>
      <c r="T6" s="1107"/>
      <c r="U6" s="1107"/>
      <c r="V6" s="1107"/>
      <c r="W6" s="1107"/>
      <c r="X6" s="673"/>
      <c r="Y6" s="673"/>
    </row>
    <row r="7" spans="2:25" s="517" customFormat="1" ht="64.5" customHeight="1" x14ac:dyDescent="0.2">
      <c r="B7" s="1108" t="s">
        <v>15</v>
      </c>
      <c r="C7" s="542"/>
      <c r="D7" s="543" t="s">
        <v>56</v>
      </c>
      <c r="E7" s="542"/>
      <c r="F7" s="1109" t="s">
        <v>176</v>
      </c>
      <c r="G7" s="1109"/>
      <c r="H7" s="1109" t="s">
        <v>62</v>
      </c>
      <c r="I7" s="1109"/>
      <c r="J7" s="1109" t="s">
        <v>63</v>
      </c>
      <c r="K7" s="1109"/>
      <c r="L7" s="1109" t="s">
        <v>160</v>
      </c>
      <c r="M7" s="1109"/>
      <c r="N7" s="1109" t="s">
        <v>3</v>
      </c>
      <c r="O7" s="1109"/>
      <c r="P7" s="543"/>
      <c r="Q7" s="543" t="s">
        <v>65</v>
      </c>
      <c r="R7" s="518"/>
      <c r="S7" s="518"/>
      <c r="T7" s="518"/>
      <c r="U7" s="518"/>
      <c r="V7" s="518"/>
      <c r="W7" s="518"/>
    </row>
    <row r="8" spans="2:25" s="627" customFormat="1" ht="20.25" customHeight="1" x14ac:dyDescent="0.2">
      <c r="B8" s="110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279070</v>
      </c>
      <c r="E10" s="549"/>
      <c r="F10" s="551">
        <f>'41benpresaad'!F10+'41benpresaad'!H10+'41benpresaad'!J10+'41benpresaad'!L10+'41benpresaad'!N10</f>
        <v>324338</v>
      </c>
      <c r="G10" s="552">
        <f t="shared" ref="G10:G27" si="0">F10*100/$N10</f>
        <v>79.408387461653163</v>
      </c>
      <c r="H10" s="551">
        <f>'41benpresaad'!P10</f>
        <v>4690</v>
      </c>
      <c r="I10" s="552">
        <f t="shared" ref="I10:I27" si="1">H10*100/$N10</f>
        <v>1.1482630379269567</v>
      </c>
      <c r="J10" s="551">
        <f>'41benpresaad'!R10</f>
        <v>79404</v>
      </c>
      <c r="K10" s="552">
        <f t="shared" ref="K10:K27" si="2">J10*100/$N10</f>
        <v>19.440656346173149</v>
      </c>
      <c r="L10" s="551">
        <f>'41benpresaad'!T10</f>
        <v>11</v>
      </c>
      <c r="M10" s="552">
        <f t="shared" ref="M10:M27" si="3">L10*100/$N10</f>
        <v>2.693154246736999E-3</v>
      </c>
      <c r="N10" s="551">
        <f>F10+H10+J10+L10</f>
        <v>408443</v>
      </c>
      <c r="O10" s="552">
        <f>G10+I10+K10+M10</f>
        <v>100</v>
      </c>
      <c r="P10" s="553"/>
      <c r="Q10" s="553">
        <f t="shared" ref="Q10:Q27" si="4">N10/D10</f>
        <v>1.4635861970115025</v>
      </c>
      <c r="R10" s="549"/>
      <c r="S10" s="549"/>
      <c r="T10" s="549"/>
      <c r="U10" s="549"/>
      <c r="V10" s="549"/>
      <c r="W10" s="549"/>
    </row>
    <row r="11" spans="2:25" s="629" customFormat="1" ht="18" customHeight="1" x14ac:dyDescent="0.2">
      <c r="B11" s="531" t="s">
        <v>10</v>
      </c>
      <c r="C11" s="546"/>
      <c r="D11" s="550">
        <f>'41benpresaad'!D11</f>
        <v>39671</v>
      </c>
      <c r="E11" s="549"/>
      <c r="F11" s="551">
        <f>'41benpresaad'!F11+'41benpresaad'!H11+'41benpresaad'!J11+'41benpresaad'!L11+'41benpresaad'!N11</f>
        <v>22323</v>
      </c>
      <c r="G11" s="552">
        <f t="shared" si="0"/>
        <v>44.210088527122572</v>
      </c>
      <c r="H11" s="551">
        <f>'41benpresaad'!P11</f>
        <v>8283</v>
      </c>
      <c r="I11" s="552">
        <f t="shared" si="1"/>
        <v>16.404254055017528</v>
      </c>
      <c r="J11" s="551">
        <f>'41benpresaad'!R11</f>
        <v>19887</v>
      </c>
      <c r="K11" s="552">
        <f t="shared" si="2"/>
        <v>39.385657417859903</v>
      </c>
      <c r="L11" s="551">
        <f>'41benpresaad'!T11</f>
        <v>0</v>
      </c>
      <c r="M11" s="552">
        <f t="shared" si="3"/>
        <v>0</v>
      </c>
      <c r="N11" s="551">
        <f t="shared" ref="N11:N27" si="5">F11+H11+J11+L11</f>
        <v>50493</v>
      </c>
      <c r="O11" s="552">
        <f t="shared" ref="O11:O27" si="6">G11+I11+K11+M11</f>
        <v>100</v>
      </c>
      <c r="P11" s="553"/>
      <c r="Q11" s="553">
        <f t="shared" si="4"/>
        <v>1.2727937284162234</v>
      </c>
      <c r="R11" s="549"/>
      <c r="S11" s="549"/>
      <c r="T11" s="549"/>
      <c r="U11" s="549"/>
      <c r="V11" s="549"/>
      <c r="W11" s="549"/>
    </row>
    <row r="12" spans="2:25" s="629" customFormat="1" ht="22.5" customHeight="1" x14ac:dyDescent="0.2">
      <c r="B12" s="531" t="s">
        <v>40</v>
      </c>
      <c r="C12" s="546"/>
      <c r="D12" s="550">
        <f>'41benpresaad'!D12</f>
        <v>30221</v>
      </c>
      <c r="E12" s="549"/>
      <c r="F12" s="550">
        <f>'41benpresaad'!F12+'41benpresaad'!H12+'41benpresaad'!J12+'41benpresaad'!L12+'41benpresaad'!N12</f>
        <v>23885</v>
      </c>
      <c r="G12" s="552">
        <f t="shared" si="0"/>
        <v>61.568799298860647</v>
      </c>
      <c r="H12" s="551">
        <f>'41benpresaad'!P12</f>
        <v>4072</v>
      </c>
      <c r="I12" s="552">
        <f t="shared" si="1"/>
        <v>10.496468526060731</v>
      </c>
      <c r="J12" s="551">
        <f>'41benpresaad'!R12</f>
        <v>10819</v>
      </c>
      <c r="K12" s="552">
        <f t="shared" si="2"/>
        <v>27.888333247409392</v>
      </c>
      <c r="L12" s="551">
        <f>'41benpresaad'!T12</f>
        <v>18</v>
      </c>
      <c r="M12" s="552">
        <f t="shared" si="3"/>
        <v>4.6398927669227201E-2</v>
      </c>
      <c r="N12" s="551">
        <f t="shared" si="5"/>
        <v>38794</v>
      </c>
      <c r="O12" s="552">
        <f t="shared" si="6"/>
        <v>100</v>
      </c>
      <c r="P12" s="553"/>
      <c r="Q12" s="553">
        <f t="shared" si="4"/>
        <v>1.2836769134045862</v>
      </c>
      <c r="R12" s="549"/>
      <c r="S12" s="549"/>
      <c r="T12" s="549"/>
      <c r="U12" s="549"/>
      <c r="V12" s="549"/>
      <c r="W12" s="549"/>
    </row>
    <row r="13" spans="2:25" s="629" customFormat="1" ht="18" customHeight="1" x14ac:dyDescent="0.2">
      <c r="B13" s="531" t="s">
        <v>41</v>
      </c>
      <c r="C13" s="546"/>
      <c r="D13" s="550">
        <f>'41benpresaad'!D13</f>
        <v>28700</v>
      </c>
      <c r="E13" s="549"/>
      <c r="F13" s="551">
        <f>'41benpresaad'!F13+'41benpresaad'!H13+'41benpresaad'!J13+'41benpresaad'!L13+'41benpresaad'!N13</f>
        <v>24690</v>
      </c>
      <c r="G13" s="552">
        <f t="shared" si="0"/>
        <v>52.497289022134339</v>
      </c>
      <c r="H13" s="551">
        <f>'41benpresaad'!P13</f>
        <v>799</v>
      </c>
      <c r="I13" s="552">
        <f t="shared" si="1"/>
        <v>1.6988794624821926</v>
      </c>
      <c r="J13" s="551">
        <f>'41benpresaad'!R13</f>
        <v>21542</v>
      </c>
      <c r="K13" s="552">
        <f t="shared" si="2"/>
        <v>45.803831515383472</v>
      </c>
      <c r="L13" s="551">
        <f>'41benpresaad'!T13</f>
        <v>0</v>
      </c>
      <c r="M13" s="552">
        <f t="shared" si="3"/>
        <v>0</v>
      </c>
      <c r="N13" s="551">
        <f t="shared" si="5"/>
        <v>47031</v>
      </c>
      <c r="O13" s="552">
        <f t="shared" si="6"/>
        <v>100</v>
      </c>
      <c r="P13" s="553"/>
      <c r="Q13" s="553">
        <f t="shared" si="4"/>
        <v>1.6387108013937282</v>
      </c>
      <c r="R13" s="549"/>
      <c r="S13" s="549"/>
      <c r="T13" s="549"/>
      <c r="U13" s="549"/>
      <c r="V13" s="549"/>
      <c r="W13" s="549"/>
    </row>
    <row r="14" spans="2:25" s="629" customFormat="1" ht="18" customHeight="1" x14ac:dyDescent="0.2">
      <c r="B14" s="531" t="s">
        <v>9</v>
      </c>
      <c r="C14" s="546"/>
      <c r="D14" s="550">
        <f>'41benpresaad'!D14</f>
        <v>39639</v>
      </c>
      <c r="E14" s="549"/>
      <c r="F14" s="551">
        <f>'41benpresaad'!F14+'41benpresaad'!H14+'41benpresaad'!J14+'41benpresaad'!L14+'41benpresaad'!N14</f>
        <v>14890</v>
      </c>
      <c r="G14" s="552">
        <f t="shared" si="0"/>
        <v>33.462930085174278</v>
      </c>
      <c r="H14" s="551">
        <f>'41benpresaad'!P14</f>
        <v>13613</v>
      </c>
      <c r="I14" s="552">
        <f t="shared" si="1"/>
        <v>30.593073690361148</v>
      </c>
      <c r="J14" s="551">
        <f>'41benpresaad'!R14</f>
        <v>15994</v>
      </c>
      <c r="K14" s="552">
        <f t="shared" si="2"/>
        <v>35.94399622446457</v>
      </c>
      <c r="L14" s="551">
        <f>'41benpresaad'!T14</f>
        <v>0</v>
      </c>
      <c r="M14" s="552">
        <f t="shared" si="3"/>
        <v>0</v>
      </c>
      <c r="N14" s="551">
        <f t="shared" si="5"/>
        <v>44497</v>
      </c>
      <c r="O14" s="552">
        <f t="shared" si="6"/>
        <v>100</v>
      </c>
      <c r="P14" s="553"/>
      <c r="Q14" s="553">
        <f t="shared" si="4"/>
        <v>1.1225560685183784</v>
      </c>
      <c r="R14" s="549"/>
      <c r="S14" s="549"/>
      <c r="T14" s="549"/>
      <c r="U14" s="549"/>
      <c r="V14" s="549"/>
      <c r="W14" s="549"/>
    </row>
    <row r="15" spans="2:25" s="629" customFormat="1" ht="18" customHeight="1" x14ac:dyDescent="0.2">
      <c r="B15" s="531" t="s">
        <v>8</v>
      </c>
      <c r="C15" s="546"/>
      <c r="D15" s="550">
        <f>'41benpresaad'!D15</f>
        <v>17466</v>
      </c>
      <c r="E15" s="549"/>
      <c r="F15" s="550">
        <f>'41benpresaad'!F15+'41benpresaad'!H15+'41benpresaad'!J15+'41benpresaad'!L15+'41benpresaad'!N15</f>
        <v>18267</v>
      </c>
      <c r="G15" s="552">
        <f t="shared" si="0"/>
        <v>66.573125842778524</v>
      </c>
      <c r="H15" s="551">
        <f>'41benpresaad'!P15</f>
        <v>170</v>
      </c>
      <c r="I15" s="552">
        <f t="shared" si="1"/>
        <v>0.61955610627209445</v>
      </c>
      <c r="J15" s="551">
        <f>'41benpresaad'!R15</f>
        <v>9002</v>
      </c>
      <c r="K15" s="552">
        <f t="shared" si="2"/>
        <v>32.807318050949377</v>
      </c>
      <c r="L15" s="551">
        <f>'41benpresaad'!T15</f>
        <v>0</v>
      </c>
      <c r="M15" s="552">
        <f t="shared" si="3"/>
        <v>0</v>
      </c>
      <c r="N15" s="551">
        <f t="shared" si="5"/>
        <v>27439</v>
      </c>
      <c r="O15" s="552">
        <f t="shared" si="6"/>
        <v>100</v>
      </c>
      <c r="P15" s="553"/>
      <c r="Q15" s="553">
        <f t="shared" si="4"/>
        <v>1.5709950761479445</v>
      </c>
      <c r="R15" s="549"/>
      <c r="S15" s="549"/>
      <c r="T15" s="549"/>
      <c r="U15" s="549"/>
      <c r="V15" s="549"/>
      <c r="W15" s="549"/>
    </row>
    <row r="16" spans="2:25" s="629" customFormat="1" ht="18" customHeight="1" x14ac:dyDescent="0.2">
      <c r="B16" s="531" t="s">
        <v>7</v>
      </c>
      <c r="C16" s="546"/>
      <c r="D16" s="550">
        <f>'41benpresaad'!D16</f>
        <v>120214</v>
      </c>
      <c r="E16" s="549"/>
      <c r="F16" s="551">
        <f>'41benpresaad'!F16+'41benpresaad'!H16+'41benpresaad'!J16+'41benpresaad'!L16+'41benpresaad'!N16</f>
        <v>79822</v>
      </c>
      <c r="G16" s="552">
        <f t="shared" si="0"/>
        <v>48.192378284389491</v>
      </c>
      <c r="H16" s="551">
        <f>'41benpresaad'!P16</f>
        <v>51352</v>
      </c>
      <c r="I16" s="552">
        <f t="shared" si="1"/>
        <v>31.003670788253476</v>
      </c>
      <c r="J16" s="551">
        <f>'41benpresaad'!R16</f>
        <v>32276</v>
      </c>
      <c r="K16" s="552">
        <f t="shared" si="2"/>
        <v>19.486572642967541</v>
      </c>
      <c r="L16" s="551">
        <f>'41benpresaad'!T16</f>
        <v>2182</v>
      </c>
      <c r="M16" s="552">
        <f t="shared" si="3"/>
        <v>1.3173782843894899</v>
      </c>
      <c r="N16" s="551">
        <f t="shared" si="5"/>
        <v>165632</v>
      </c>
      <c r="O16" s="552">
        <f t="shared" si="6"/>
        <v>100</v>
      </c>
      <c r="P16" s="553"/>
      <c r="Q16" s="553">
        <f t="shared" si="4"/>
        <v>1.377809572928278</v>
      </c>
      <c r="R16" s="549"/>
      <c r="S16" s="549"/>
      <c r="T16" s="549"/>
      <c r="U16" s="549"/>
      <c r="V16" s="549"/>
      <c r="W16" s="549"/>
    </row>
    <row r="17" spans="2:25" s="629" customFormat="1" ht="18" customHeight="1" x14ac:dyDescent="0.2">
      <c r="B17" s="531" t="s">
        <v>43</v>
      </c>
      <c r="C17" s="546"/>
      <c r="D17" s="550">
        <f>'41benpresaad'!D17</f>
        <v>69984</v>
      </c>
      <c r="E17" s="549"/>
      <c r="F17" s="551">
        <f>'41benpresaad'!F17+'41benpresaad'!H17+'41benpresaad'!J17+'41benpresaad'!L17+'41benpresaad'!N17</f>
        <v>67174</v>
      </c>
      <c r="G17" s="552">
        <f t="shared" si="0"/>
        <v>71.791638166894671</v>
      </c>
      <c r="H17" s="551">
        <f>'41benpresaad'!P17</f>
        <v>9864</v>
      </c>
      <c r="I17" s="552">
        <f t="shared" si="1"/>
        <v>10.542065663474693</v>
      </c>
      <c r="J17" s="551">
        <f>'41benpresaad'!R17</f>
        <v>16509</v>
      </c>
      <c r="K17" s="552">
        <f t="shared" si="2"/>
        <v>17.643852599179208</v>
      </c>
      <c r="L17" s="551">
        <f>'41benpresaad'!T17</f>
        <v>21</v>
      </c>
      <c r="M17" s="552">
        <f t="shared" si="3"/>
        <v>2.2443570451436388E-2</v>
      </c>
      <c r="N17" s="551">
        <f t="shared" si="5"/>
        <v>93568</v>
      </c>
      <c r="O17" s="552">
        <f t="shared" si="6"/>
        <v>100.00000000000001</v>
      </c>
      <c r="P17" s="553"/>
      <c r="Q17" s="553">
        <f t="shared" si="4"/>
        <v>1.3369913122999544</v>
      </c>
      <c r="R17" s="549"/>
      <c r="S17" s="549"/>
      <c r="T17" s="549"/>
      <c r="U17" s="549"/>
      <c r="V17" s="549"/>
      <c r="W17" s="549"/>
    </row>
    <row r="18" spans="2:25" s="629" customFormat="1" ht="18" customHeight="1" x14ac:dyDescent="0.2">
      <c r="B18" s="531" t="s">
        <v>44</v>
      </c>
      <c r="C18" s="546"/>
      <c r="D18" s="550">
        <f>'41benpresaad'!D18</f>
        <v>199875</v>
      </c>
      <c r="E18" s="549"/>
      <c r="F18" s="551">
        <f>'41benpresaad'!F18+'41benpresaad'!H18+'41benpresaad'!J18+'41benpresaad'!L18+'41benpresaad'!N18</f>
        <v>113482</v>
      </c>
      <c r="G18" s="552">
        <f t="shared" si="0"/>
        <v>46.745425636209355</v>
      </c>
      <c r="H18" s="551">
        <f>'41benpresaad'!P18</f>
        <v>23926</v>
      </c>
      <c r="I18" s="552">
        <f t="shared" si="1"/>
        <v>9.8555810945519546</v>
      </c>
      <c r="J18" s="551">
        <f>'41benpresaad'!R18</f>
        <v>105260</v>
      </c>
      <c r="K18" s="552">
        <f t="shared" si="2"/>
        <v>43.358625178155094</v>
      </c>
      <c r="L18" s="551">
        <f>'41benpresaad'!T18</f>
        <v>98</v>
      </c>
      <c r="M18" s="552">
        <f t="shared" si="3"/>
        <v>4.0368091083594904E-2</v>
      </c>
      <c r="N18" s="551">
        <f t="shared" si="5"/>
        <v>242766</v>
      </c>
      <c r="O18" s="552">
        <f t="shared" si="6"/>
        <v>100</v>
      </c>
      <c r="P18" s="553"/>
      <c r="Q18" s="553">
        <f t="shared" si="4"/>
        <v>1.2145891181988744</v>
      </c>
      <c r="R18" s="549"/>
      <c r="S18" s="549"/>
      <c r="T18" s="549"/>
      <c r="U18" s="549"/>
      <c r="V18" s="549"/>
      <c r="W18" s="549"/>
    </row>
    <row r="19" spans="2:25" s="629" customFormat="1" ht="18" customHeight="1" x14ac:dyDescent="0.2">
      <c r="B19" s="531" t="s">
        <v>6</v>
      </c>
      <c r="C19" s="546"/>
      <c r="D19" s="550">
        <f>'41benpresaad'!D19</f>
        <v>140566</v>
      </c>
      <c r="E19" s="549"/>
      <c r="F19" s="551">
        <f>'41benpresaad'!F19+'41benpresaad'!H19+'41benpresaad'!J19+'41benpresaad'!L19+'41benpresaad'!N19</f>
        <v>73872</v>
      </c>
      <c r="G19" s="552">
        <f t="shared" si="0"/>
        <v>38.592385171563507</v>
      </c>
      <c r="H19" s="551">
        <f>'41benpresaad'!P19</f>
        <v>21567</v>
      </c>
      <c r="I19" s="552">
        <f>H19*100/$N19</f>
        <v>11.26708321143478</v>
      </c>
      <c r="J19" s="551">
        <f>'41benpresaad'!R19</f>
        <v>95498</v>
      </c>
      <c r="K19" s="552">
        <f>J19*100/$N19</f>
        <v>49.89029130271242</v>
      </c>
      <c r="L19" s="551">
        <f>'41benpresaad'!T19</f>
        <v>479</v>
      </c>
      <c r="M19" s="552">
        <f t="shared" si="3"/>
        <v>0.25024031428929661</v>
      </c>
      <c r="N19" s="551">
        <f t="shared" si="5"/>
        <v>191416</v>
      </c>
      <c r="O19" s="552">
        <f t="shared" si="6"/>
        <v>100</v>
      </c>
      <c r="P19" s="553"/>
      <c r="Q19" s="553">
        <f t="shared" si="4"/>
        <v>1.3617517749669195</v>
      </c>
      <c r="R19" s="549"/>
      <c r="S19" s="549"/>
      <c r="T19" s="549"/>
      <c r="U19" s="549"/>
      <c r="V19" s="549"/>
      <c r="W19" s="549"/>
    </row>
    <row r="20" spans="2:25" s="629" customFormat="1" ht="18" customHeight="1" x14ac:dyDescent="0.2">
      <c r="B20" s="531" t="s">
        <v>5</v>
      </c>
      <c r="C20" s="546"/>
      <c r="D20" s="550">
        <f>'41benpresaad'!D20</f>
        <v>34508</v>
      </c>
      <c r="E20" s="549"/>
      <c r="F20" s="551">
        <f>'41benpresaad'!F20+'41benpresaad'!H20+'41benpresaad'!J20+'41benpresaad'!L20+'41benpresaad'!N20</f>
        <v>14534</v>
      </c>
      <c r="G20" s="552">
        <f t="shared" si="0"/>
        <v>37.026469314447304</v>
      </c>
      <c r="H20" s="551">
        <f>'41benpresaad'!P20</f>
        <v>18357</v>
      </c>
      <c r="I20" s="552">
        <f>H20*100/$N20</f>
        <v>46.765852291544597</v>
      </c>
      <c r="J20" s="551">
        <f>'41benpresaad'!R20</f>
        <v>6362</v>
      </c>
      <c r="K20" s="552">
        <f>J20*100/$N20</f>
        <v>16.207678394008102</v>
      </c>
      <c r="L20" s="551">
        <f>'41benpresaad'!T20</f>
        <v>0</v>
      </c>
      <c r="M20" s="552">
        <f t="shared" si="3"/>
        <v>0</v>
      </c>
      <c r="N20" s="551">
        <f t="shared" si="5"/>
        <v>39253</v>
      </c>
      <c r="O20" s="552">
        <f t="shared" si="6"/>
        <v>100</v>
      </c>
      <c r="P20" s="553"/>
      <c r="Q20" s="553">
        <f t="shared" si="4"/>
        <v>1.1375043468181292</v>
      </c>
      <c r="R20" s="549"/>
      <c r="S20" s="549"/>
      <c r="T20" s="549"/>
      <c r="U20" s="549"/>
      <c r="V20" s="549"/>
      <c r="W20" s="549"/>
    </row>
    <row r="21" spans="2:25" s="629" customFormat="1" ht="18" customHeight="1" x14ac:dyDescent="0.2">
      <c r="B21" s="531" t="s">
        <v>38</v>
      </c>
      <c r="C21" s="546"/>
      <c r="D21" s="550">
        <f>'41benpresaad'!D21</f>
        <v>73023</v>
      </c>
      <c r="E21" s="549"/>
      <c r="F21" s="551">
        <f>'41benpresaad'!F21+'41benpresaad'!H21+'41benpresaad'!J21+'41benpresaad'!L21+'41benpresaad'!N21</f>
        <v>56647</v>
      </c>
      <c r="G21" s="552">
        <f t="shared" si="0"/>
        <v>63.920515453447827</v>
      </c>
      <c r="H21" s="551">
        <f>'41benpresaad'!P21</f>
        <v>14511</v>
      </c>
      <c r="I21" s="552">
        <f>H21*100/$N21</f>
        <v>16.374222814005709</v>
      </c>
      <c r="J21" s="551">
        <f>'41benpresaad'!R21</f>
        <v>17337</v>
      </c>
      <c r="K21" s="552">
        <f>J21*100/$N21</f>
        <v>19.563083242120943</v>
      </c>
      <c r="L21" s="551">
        <f>'41benpresaad'!T21</f>
        <v>126</v>
      </c>
      <c r="M21" s="552">
        <f t="shared" si="3"/>
        <v>0.14217849042551992</v>
      </c>
      <c r="N21" s="551">
        <f t="shared" si="5"/>
        <v>88621</v>
      </c>
      <c r="O21" s="552">
        <f t="shared" si="6"/>
        <v>100</v>
      </c>
      <c r="P21" s="553"/>
      <c r="Q21" s="553">
        <f t="shared" si="4"/>
        <v>1.2136039330074087</v>
      </c>
      <c r="R21" s="549"/>
      <c r="S21" s="549"/>
      <c r="T21" s="549"/>
      <c r="U21" s="549"/>
      <c r="V21" s="549"/>
      <c r="W21" s="549"/>
    </row>
    <row r="22" spans="2:25" s="629" customFormat="1" ht="21" customHeight="1" x14ac:dyDescent="0.2">
      <c r="B22" s="531" t="s">
        <v>45</v>
      </c>
      <c r="C22" s="546"/>
      <c r="D22" s="550">
        <f>'41benpresaad'!D22</f>
        <v>173387</v>
      </c>
      <c r="E22" s="549"/>
      <c r="F22" s="551">
        <f>'41benpresaad'!F22+'41benpresaad'!H22+'41benpresaad'!J22+'41benpresaad'!L22+'41benpresaad'!N22</f>
        <v>166038</v>
      </c>
      <c r="G22" s="552">
        <f t="shared" si="0"/>
        <v>70.337500370670043</v>
      </c>
      <c r="H22" s="551">
        <f>'41benpresaad'!P22</f>
        <v>25370</v>
      </c>
      <c r="I22" s="552">
        <f>H22*100/$N22</f>
        <v>10.747313171707074</v>
      </c>
      <c r="J22" s="551">
        <f>'41benpresaad'!R22</f>
        <v>44567</v>
      </c>
      <c r="K22" s="552">
        <f>J22*100/$N22</f>
        <v>18.879602133364966</v>
      </c>
      <c r="L22" s="551">
        <f>'41benpresaad'!T22</f>
        <v>84</v>
      </c>
      <c r="M22" s="552">
        <f t="shared" si="3"/>
        <v>3.5584324257918569E-2</v>
      </c>
      <c r="N22" s="551">
        <f t="shared" si="5"/>
        <v>236059</v>
      </c>
      <c r="O22" s="552">
        <f t="shared" si="6"/>
        <v>100.00000000000001</v>
      </c>
      <c r="P22" s="553"/>
      <c r="Q22" s="553">
        <f t="shared" si="4"/>
        <v>1.3614573180226892</v>
      </c>
      <c r="R22" s="549"/>
      <c r="S22" s="549"/>
      <c r="T22" s="549"/>
      <c r="U22" s="549"/>
      <c r="V22" s="549"/>
      <c r="W22" s="549"/>
    </row>
    <row r="23" spans="2:25" s="629" customFormat="1" ht="18" customHeight="1" x14ac:dyDescent="0.2">
      <c r="B23" s="531" t="s">
        <v>46</v>
      </c>
      <c r="C23" s="546"/>
      <c r="D23" s="550">
        <f>'41benpresaad'!D23</f>
        <v>39648</v>
      </c>
      <c r="E23" s="549"/>
      <c r="F23" s="551">
        <f>'41benpresaad'!F23+'41benpresaad'!H23+'41benpresaad'!J23+'41benpresaad'!L23+'41benpresaad'!N23</f>
        <v>24511</v>
      </c>
      <c r="G23" s="552">
        <f t="shared" si="0"/>
        <v>49.459219500383391</v>
      </c>
      <c r="H23" s="551">
        <f>'41benpresaad'!P23</f>
        <v>1273</v>
      </c>
      <c r="I23" s="552">
        <f>H23*100/$N23</f>
        <v>2.5687073731789014</v>
      </c>
      <c r="J23" s="551">
        <f>'41benpresaad'!R23</f>
        <v>23771</v>
      </c>
      <c r="K23" s="552">
        <f>J23*100/$N23</f>
        <v>47.966019613382301</v>
      </c>
      <c r="L23" s="551">
        <f>'41benpresaad'!T23</f>
        <v>3</v>
      </c>
      <c r="M23" s="552">
        <f t="shared" si="3"/>
        <v>6.0535130554098225E-3</v>
      </c>
      <c r="N23" s="551">
        <f t="shared" si="5"/>
        <v>49558</v>
      </c>
      <c r="O23" s="552">
        <f t="shared" si="6"/>
        <v>100</v>
      </c>
      <c r="P23" s="553"/>
      <c r="Q23" s="553">
        <f t="shared" si="4"/>
        <v>1.2499495560936238</v>
      </c>
      <c r="R23" s="549"/>
      <c r="S23" s="549"/>
      <c r="T23" s="549"/>
      <c r="U23" s="549"/>
      <c r="V23" s="549"/>
      <c r="W23" s="549"/>
    </row>
    <row r="24" spans="2:25" s="629" customFormat="1" ht="22.5" customHeight="1" x14ac:dyDescent="0.2">
      <c r="B24" s="531" t="s">
        <v>47</v>
      </c>
      <c r="C24" s="546"/>
      <c r="D24" s="550">
        <f>'41benpresaad'!D24</f>
        <v>15742</v>
      </c>
      <c r="E24" s="549"/>
      <c r="F24" s="550">
        <f>'41benpresaad'!F24+'41benpresaad'!H24+'41benpresaad'!J24+'41benpresaad'!L24+'41benpresaad'!N24</f>
        <v>9151</v>
      </c>
      <c r="G24" s="554">
        <f t="shared" si="0"/>
        <v>42.53113961702919</v>
      </c>
      <c r="H24" s="551">
        <f>'41benpresaad'!P24</f>
        <v>2731</v>
      </c>
      <c r="I24" s="552">
        <f t="shared" si="1"/>
        <v>12.692879717419595</v>
      </c>
      <c r="J24" s="551">
        <f>'41benpresaad'!R24</f>
        <v>9600</v>
      </c>
      <c r="K24" s="552">
        <f t="shared" si="2"/>
        <v>44.617958728388174</v>
      </c>
      <c r="L24" s="551">
        <f>'41benpresaad'!T24</f>
        <v>34</v>
      </c>
      <c r="M24" s="552">
        <f t="shared" si="3"/>
        <v>0.15802193716304147</v>
      </c>
      <c r="N24" s="550">
        <f t="shared" si="5"/>
        <v>21516</v>
      </c>
      <c r="O24" s="552">
        <f t="shared" si="6"/>
        <v>100</v>
      </c>
      <c r="P24" s="553"/>
      <c r="Q24" s="553">
        <f t="shared" si="4"/>
        <v>1.3667894803709821</v>
      </c>
      <c r="R24" s="549"/>
      <c r="S24" s="549"/>
      <c r="T24" s="549"/>
      <c r="U24" s="549"/>
      <c r="V24" s="549"/>
      <c r="W24" s="549"/>
    </row>
    <row r="25" spans="2:25" s="629" customFormat="1" ht="18" customHeight="1" x14ac:dyDescent="0.2">
      <c r="B25" s="531" t="s">
        <v>48</v>
      </c>
      <c r="C25" s="546"/>
      <c r="D25" s="550">
        <f>'41benpresaad'!D25</f>
        <v>66938</v>
      </c>
      <c r="E25" s="549"/>
      <c r="F25" s="550">
        <f>'41benpresaad'!F25+'41benpresaad'!H25+'41benpresaad'!J25+'41benpresaad'!L25+'41benpresaad'!N25</f>
        <v>50593</v>
      </c>
      <c r="G25" s="554">
        <f t="shared" si="0"/>
        <v>54.222665209096952</v>
      </c>
      <c r="H25" s="551">
        <f>'41benpresaad'!P25</f>
        <v>1356</v>
      </c>
      <c r="I25" s="552">
        <f t="shared" si="1"/>
        <v>1.4532827470902192</v>
      </c>
      <c r="J25" s="551">
        <f>'41benpresaad'!R25</f>
        <v>34545</v>
      </c>
      <c r="K25" s="552">
        <f t="shared" si="2"/>
        <v>37.023342550318304</v>
      </c>
      <c r="L25" s="551">
        <f>'41benpresaad'!T25</f>
        <v>6812</v>
      </c>
      <c r="M25" s="552">
        <f t="shared" si="3"/>
        <v>7.3007094934945238</v>
      </c>
      <c r="N25" s="550">
        <f t="shared" si="5"/>
        <v>93306</v>
      </c>
      <c r="O25" s="552">
        <f t="shared" si="6"/>
        <v>100</v>
      </c>
      <c r="P25" s="553"/>
      <c r="Q25" s="553">
        <f t="shared" si="4"/>
        <v>1.3939167587917176</v>
      </c>
      <c r="R25" s="549"/>
      <c r="S25" s="549"/>
      <c r="T25" s="549"/>
      <c r="U25" s="549"/>
      <c r="V25" s="549"/>
      <c r="W25" s="549"/>
    </row>
    <row r="26" spans="2:25" s="629" customFormat="1" ht="18" customHeight="1" x14ac:dyDescent="0.2">
      <c r="B26" s="531" t="s">
        <v>49</v>
      </c>
      <c r="C26" s="546"/>
      <c r="D26" s="550">
        <f>'41benpresaad'!D26</f>
        <v>9002</v>
      </c>
      <c r="E26" s="549"/>
      <c r="F26" s="550">
        <f>'41benpresaad'!F26+'41benpresaad'!H26+'41benpresaad'!J26+'41benpresaad'!L26+'41benpresaad'!N26</f>
        <v>11625</v>
      </c>
      <c r="G26" s="554">
        <f t="shared" si="0"/>
        <v>84.404269222391633</v>
      </c>
      <c r="H26" s="551">
        <f>'41benpresaad'!P26</f>
        <v>934</v>
      </c>
      <c r="I26" s="552">
        <f t="shared" si="1"/>
        <v>6.7813838669861326</v>
      </c>
      <c r="J26" s="551">
        <f>'41benpresaad'!R26</f>
        <v>1214</v>
      </c>
      <c r="K26" s="552">
        <f t="shared" si="2"/>
        <v>8.8143469106222323</v>
      </c>
      <c r="L26" s="551">
        <f>'41benpresaad'!T26</f>
        <v>0</v>
      </c>
      <c r="M26" s="552">
        <f t="shared" si="3"/>
        <v>0</v>
      </c>
      <c r="N26" s="550">
        <f t="shared" si="5"/>
        <v>13773</v>
      </c>
      <c r="O26" s="552">
        <f t="shared" si="6"/>
        <v>100</v>
      </c>
      <c r="P26" s="553"/>
      <c r="Q26" s="553">
        <f t="shared" si="4"/>
        <v>1.5299933348144856</v>
      </c>
      <c r="R26" s="549"/>
      <c r="S26" s="549"/>
      <c r="T26" s="549"/>
      <c r="U26" s="549"/>
      <c r="V26" s="549"/>
      <c r="W26" s="549"/>
    </row>
    <row r="27" spans="2:25" s="629" customFormat="1" ht="18" customHeight="1" x14ac:dyDescent="0.2">
      <c r="B27" s="531" t="s">
        <v>4</v>
      </c>
      <c r="C27" s="546"/>
      <c r="D27" s="550">
        <f>'41benpresaad'!D27</f>
        <v>3297</v>
      </c>
      <c r="E27" s="549"/>
      <c r="F27" s="550">
        <f>'41benpresaad'!F27+'41benpresaad'!H27+'41benpresaad'!J27+'41benpresaad'!L27+'41benpresaad'!N27</f>
        <v>2721</v>
      </c>
      <c r="G27" s="554">
        <f t="shared" si="0"/>
        <v>61.588954277953825</v>
      </c>
      <c r="H27" s="551">
        <f>'41benpresaad'!P27</f>
        <v>4</v>
      </c>
      <c r="I27" s="552">
        <f t="shared" si="1"/>
        <v>9.0538705296514255E-2</v>
      </c>
      <c r="J27" s="551">
        <f>'41benpresaad'!R27</f>
        <v>1693</v>
      </c>
      <c r="K27" s="552">
        <f t="shared" si="2"/>
        <v>38.320507016749659</v>
      </c>
      <c r="L27" s="551">
        <f>'41benpresaad'!T27</f>
        <v>0</v>
      </c>
      <c r="M27" s="552">
        <f t="shared" si="3"/>
        <v>0</v>
      </c>
      <c r="N27" s="551">
        <f t="shared" si="5"/>
        <v>4418</v>
      </c>
      <c r="O27" s="552">
        <f t="shared" si="6"/>
        <v>100</v>
      </c>
      <c r="P27" s="553"/>
      <c r="Q27" s="553">
        <f t="shared" si="4"/>
        <v>1.3400060661207158</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1380951</v>
      </c>
      <c r="E30" s="561"/>
      <c r="F30" s="532">
        <f>SUM(F10:F27)</f>
        <v>1098563</v>
      </c>
      <c r="G30" s="562">
        <f>F30*100/$N30</f>
        <v>59.171230157768328</v>
      </c>
      <c r="H30" s="532">
        <f>SUM(H10:H27)</f>
        <v>202872</v>
      </c>
      <c r="I30" s="562">
        <f>H30*100/$N30</f>
        <v>10.927171044871143</v>
      </c>
      <c r="J30" s="532">
        <f>SUM(J10:J27)</f>
        <v>545280</v>
      </c>
      <c r="K30" s="562">
        <f>J30*100/$N30</f>
        <v>29.370084720155251</v>
      </c>
      <c r="L30" s="532">
        <f>SUM(L10:L28)</f>
        <v>9868</v>
      </c>
      <c r="M30" s="562">
        <f>L30*100/$N30</f>
        <v>0.53151407720527444</v>
      </c>
      <c r="N30" s="532">
        <f>F30+H30+J30+L30</f>
        <v>1856583</v>
      </c>
      <c r="O30" s="562">
        <f>G30+I30+K30+M30</f>
        <v>99.999999999999986</v>
      </c>
      <c r="P30" s="563"/>
      <c r="Q30" s="563">
        <f>(N30/D30)</f>
        <v>1.34442351683731</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9" t="s">
        <v>426</v>
      </c>
      <c r="C3" s="1029"/>
      <c r="D3" s="1029"/>
      <c r="E3" s="1029"/>
      <c r="F3" s="1029"/>
      <c r="G3" s="1029"/>
      <c r="H3" s="1029"/>
      <c r="I3" s="1029"/>
      <c r="J3" s="1029"/>
      <c r="K3" s="1029"/>
      <c r="L3" s="1029"/>
      <c r="M3" s="1029"/>
      <c r="N3" s="1029"/>
      <c r="O3" s="1029"/>
      <c r="P3" s="1029"/>
      <c r="Q3" s="1029"/>
      <c r="R3" s="1029"/>
      <c r="S3" s="1029"/>
      <c r="T3" s="1029"/>
      <c r="U3" s="1029"/>
      <c r="V3" s="1029"/>
      <c r="W3" s="1029"/>
      <c r="X3" s="1029"/>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2" t="s">
        <v>55</v>
      </c>
      <c r="G6" s="1123"/>
      <c r="H6" s="1123"/>
      <c r="I6" s="1123"/>
      <c r="J6" s="1123"/>
      <c r="K6" s="1123"/>
      <c r="L6" s="1123"/>
      <c r="M6" s="1123"/>
      <c r="N6" s="1123"/>
      <c r="O6" s="1123"/>
      <c r="P6" s="1123"/>
      <c r="Q6" s="1123"/>
      <c r="R6" s="1123"/>
      <c r="S6" s="1123"/>
      <c r="T6" s="1123"/>
      <c r="U6" s="1123"/>
      <c r="V6" s="1123"/>
      <c r="W6" s="1124"/>
      <c r="X6" s="133"/>
      <c r="Y6" s="133"/>
    </row>
    <row r="7" spans="2:25" s="7" customFormat="1" ht="64.5" customHeight="1" x14ac:dyDescent="0.2">
      <c r="B7" s="1105" t="s">
        <v>15</v>
      </c>
      <c r="C7" s="194"/>
      <c r="D7" s="195" t="s">
        <v>257</v>
      </c>
      <c r="E7" s="194"/>
      <c r="F7" s="1125" t="s">
        <v>57</v>
      </c>
      <c r="G7" s="1126"/>
      <c r="H7" s="1125" t="s">
        <v>58</v>
      </c>
      <c r="I7" s="1126"/>
      <c r="J7" s="1125" t="s">
        <v>59</v>
      </c>
      <c r="K7" s="1126"/>
      <c r="L7" s="1125" t="s">
        <v>60</v>
      </c>
      <c r="M7" s="1126"/>
      <c r="N7" s="1125" t="s">
        <v>61</v>
      </c>
      <c r="O7" s="1126"/>
      <c r="P7" s="1125" t="s">
        <v>62</v>
      </c>
      <c r="Q7" s="1126"/>
      <c r="R7" s="1125" t="s">
        <v>63</v>
      </c>
      <c r="S7" s="1126"/>
      <c r="T7" s="1125" t="s">
        <v>64</v>
      </c>
      <c r="U7" s="1126"/>
      <c r="V7" s="1127" t="s">
        <v>3</v>
      </c>
      <c r="W7" s="1128"/>
      <c r="X7" s="51"/>
      <c r="Y7" s="195" t="s">
        <v>258</v>
      </c>
    </row>
    <row r="8" spans="2:25" s="124" customFormat="1" ht="20.25" customHeight="1" x14ac:dyDescent="0.2">
      <c r="B8" s="110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78304</v>
      </c>
      <c r="E10" s="125"/>
      <c r="F10" s="153">
        <v>19</v>
      </c>
      <c r="G10" s="75">
        <v>4.1448354287779113E-2</v>
      </c>
      <c r="H10" s="153">
        <v>28527</v>
      </c>
      <c r="I10" s="75">
        <v>22.496891373428415</v>
      </c>
      <c r="J10" s="153">
        <v>34255</v>
      </c>
      <c r="K10" s="75">
        <v>25.898844759971517</v>
      </c>
      <c r="L10" s="153">
        <v>6118</v>
      </c>
      <c r="M10" s="75">
        <v>6.7656467537436367</v>
      </c>
      <c r="N10" s="153">
        <v>12153</v>
      </c>
      <c r="O10" s="75">
        <v>12.528030778060005</v>
      </c>
      <c r="P10" s="153">
        <v>2705</v>
      </c>
      <c r="Q10" s="75">
        <v>2.7451563878290628</v>
      </c>
      <c r="R10" s="153">
        <v>26348</v>
      </c>
      <c r="S10" s="75">
        <v>29.514416587843943</v>
      </c>
      <c r="T10" s="153">
        <v>8</v>
      </c>
      <c r="U10" s="75">
        <v>9.5650048356413341E-3</v>
      </c>
      <c r="V10" s="153">
        <f>F10+H10+J10+L10+N10+P10+R10+T10</f>
        <v>110133</v>
      </c>
      <c r="W10" s="75">
        <f t="shared" ref="V10:W27" si="0">G10+I10+K10+M10+O10+Q10+S10+U10</f>
        <v>100</v>
      </c>
      <c r="X10" s="154"/>
      <c r="Y10" s="155">
        <f t="shared" ref="Y10:Y27" si="1">V10/D10</f>
        <v>1.4064798733142623</v>
      </c>
    </row>
    <row r="11" spans="2:25" s="125" customFormat="1" ht="18" customHeight="1" x14ac:dyDescent="0.2">
      <c r="B11" s="32" t="s">
        <v>10</v>
      </c>
      <c r="C11" s="28"/>
      <c r="D11" s="156">
        <v>11814</v>
      </c>
      <c r="F11" s="157">
        <v>1488</v>
      </c>
      <c r="G11" s="181">
        <v>14.391281630215721</v>
      </c>
      <c r="H11" s="157">
        <v>1463</v>
      </c>
      <c r="I11" s="181">
        <v>3.2171381652608795</v>
      </c>
      <c r="J11" s="157">
        <v>710</v>
      </c>
      <c r="K11" s="181">
        <v>5.0160483690378443</v>
      </c>
      <c r="L11" s="157">
        <v>465</v>
      </c>
      <c r="M11" s="181">
        <v>3.4634619690975592</v>
      </c>
      <c r="N11" s="157">
        <v>2539</v>
      </c>
      <c r="O11" s="181">
        <v>20.243338060759871</v>
      </c>
      <c r="P11" s="157">
        <v>3557</v>
      </c>
      <c r="Q11" s="181">
        <v>22.057176979920879</v>
      </c>
      <c r="R11" s="157">
        <v>4533</v>
      </c>
      <c r="S11" s="181">
        <v>31.611554825707248</v>
      </c>
      <c r="T11" s="157">
        <v>0</v>
      </c>
      <c r="U11" s="181">
        <v>0</v>
      </c>
      <c r="V11" s="157">
        <f t="shared" si="0"/>
        <v>14755</v>
      </c>
      <c r="W11" s="181">
        <f t="shared" si="0"/>
        <v>100</v>
      </c>
      <c r="X11" s="154"/>
      <c r="Y11" s="158">
        <f t="shared" si="1"/>
        <v>1.2489419332994751</v>
      </c>
    </row>
    <row r="12" spans="2:25" s="125" customFormat="1" ht="22.5" customHeight="1" x14ac:dyDescent="0.2">
      <c r="B12" s="32" t="s">
        <v>40</v>
      </c>
      <c r="C12" s="28"/>
      <c r="D12" s="156">
        <v>7516</v>
      </c>
      <c r="F12" s="126">
        <v>2242</v>
      </c>
      <c r="G12" s="181">
        <v>26.047201285061163</v>
      </c>
      <c r="H12" s="126">
        <v>252</v>
      </c>
      <c r="I12" s="181">
        <v>1.4456938094649698</v>
      </c>
      <c r="J12" s="126">
        <v>1008</v>
      </c>
      <c r="K12" s="181">
        <v>7.7350796985048804</v>
      </c>
      <c r="L12" s="126">
        <v>552</v>
      </c>
      <c r="M12" s="181">
        <v>6.5735821079945636</v>
      </c>
      <c r="N12" s="126">
        <v>1734</v>
      </c>
      <c r="O12" s="181">
        <v>20.560978623501793</v>
      </c>
      <c r="P12" s="126">
        <v>1522</v>
      </c>
      <c r="Q12" s="181">
        <v>11.083652539231435</v>
      </c>
      <c r="R12" s="126">
        <v>2691</v>
      </c>
      <c r="S12" s="181">
        <v>26.553811936241196</v>
      </c>
      <c r="T12" s="126">
        <v>8</v>
      </c>
      <c r="U12" s="181">
        <v>0</v>
      </c>
      <c r="V12" s="157">
        <f t="shared" si="0"/>
        <v>10009</v>
      </c>
      <c r="W12" s="181">
        <f t="shared" si="0"/>
        <v>100</v>
      </c>
      <c r="X12" s="154"/>
      <c r="Y12" s="158">
        <f t="shared" si="1"/>
        <v>1.3316923895689197</v>
      </c>
    </row>
    <row r="13" spans="2:25" s="125" customFormat="1" ht="18" customHeight="1" x14ac:dyDescent="0.2">
      <c r="B13" s="32" t="s">
        <v>41</v>
      </c>
      <c r="C13" s="28"/>
      <c r="D13" s="156">
        <v>7567</v>
      </c>
      <c r="F13" s="157">
        <v>281</v>
      </c>
      <c r="G13" s="181">
        <v>2.2477064220183487</v>
      </c>
      <c r="H13" s="157">
        <v>2244</v>
      </c>
      <c r="I13" s="181">
        <v>9.8776758409785934</v>
      </c>
      <c r="J13" s="157">
        <v>542</v>
      </c>
      <c r="K13" s="181">
        <v>2.6758409785932722</v>
      </c>
      <c r="L13" s="157">
        <v>569</v>
      </c>
      <c r="M13" s="181">
        <v>7.477064220183486</v>
      </c>
      <c r="N13" s="157">
        <v>2077</v>
      </c>
      <c r="O13" s="181">
        <v>19.602446483180429</v>
      </c>
      <c r="P13" s="157">
        <v>388</v>
      </c>
      <c r="Q13" s="181">
        <v>6.666666666666667</v>
      </c>
      <c r="R13" s="157">
        <v>4413</v>
      </c>
      <c r="S13" s="181">
        <v>51.452599388379205</v>
      </c>
      <c r="T13" s="157">
        <v>0</v>
      </c>
      <c r="U13" s="181">
        <v>0</v>
      </c>
      <c r="V13" s="157">
        <f t="shared" si="0"/>
        <v>10514</v>
      </c>
      <c r="W13" s="181">
        <f t="shared" si="0"/>
        <v>100</v>
      </c>
      <c r="X13" s="154"/>
      <c r="Y13" s="158">
        <f t="shared" si="1"/>
        <v>1.3894542090656798</v>
      </c>
    </row>
    <row r="14" spans="2:25" s="125" customFormat="1" ht="18" customHeight="1" x14ac:dyDescent="0.2">
      <c r="B14" s="32" t="s">
        <v>9</v>
      </c>
      <c r="C14" s="28"/>
      <c r="D14" s="156">
        <v>13342</v>
      </c>
      <c r="F14" s="157">
        <v>438</v>
      </c>
      <c r="G14" s="181">
        <v>0.16137708445400753</v>
      </c>
      <c r="H14" s="157">
        <v>579</v>
      </c>
      <c r="I14" s="181">
        <v>3.0984400215169448</v>
      </c>
      <c r="J14" s="157">
        <v>254</v>
      </c>
      <c r="K14" s="181">
        <v>0</v>
      </c>
      <c r="L14" s="157">
        <v>1418</v>
      </c>
      <c r="M14" s="181">
        <v>14.922001075847231</v>
      </c>
      <c r="N14" s="157">
        <v>2887</v>
      </c>
      <c r="O14" s="181">
        <v>24.314147391070467</v>
      </c>
      <c r="P14" s="157">
        <v>3880</v>
      </c>
      <c r="Q14" s="181">
        <v>21.79666487358795</v>
      </c>
      <c r="R14" s="157">
        <v>5413</v>
      </c>
      <c r="S14" s="181">
        <v>35.707369553523399</v>
      </c>
      <c r="T14" s="157">
        <v>0</v>
      </c>
      <c r="U14" s="181">
        <v>0</v>
      </c>
      <c r="V14" s="157">
        <f t="shared" si="0"/>
        <v>14869</v>
      </c>
      <c r="W14" s="181">
        <f t="shared" si="0"/>
        <v>100</v>
      </c>
      <c r="X14" s="154"/>
      <c r="Y14" s="158">
        <f t="shared" si="1"/>
        <v>1.1144506071053815</v>
      </c>
    </row>
    <row r="15" spans="2:25" s="125" customFormat="1" ht="18" customHeight="1" x14ac:dyDescent="0.2">
      <c r="B15" s="32" t="s">
        <v>8</v>
      </c>
      <c r="C15" s="28"/>
      <c r="D15" s="156">
        <v>5486</v>
      </c>
      <c r="F15" s="126">
        <v>2702</v>
      </c>
      <c r="G15" s="181">
        <v>0</v>
      </c>
      <c r="H15" s="126">
        <v>552</v>
      </c>
      <c r="I15" s="181">
        <v>5.5706304868316039</v>
      </c>
      <c r="J15" s="126">
        <v>502</v>
      </c>
      <c r="K15" s="181">
        <v>8.0925778132482051</v>
      </c>
      <c r="L15" s="126">
        <v>773</v>
      </c>
      <c r="M15" s="181">
        <v>12.721468475658419</v>
      </c>
      <c r="N15" s="126">
        <v>2071</v>
      </c>
      <c r="O15" s="181">
        <v>33.998403830806069</v>
      </c>
      <c r="P15" s="126">
        <v>88</v>
      </c>
      <c r="Q15" s="181">
        <v>0</v>
      </c>
      <c r="R15" s="126">
        <v>2360</v>
      </c>
      <c r="S15" s="181">
        <v>39.616919393455703</v>
      </c>
      <c r="T15" s="126">
        <v>0</v>
      </c>
      <c r="U15" s="181">
        <v>0</v>
      </c>
      <c r="V15" s="157">
        <f t="shared" si="0"/>
        <v>9048</v>
      </c>
      <c r="W15" s="181">
        <f t="shared" si="0"/>
        <v>100</v>
      </c>
      <c r="X15" s="154"/>
      <c r="Y15" s="158">
        <f t="shared" si="1"/>
        <v>1.6492890995260663</v>
      </c>
    </row>
    <row r="16" spans="2:25" s="128" customFormat="1" ht="18" customHeight="1" x14ac:dyDescent="0.2">
      <c r="B16" s="127" t="s">
        <v>7</v>
      </c>
      <c r="C16" s="129"/>
      <c r="D16" s="159">
        <v>34447</v>
      </c>
      <c r="E16" s="160"/>
      <c r="F16" s="161">
        <v>5630</v>
      </c>
      <c r="G16" s="182">
        <v>14.10823965697068</v>
      </c>
      <c r="H16" s="161">
        <v>3920</v>
      </c>
      <c r="I16" s="182">
        <v>4.2299223548499247</v>
      </c>
      <c r="J16" s="161">
        <v>3655</v>
      </c>
      <c r="K16" s="182">
        <v>9.7183914706223202</v>
      </c>
      <c r="L16" s="161">
        <v>2140</v>
      </c>
      <c r="M16" s="182">
        <v>5.5742264457063389</v>
      </c>
      <c r="N16" s="161">
        <v>5257</v>
      </c>
      <c r="O16" s="182">
        <v>12.858963958743772</v>
      </c>
      <c r="P16" s="161">
        <v>16519</v>
      </c>
      <c r="Q16" s="182">
        <v>32.65036504809364</v>
      </c>
      <c r="R16" s="161">
        <v>9114</v>
      </c>
      <c r="S16" s="182">
        <v>20.020859891065012</v>
      </c>
      <c r="T16" s="161">
        <v>572</v>
      </c>
      <c r="U16" s="182">
        <v>0.83903117394831384</v>
      </c>
      <c r="V16" s="161">
        <f t="shared" si="0"/>
        <v>46807</v>
      </c>
      <c r="W16" s="182">
        <f t="shared" si="0"/>
        <v>100</v>
      </c>
      <c r="X16" s="162"/>
      <c r="Y16" s="158">
        <f t="shared" si="1"/>
        <v>1.3588120881353964</v>
      </c>
    </row>
    <row r="17" spans="2:25" s="128" customFormat="1" ht="18" customHeight="1" x14ac:dyDescent="0.2">
      <c r="B17" s="127" t="s">
        <v>43</v>
      </c>
      <c r="C17" s="129"/>
      <c r="D17" s="159">
        <v>21607</v>
      </c>
      <c r="E17" s="160"/>
      <c r="F17" s="161">
        <v>2574</v>
      </c>
      <c r="G17" s="182">
        <v>6.9774527726995732</v>
      </c>
      <c r="H17" s="161">
        <v>4895</v>
      </c>
      <c r="I17" s="182">
        <v>8.4573866109515112</v>
      </c>
      <c r="J17" s="161">
        <v>2926</v>
      </c>
      <c r="K17" s="182">
        <v>12.122399233916601</v>
      </c>
      <c r="L17" s="161">
        <v>1185</v>
      </c>
      <c r="M17" s="182">
        <v>4.8359014538173586</v>
      </c>
      <c r="N17" s="161">
        <v>6615</v>
      </c>
      <c r="O17" s="182">
        <v>28.332027509358404</v>
      </c>
      <c r="P17" s="161">
        <v>3477</v>
      </c>
      <c r="Q17" s="182">
        <v>12.823191433794724</v>
      </c>
      <c r="R17" s="161">
        <v>7529</v>
      </c>
      <c r="S17" s="182">
        <v>26.412466266213983</v>
      </c>
      <c r="T17" s="161">
        <v>13</v>
      </c>
      <c r="U17" s="182">
        <v>3.9174719247845394E-2</v>
      </c>
      <c r="V17" s="161">
        <f t="shared" si="0"/>
        <v>29214</v>
      </c>
      <c r="W17" s="182">
        <f t="shared" si="0"/>
        <v>99.999999999999986</v>
      </c>
      <c r="X17" s="162"/>
      <c r="Y17" s="158">
        <f t="shared" si="1"/>
        <v>1.352061831813764</v>
      </c>
    </row>
    <row r="18" spans="2:25" s="128" customFormat="1" ht="18" customHeight="1" x14ac:dyDescent="0.2">
      <c r="B18" s="127" t="s">
        <v>44</v>
      </c>
      <c r="C18" s="129"/>
      <c r="D18" s="159">
        <v>43849</v>
      </c>
      <c r="E18" s="160"/>
      <c r="F18" s="161">
        <v>57</v>
      </c>
      <c r="G18" s="182">
        <v>0.38917682645664642</v>
      </c>
      <c r="H18" s="161">
        <v>3482</v>
      </c>
      <c r="I18" s="182">
        <v>5.0131877455410665</v>
      </c>
      <c r="J18" s="161">
        <v>5844</v>
      </c>
      <c r="K18" s="182">
        <v>10.515152074072708</v>
      </c>
      <c r="L18" s="161">
        <v>3396</v>
      </c>
      <c r="M18" s="182">
        <v>6.5237840529723146</v>
      </c>
      <c r="N18" s="161">
        <v>15592</v>
      </c>
      <c r="O18" s="182">
        <v>32.416031871922094</v>
      </c>
      <c r="P18" s="161">
        <v>5795</v>
      </c>
      <c r="Q18" s="182">
        <v>11.359905564675286</v>
      </c>
      <c r="R18" s="161">
        <v>19310</v>
      </c>
      <c r="S18" s="182">
        <v>33.677628788018517</v>
      </c>
      <c r="T18" s="161">
        <v>69</v>
      </c>
      <c r="U18" s="182">
        <v>0.10513307634136894</v>
      </c>
      <c r="V18" s="161">
        <f t="shared" si="0"/>
        <v>53545</v>
      </c>
      <c r="W18" s="182">
        <f t="shared" si="0"/>
        <v>100.00000000000001</v>
      </c>
      <c r="X18" s="162"/>
      <c r="Y18" s="158">
        <f t="shared" si="1"/>
        <v>1.2211224885402177</v>
      </c>
    </row>
    <row r="19" spans="2:25" s="128" customFormat="1" ht="18" customHeight="1" x14ac:dyDescent="0.2">
      <c r="B19" s="127" t="s">
        <v>6</v>
      </c>
      <c r="C19" s="129"/>
      <c r="D19" s="159">
        <v>42599</v>
      </c>
      <c r="E19" s="160"/>
      <c r="F19" s="161">
        <v>10</v>
      </c>
      <c r="G19" s="182">
        <v>7.0628950806935764E-3</v>
      </c>
      <c r="H19" s="161">
        <v>11231</v>
      </c>
      <c r="I19" s="182">
        <v>5.0323127449941731</v>
      </c>
      <c r="J19" s="161">
        <v>828</v>
      </c>
      <c r="K19" s="182">
        <v>8.1223293427976129E-2</v>
      </c>
      <c r="L19" s="161">
        <v>2797</v>
      </c>
      <c r="M19" s="182">
        <v>7.5113889183176186</v>
      </c>
      <c r="N19" s="161">
        <v>6615</v>
      </c>
      <c r="O19" s="182">
        <v>19.811420701345483</v>
      </c>
      <c r="P19" s="161">
        <v>7200</v>
      </c>
      <c r="Q19" s="182">
        <v>16.121058021683087</v>
      </c>
      <c r="R19" s="161">
        <v>27673</v>
      </c>
      <c r="S19" s="182">
        <v>51.403750397287851</v>
      </c>
      <c r="T19" s="161">
        <v>181</v>
      </c>
      <c r="U19" s="182">
        <v>3.1783027863121094E-2</v>
      </c>
      <c r="V19" s="161">
        <f t="shared" si="0"/>
        <v>56535</v>
      </c>
      <c r="W19" s="182">
        <f t="shared" si="0"/>
        <v>100.00000000000001</v>
      </c>
      <c r="X19" s="162"/>
      <c r="Y19" s="158">
        <f t="shared" si="1"/>
        <v>1.327143829667363</v>
      </c>
    </row>
    <row r="20" spans="2:25" s="125" customFormat="1" ht="18" customHeight="1" x14ac:dyDescent="0.2">
      <c r="B20" s="127" t="s">
        <v>5</v>
      </c>
      <c r="C20" s="28"/>
      <c r="D20" s="156">
        <v>11913</v>
      </c>
      <c r="F20" s="157">
        <v>269</v>
      </c>
      <c r="G20" s="181">
        <v>2.6190698107931776</v>
      </c>
      <c r="H20" s="157">
        <v>756</v>
      </c>
      <c r="I20" s="181">
        <v>3.3647124615528008</v>
      </c>
      <c r="J20" s="157">
        <v>212</v>
      </c>
      <c r="K20" s="181">
        <v>1.8175039612265822</v>
      </c>
      <c r="L20" s="157">
        <v>690</v>
      </c>
      <c r="M20" s="181">
        <v>6.0117438717494638</v>
      </c>
      <c r="N20" s="157">
        <v>3219</v>
      </c>
      <c r="O20" s="181">
        <v>28.250535930655232</v>
      </c>
      <c r="P20" s="157">
        <v>5858</v>
      </c>
      <c r="Q20" s="181">
        <v>37.794761860378415</v>
      </c>
      <c r="R20" s="157">
        <v>1945</v>
      </c>
      <c r="S20" s="181">
        <v>20.141672103644328</v>
      </c>
      <c r="T20" s="157">
        <v>0</v>
      </c>
      <c r="U20" s="181">
        <v>0</v>
      </c>
      <c r="V20" s="157">
        <f t="shared" si="0"/>
        <v>12949</v>
      </c>
      <c r="W20" s="181">
        <f t="shared" si="0"/>
        <v>100</v>
      </c>
      <c r="X20" s="154"/>
      <c r="Y20" s="158">
        <f t="shared" si="1"/>
        <v>1.0869638210358432</v>
      </c>
    </row>
    <row r="21" spans="2:25" s="125" customFormat="1" ht="18" customHeight="1" x14ac:dyDescent="0.2">
      <c r="B21" s="32" t="s">
        <v>38</v>
      </c>
      <c r="C21" s="28"/>
      <c r="D21" s="156">
        <v>26410</v>
      </c>
      <c r="F21" s="157">
        <v>1586</v>
      </c>
      <c r="G21" s="181">
        <v>5.3052431721922009</v>
      </c>
      <c r="H21" s="157">
        <v>1929</v>
      </c>
      <c r="I21" s="181">
        <v>3.6950489265371695</v>
      </c>
      <c r="J21" s="157">
        <v>9442</v>
      </c>
      <c r="K21" s="181">
        <v>30.798159778004965</v>
      </c>
      <c r="L21" s="157">
        <v>2044</v>
      </c>
      <c r="M21" s="181">
        <v>7.5471009201109975</v>
      </c>
      <c r="N21" s="157">
        <v>4316</v>
      </c>
      <c r="O21" s="181">
        <v>17.328757119906527</v>
      </c>
      <c r="P21" s="157">
        <v>5785</v>
      </c>
      <c r="Q21" s="181">
        <v>16.445158463560684</v>
      </c>
      <c r="R21" s="157">
        <v>5174</v>
      </c>
      <c r="S21" s="181">
        <v>18.613991529136847</v>
      </c>
      <c r="T21" s="157">
        <v>80</v>
      </c>
      <c r="U21" s="181">
        <v>0.26654009055060612</v>
      </c>
      <c r="V21" s="157">
        <f t="shared" si="0"/>
        <v>30356</v>
      </c>
      <c r="W21" s="181">
        <f t="shared" si="0"/>
        <v>100.00000000000001</v>
      </c>
      <c r="X21" s="154"/>
      <c r="Y21" s="158">
        <f t="shared" si="1"/>
        <v>1.1494131010980688</v>
      </c>
    </row>
    <row r="22" spans="2:25" s="125" customFormat="1" ht="21" customHeight="1" x14ac:dyDescent="0.2">
      <c r="B22" s="32" t="s">
        <v>45</v>
      </c>
      <c r="C22" s="28"/>
      <c r="D22" s="156">
        <v>59029</v>
      </c>
      <c r="F22" s="157">
        <v>1882</v>
      </c>
      <c r="G22" s="181">
        <v>2.2532814395789673</v>
      </c>
      <c r="H22" s="157">
        <v>15035</v>
      </c>
      <c r="I22" s="181">
        <v>13.798591305169941</v>
      </c>
      <c r="J22" s="157">
        <v>12745</v>
      </c>
      <c r="K22" s="181">
        <v>14.416274049446134</v>
      </c>
      <c r="L22" s="157">
        <v>6496</v>
      </c>
      <c r="M22" s="181">
        <v>8.5530151426815628</v>
      </c>
      <c r="N22" s="157">
        <v>14773</v>
      </c>
      <c r="O22" s="181">
        <v>24.417377054346627</v>
      </c>
      <c r="P22" s="157">
        <v>12213</v>
      </c>
      <c r="Q22" s="181">
        <v>16.926398058711374</v>
      </c>
      <c r="R22" s="157">
        <v>14914</v>
      </c>
      <c r="S22" s="181">
        <v>19.521611017443234</v>
      </c>
      <c r="T22" s="157">
        <v>68</v>
      </c>
      <c r="U22" s="181">
        <v>0.11345193262215779</v>
      </c>
      <c r="V22" s="157">
        <f t="shared" si="0"/>
        <v>78126</v>
      </c>
      <c r="W22" s="181">
        <f t="shared" si="0"/>
        <v>100</v>
      </c>
      <c r="X22" s="154"/>
      <c r="Y22" s="158">
        <f t="shared" si="1"/>
        <v>1.3235189483135408</v>
      </c>
    </row>
    <row r="23" spans="2:25" s="125" customFormat="1" ht="18" customHeight="1" x14ac:dyDescent="0.2">
      <c r="B23" s="32" t="s">
        <v>46</v>
      </c>
      <c r="C23" s="28"/>
      <c r="D23" s="156">
        <v>13098</v>
      </c>
      <c r="F23" s="157">
        <v>1514</v>
      </c>
      <c r="G23" s="181">
        <v>8.3258093641171165</v>
      </c>
      <c r="H23" s="157">
        <v>1578</v>
      </c>
      <c r="I23" s="181">
        <v>9.538243260673287</v>
      </c>
      <c r="J23" s="157">
        <v>493</v>
      </c>
      <c r="K23" s="181">
        <v>0.88352895653295493</v>
      </c>
      <c r="L23" s="157">
        <v>1442</v>
      </c>
      <c r="M23" s="181">
        <v>8.2742164323487675</v>
      </c>
      <c r="N23" s="157">
        <v>2622</v>
      </c>
      <c r="O23" s="181">
        <v>15.62620920933832</v>
      </c>
      <c r="P23" s="157">
        <v>752</v>
      </c>
      <c r="Q23" s="181">
        <v>3.5147684767186895</v>
      </c>
      <c r="R23" s="157">
        <v>7563</v>
      </c>
      <c r="S23" s="181">
        <v>53.81787695085773</v>
      </c>
      <c r="T23" s="157">
        <v>2</v>
      </c>
      <c r="U23" s="181">
        <v>1.9347349413130401E-2</v>
      </c>
      <c r="V23" s="157">
        <f>F23+H23+J23+L23+N23+P23+R23+T23</f>
        <v>15966</v>
      </c>
      <c r="W23" s="181">
        <f t="shared" si="0"/>
        <v>100</v>
      </c>
      <c r="X23" s="154"/>
      <c r="Y23" s="158">
        <f t="shared" si="1"/>
        <v>1.2189647274393036</v>
      </c>
    </row>
    <row r="24" spans="2:25" s="125" customFormat="1" ht="22.5" customHeight="1" x14ac:dyDescent="0.2">
      <c r="B24" s="32" t="s">
        <v>47</v>
      </c>
      <c r="C24" s="28"/>
      <c r="D24" s="156">
        <v>3354</v>
      </c>
      <c r="F24" s="126">
        <v>266</v>
      </c>
      <c r="G24" s="183">
        <v>3.2579185520361991</v>
      </c>
      <c r="H24" s="126">
        <v>316</v>
      </c>
      <c r="I24" s="181">
        <v>6.4253393665158374</v>
      </c>
      <c r="J24" s="126">
        <v>150</v>
      </c>
      <c r="K24" s="181">
        <v>5.2187028657616894</v>
      </c>
      <c r="L24" s="126">
        <v>157</v>
      </c>
      <c r="M24" s="181">
        <v>3.4690799396681751</v>
      </c>
      <c r="N24" s="126">
        <v>1025</v>
      </c>
      <c r="O24" s="181">
        <v>17.134238310708898</v>
      </c>
      <c r="P24" s="126">
        <v>697</v>
      </c>
      <c r="Q24" s="181">
        <v>12.428355957767723</v>
      </c>
      <c r="R24" s="126">
        <v>1474</v>
      </c>
      <c r="S24" s="181">
        <v>51.945701357466064</v>
      </c>
      <c r="T24" s="126">
        <v>11</v>
      </c>
      <c r="U24" s="181">
        <v>0.12066365007541478</v>
      </c>
      <c r="V24" s="126">
        <f t="shared" si="0"/>
        <v>4096</v>
      </c>
      <c r="W24" s="181">
        <f t="shared" si="0"/>
        <v>100</v>
      </c>
      <c r="X24" s="154"/>
      <c r="Y24" s="158">
        <f t="shared" si="1"/>
        <v>1.2212283840190816</v>
      </c>
    </row>
    <row r="25" spans="2:25" s="125" customFormat="1" ht="18" customHeight="1" x14ac:dyDescent="0.2">
      <c r="B25" s="32" t="s">
        <v>48</v>
      </c>
      <c r="C25" s="28"/>
      <c r="D25" s="156">
        <v>16935</v>
      </c>
      <c r="F25" s="126">
        <v>243</v>
      </c>
      <c r="G25" s="183">
        <v>0.41635124905374715</v>
      </c>
      <c r="H25" s="126">
        <v>4022</v>
      </c>
      <c r="I25" s="181">
        <v>12.162503154176129</v>
      </c>
      <c r="J25" s="126">
        <v>1338</v>
      </c>
      <c r="K25" s="181">
        <v>6.594330894103793</v>
      </c>
      <c r="L25" s="126">
        <v>1862</v>
      </c>
      <c r="M25" s="181">
        <v>8.2555303221465213</v>
      </c>
      <c r="N25" s="126">
        <v>6020</v>
      </c>
      <c r="O25" s="181">
        <v>27.294137437967869</v>
      </c>
      <c r="P25" s="126">
        <v>676</v>
      </c>
      <c r="Q25" s="181">
        <v>2.5864244259399447</v>
      </c>
      <c r="R25" s="126">
        <v>7140</v>
      </c>
      <c r="S25" s="181">
        <v>35.057616283959966</v>
      </c>
      <c r="T25" s="126">
        <v>2109</v>
      </c>
      <c r="U25" s="181">
        <v>7.6331062326520316</v>
      </c>
      <c r="V25" s="126">
        <f t="shared" si="0"/>
        <v>23410</v>
      </c>
      <c r="W25" s="181">
        <f t="shared" si="0"/>
        <v>99.999999999999986</v>
      </c>
      <c r="X25" s="154"/>
      <c r="Y25" s="158">
        <f t="shared" si="1"/>
        <v>1.3823442574549749</v>
      </c>
    </row>
    <row r="26" spans="2:25" s="125" customFormat="1" ht="18" customHeight="1" x14ac:dyDescent="0.2">
      <c r="B26" s="32" t="s">
        <v>49</v>
      </c>
      <c r="C26" s="28"/>
      <c r="D26" s="156">
        <v>2400</v>
      </c>
      <c r="F26" s="126">
        <v>384</v>
      </c>
      <c r="G26" s="183">
        <v>8.1975827640567527</v>
      </c>
      <c r="H26" s="126">
        <v>512</v>
      </c>
      <c r="I26" s="181">
        <v>11.008933263268524</v>
      </c>
      <c r="J26" s="126">
        <v>744</v>
      </c>
      <c r="K26" s="181">
        <v>20.546505517603784</v>
      </c>
      <c r="L26" s="126">
        <v>412</v>
      </c>
      <c r="M26" s="181">
        <v>9.1697320021019451</v>
      </c>
      <c r="N26" s="126">
        <v>705</v>
      </c>
      <c r="O26" s="181">
        <v>17.892800840777721</v>
      </c>
      <c r="P26" s="126">
        <v>482</v>
      </c>
      <c r="Q26" s="181">
        <v>13.110877561744614</v>
      </c>
      <c r="R26" s="126">
        <v>506</v>
      </c>
      <c r="S26" s="181">
        <v>20.073568050446664</v>
      </c>
      <c r="T26" s="126">
        <v>0</v>
      </c>
      <c r="U26" s="181">
        <v>0</v>
      </c>
      <c r="V26" s="126">
        <f t="shared" si="0"/>
        <v>3745</v>
      </c>
      <c r="W26" s="181">
        <f t="shared" si="0"/>
        <v>100.00000000000001</v>
      </c>
      <c r="X26" s="154"/>
      <c r="Y26" s="158">
        <f t="shared" si="1"/>
        <v>1.5604166666666666</v>
      </c>
    </row>
    <row r="27" spans="2:25" s="125" customFormat="1" ht="18" customHeight="1" x14ac:dyDescent="0.2">
      <c r="B27" s="32" t="s">
        <v>4</v>
      </c>
      <c r="C27" s="28"/>
      <c r="D27" s="156">
        <v>1126</v>
      </c>
      <c r="F27" s="126">
        <v>176</v>
      </c>
      <c r="G27" s="183">
        <v>9.2670598146588041</v>
      </c>
      <c r="H27" s="126">
        <v>200</v>
      </c>
      <c r="I27" s="181">
        <v>12.973883740522325</v>
      </c>
      <c r="J27" s="126">
        <v>326</v>
      </c>
      <c r="K27" s="181">
        <v>20.387531592249367</v>
      </c>
      <c r="L27" s="126">
        <v>20</v>
      </c>
      <c r="M27" s="181">
        <v>1.5164279696714407</v>
      </c>
      <c r="N27" s="126">
        <v>86</v>
      </c>
      <c r="O27" s="181">
        <v>7.5821398483572029</v>
      </c>
      <c r="P27" s="126">
        <v>2</v>
      </c>
      <c r="Q27" s="181">
        <v>0.42122999157540014</v>
      </c>
      <c r="R27" s="126">
        <v>658</v>
      </c>
      <c r="S27" s="181">
        <v>47.851727042965457</v>
      </c>
      <c r="T27" s="126">
        <v>0</v>
      </c>
      <c r="U27" s="181">
        <v>0</v>
      </c>
      <c r="V27" s="157">
        <f t="shared" si="0"/>
        <v>1468</v>
      </c>
      <c r="W27" s="181">
        <f t="shared" si="0"/>
        <v>100</v>
      </c>
      <c r="X27" s="154"/>
      <c r="Y27" s="158">
        <f t="shared" si="1"/>
        <v>1.3037300177619893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400796</v>
      </c>
      <c r="E30" s="23"/>
      <c r="F30" s="65">
        <f>SUM(F10:F27)</f>
        <v>21761</v>
      </c>
      <c r="G30" s="67">
        <f>F30*100/$V30</f>
        <v>4.1406539877650816</v>
      </c>
      <c r="H30" s="65">
        <f>SUM(H10:H27)</f>
        <v>81493</v>
      </c>
      <c r="I30" s="67">
        <f>H30*100/$V30</f>
        <v>15.506379092180499</v>
      </c>
      <c r="J30" s="65">
        <f>SUM(J10:J27)</f>
        <v>75974</v>
      </c>
      <c r="K30" s="67">
        <f>J30*100/$V30</f>
        <v>14.456231150519937</v>
      </c>
      <c r="L30" s="65">
        <f>SUM(L10:L27)</f>
        <v>32536</v>
      </c>
      <c r="M30" s="67">
        <f>L30*100/$V30</f>
        <v>6.1909065826903502</v>
      </c>
      <c r="N30" s="65">
        <f>SUM(N10:N27)</f>
        <v>90306</v>
      </c>
      <c r="O30" s="67">
        <f>N30*100/$V30</f>
        <v>17.183304950099419</v>
      </c>
      <c r="P30" s="65">
        <f>SUM(P10:P27)</f>
        <v>71596</v>
      </c>
      <c r="Q30" s="67">
        <f>P30*100/$V30</f>
        <v>13.623191163458886</v>
      </c>
      <c r="R30" s="65">
        <f>SUM(R10:R27)</f>
        <v>148758</v>
      </c>
      <c r="S30" s="67">
        <f>R30*100/$V30</f>
        <v>28.305473365744131</v>
      </c>
      <c r="T30" s="65">
        <f>SUM(T10:T28)</f>
        <v>3121</v>
      </c>
      <c r="U30" s="67">
        <f>T30*100/$V30</f>
        <v>0.59385970754169481</v>
      </c>
      <c r="V30" s="65">
        <f>SUM(V10:V27)</f>
        <v>525545</v>
      </c>
      <c r="W30" s="67">
        <f>G30+I30+K30+M30+O30+Q30+S30+U30</f>
        <v>100</v>
      </c>
      <c r="X30" s="174"/>
      <c r="Y30" s="175">
        <f>(V30/D30)</f>
        <v>1.3112531063184263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4" t="s">
        <v>431</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7" t="s">
        <v>55</v>
      </c>
      <c r="G6" s="1107"/>
      <c r="H6" s="1107"/>
      <c r="I6" s="1107"/>
      <c r="J6" s="1107"/>
      <c r="K6" s="1107"/>
      <c r="L6" s="1107"/>
      <c r="M6" s="1107"/>
      <c r="N6" s="1107"/>
      <c r="O6" s="1107"/>
      <c r="P6" s="1107"/>
      <c r="Q6" s="1107"/>
      <c r="R6" s="1107"/>
      <c r="S6" s="1107"/>
      <c r="T6" s="1107"/>
      <c r="U6" s="1107"/>
      <c r="V6" s="1107"/>
      <c r="W6" s="1107"/>
      <c r="X6" s="541"/>
      <c r="Y6" s="541"/>
    </row>
    <row r="7" spans="2:25" s="518" customFormat="1" ht="64.5" customHeight="1" x14ac:dyDescent="0.2">
      <c r="B7" s="1108" t="s">
        <v>15</v>
      </c>
      <c r="C7" s="542"/>
      <c r="D7" s="543" t="s">
        <v>56</v>
      </c>
      <c r="E7" s="542"/>
      <c r="F7" s="1109" t="s">
        <v>176</v>
      </c>
      <c r="G7" s="1109"/>
      <c r="H7" s="1109" t="s">
        <v>62</v>
      </c>
      <c r="I7" s="1109"/>
      <c r="J7" s="1109" t="s">
        <v>63</v>
      </c>
      <c r="K7" s="1109"/>
      <c r="L7" s="1109" t="s">
        <v>160</v>
      </c>
      <c r="M7" s="1109"/>
      <c r="N7" s="1109" t="s">
        <v>3</v>
      </c>
      <c r="O7" s="1109"/>
      <c r="P7" s="543"/>
      <c r="Q7" s="543" t="s">
        <v>65</v>
      </c>
    </row>
    <row r="8" spans="2:25" s="542" customFormat="1" ht="20.25" customHeight="1" x14ac:dyDescent="0.2">
      <c r="B8" s="110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78304</v>
      </c>
      <c r="F10" s="551">
        <f>'41abenpreGIII'!F10+'41abenpreGIII'!H10+'41abenpreGIII'!J10+'41abenpreGIII'!L10+'41abenpreGIII'!N10</f>
        <v>81072</v>
      </c>
      <c r="G10" s="552">
        <f t="shared" ref="G10:G27" si="0">F10*100/$N10</f>
        <v>73.612813598104111</v>
      </c>
      <c r="H10" s="551">
        <f>'41abenpreGIII'!P10</f>
        <v>2705</v>
      </c>
      <c r="I10" s="552">
        <f t="shared" ref="I10:I27" si="1">H10*100/$N10</f>
        <v>2.4561212352337627</v>
      </c>
      <c r="J10" s="551">
        <f>'41abenpreGIII'!R10</f>
        <v>26348</v>
      </c>
      <c r="K10" s="552">
        <f t="shared" ref="K10:K27" si="2">J10*100/$N10</f>
        <v>23.923801222158662</v>
      </c>
      <c r="L10" s="551">
        <f>'41abenpreGIII'!T10</f>
        <v>8</v>
      </c>
      <c r="M10" s="552">
        <f t="shared" ref="M10:M27" si="3">L10*100/$N10</f>
        <v>7.2639445034639932E-3</v>
      </c>
      <c r="N10" s="551">
        <f>F10+H10+J10+L10</f>
        <v>110133</v>
      </c>
      <c r="O10" s="552">
        <f>G10+I10+K10+M10</f>
        <v>100</v>
      </c>
      <c r="P10" s="553"/>
      <c r="Q10" s="553">
        <f t="shared" ref="Q10:Q27" si="4">N10/D10</f>
        <v>1.4064798733142623</v>
      </c>
    </row>
    <row r="11" spans="2:25" s="549" customFormat="1" ht="18" customHeight="1" x14ac:dyDescent="0.2">
      <c r="B11" s="531" t="s">
        <v>10</v>
      </c>
      <c r="C11" s="546"/>
      <c r="D11" s="550">
        <f>'41abenpreGIII'!D11</f>
        <v>11814</v>
      </c>
      <c r="F11" s="551">
        <f>'41abenpreGIII'!F11+'41abenpreGIII'!H11+'41abenpreGIII'!J11+'41abenpreGIII'!L11+'41abenpreGIII'!N11</f>
        <v>6665</v>
      </c>
      <c r="G11" s="552">
        <f t="shared" si="0"/>
        <v>45.171128431040323</v>
      </c>
      <c r="H11" s="551">
        <f>'41abenpreGIII'!P11</f>
        <v>3557</v>
      </c>
      <c r="I11" s="552">
        <f t="shared" si="1"/>
        <v>24.107082344967807</v>
      </c>
      <c r="J11" s="551">
        <f>'41abenpreGIII'!R11</f>
        <v>4533</v>
      </c>
      <c r="K11" s="552">
        <f t="shared" si="2"/>
        <v>30.721789223991866</v>
      </c>
      <c r="L11" s="551">
        <f>'41abenpreGIII'!T11</f>
        <v>0</v>
      </c>
      <c r="M11" s="552">
        <f t="shared" si="3"/>
        <v>0</v>
      </c>
      <c r="N11" s="551">
        <f t="shared" ref="N11:O27" si="5">F11+H11+J11+L11</f>
        <v>14755</v>
      </c>
      <c r="O11" s="552">
        <f t="shared" si="5"/>
        <v>100</v>
      </c>
      <c r="P11" s="553"/>
      <c r="Q11" s="553">
        <f t="shared" si="4"/>
        <v>1.2489419332994751</v>
      </c>
    </row>
    <row r="12" spans="2:25" s="549" customFormat="1" ht="22.5" customHeight="1" x14ac:dyDescent="0.2">
      <c r="B12" s="531" t="s">
        <v>40</v>
      </c>
      <c r="C12" s="546"/>
      <c r="D12" s="550">
        <f>'41abenpreGIII'!D12</f>
        <v>7516</v>
      </c>
      <c r="F12" s="551">
        <f>'41abenpreGIII'!F12+'41abenpreGIII'!H12+'41abenpreGIII'!J12+'41abenpreGIII'!L12+'41abenpreGIII'!N12</f>
        <v>5788</v>
      </c>
      <c r="G12" s="552">
        <f t="shared" si="0"/>
        <v>57.827954840643422</v>
      </c>
      <c r="H12" s="550">
        <f>'41abenpreGIII'!P12</f>
        <v>1522</v>
      </c>
      <c r="I12" s="552">
        <f t="shared" si="1"/>
        <v>15.206314317114597</v>
      </c>
      <c r="J12" s="551">
        <f>'41abenpreGIII'!R12</f>
        <v>2691</v>
      </c>
      <c r="K12" s="552">
        <f t="shared" si="2"/>
        <v>26.885802777500249</v>
      </c>
      <c r="L12" s="551">
        <f>'41abenpreGIII'!T12</f>
        <v>8</v>
      </c>
      <c r="M12" s="552">
        <f t="shared" si="3"/>
        <v>7.9928064741732446E-2</v>
      </c>
      <c r="N12" s="551">
        <f t="shared" si="5"/>
        <v>10009</v>
      </c>
      <c r="O12" s="552">
        <f t="shared" si="5"/>
        <v>100</v>
      </c>
      <c r="P12" s="553"/>
      <c r="Q12" s="553">
        <f t="shared" si="4"/>
        <v>1.3316923895689197</v>
      </c>
    </row>
    <row r="13" spans="2:25" s="549" customFormat="1" ht="18" customHeight="1" x14ac:dyDescent="0.2">
      <c r="B13" s="531" t="s">
        <v>41</v>
      </c>
      <c r="C13" s="546"/>
      <c r="D13" s="550">
        <f>'41abenpreGIII'!D13</f>
        <v>7567</v>
      </c>
      <c r="F13" s="551">
        <f>'41abenpreGIII'!F13+'41abenpreGIII'!H13+'41abenpreGIII'!J13+'41abenpreGIII'!L13+'41abenpreGIII'!N13</f>
        <v>5713</v>
      </c>
      <c r="G13" s="552">
        <f t="shared" si="0"/>
        <v>54.337074377021118</v>
      </c>
      <c r="H13" s="551">
        <f>'41abenpreGIII'!P13</f>
        <v>388</v>
      </c>
      <c r="I13" s="552">
        <f t="shared" si="1"/>
        <v>3.6903176716758606</v>
      </c>
      <c r="J13" s="551">
        <f>'41abenpreGIII'!R13</f>
        <v>4413</v>
      </c>
      <c r="K13" s="552">
        <f t="shared" si="2"/>
        <v>41.972607951303026</v>
      </c>
      <c r="L13" s="551">
        <f>'41abenpreGIII'!T13</f>
        <v>0</v>
      </c>
      <c r="M13" s="552">
        <f t="shared" si="3"/>
        <v>0</v>
      </c>
      <c r="N13" s="551">
        <f t="shared" si="5"/>
        <v>10514</v>
      </c>
      <c r="O13" s="552">
        <f t="shared" si="5"/>
        <v>100</v>
      </c>
      <c r="P13" s="553"/>
      <c r="Q13" s="553">
        <f t="shared" si="4"/>
        <v>1.3894542090656798</v>
      </c>
    </row>
    <row r="14" spans="2:25" s="549" customFormat="1" ht="18" customHeight="1" x14ac:dyDescent="0.2">
      <c r="B14" s="531" t="s">
        <v>9</v>
      </c>
      <c r="C14" s="546"/>
      <c r="D14" s="550">
        <f>'41abenpreGIII'!D14</f>
        <v>13342</v>
      </c>
      <c r="F14" s="551">
        <f>'41abenpreGIII'!F14+'41abenpreGIII'!H14+'41abenpreGIII'!J14+'41abenpreGIII'!L14+'41abenpreGIII'!N14</f>
        <v>5576</v>
      </c>
      <c r="G14" s="552">
        <f t="shared" si="0"/>
        <v>37.500840675230343</v>
      </c>
      <c r="H14" s="551">
        <f>'41abenpreGIII'!P14</f>
        <v>3880</v>
      </c>
      <c r="I14" s="552">
        <f t="shared" si="1"/>
        <v>26.094559149909205</v>
      </c>
      <c r="J14" s="551">
        <f>'41abenpreGIII'!R14</f>
        <v>5413</v>
      </c>
      <c r="K14" s="552">
        <f t="shared" si="2"/>
        <v>36.404600174860448</v>
      </c>
      <c r="L14" s="551">
        <f>'41abenpreGIII'!T14</f>
        <v>0</v>
      </c>
      <c r="M14" s="552">
        <f t="shared" si="3"/>
        <v>0</v>
      </c>
      <c r="N14" s="551">
        <f t="shared" si="5"/>
        <v>14869</v>
      </c>
      <c r="O14" s="552">
        <f t="shared" si="5"/>
        <v>100</v>
      </c>
      <c r="P14" s="553"/>
      <c r="Q14" s="553">
        <f t="shared" si="4"/>
        <v>1.1144506071053815</v>
      </c>
    </row>
    <row r="15" spans="2:25" s="549" customFormat="1" ht="18" customHeight="1" x14ac:dyDescent="0.2">
      <c r="B15" s="531" t="s">
        <v>8</v>
      </c>
      <c r="C15" s="546"/>
      <c r="D15" s="550">
        <f>'41abenpreGIII'!D15</f>
        <v>5486</v>
      </c>
      <c r="F15" s="551">
        <f>'41abenpreGIII'!F15+'41abenpreGIII'!H15+'41abenpreGIII'!J15+'41abenpreGIII'!L15+'41abenpreGIII'!N15</f>
        <v>6600</v>
      </c>
      <c r="G15" s="552">
        <f t="shared" si="0"/>
        <v>72.944297082228118</v>
      </c>
      <c r="H15" s="550">
        <f>'41abenpreGIII'!P15</f>
        <v>88</v>
      </c>
      <c r="I15" s="552">
        <f t="shared" si="1"/>
        <v>0.9725906277630415</v>
      </c>
      <c r="J15" s="551">
        <f>'41abenpreGIII'!R15</f>
        <v>2360</v>
      </c>
      <c r="K15" s="552">
        <f t="shared" si="2"/>
        <v>26.083112290008842</v>
      </c>
      <c r="L15" s="551">
        <f>'41abenpreGIII'!T15</f>
        <v>0</v>
      </c>
      <c r="M15" s="552">
        <f t="shared" si="3"/>
        <v>0</v>
      </c>
      <c r="N15" s="551">
        <f t="shared" si="5"/>
        <v>9048</v>
      </c>
      <c r="O15" s="552">
        <f t="shared" si="5"/>
        <v>100</v>
      </c>
      <c r="P15" s="553"/>
      <c r="Q15" s="553">
        <f t="shared" si="4"/>
        <v>1.6492890995260663</v>
      </c>
    </row>
    <row r="16" spans="2:25" s="549" customFormat="1" ht="18" customHeight="1" x14ac:dyDescent="0.2">
      <c r="B16" s="531" t="s">
        <v>7</v>
      </c>
      <c r="C16" s="546"/>
      <c r="D16" s="550">
        <f>'41abenpreGIII'!D16</f>
        <v>34447</v>
      </c>
      <c r="F16" s="551">
        <f>'41abenpreGIII'!F16+'41abenpreGIII'!H16+'41abenpreGIII'!J16+'41abenpreGIII'!L16+'41abenpreGIII'!N16</f>
        <v>20602</v>
      </c>
      <c r="G16" s="552">
        <f t="shared" si="0"/>
        <v>44.014784113487302</v>
      </c>
      <c r="H16" s="551">
        <f>'41abenpreGIII'!P16</f>
        <v>16519</v>
      </c>
      <c r="I16" s="552">
        <f t="shared" si="1"/>
        <v>35.291729869463971</v>
      </c>
      <c r="J16" s="551">
        <f>'41abenpreGIII'!R16</f>
        <v>9114</v>
      </c>
      <c r="K16" s="552">
        <f t="shared" si="2"/>
        <v>19.471446578503215</v>
      </c>
      <c r="L16" s="551">
        <f>'41abenpreGIII'!T16</f>
        <v>572</v>
      </c>
      <c r="M16" s="552">
        <f t="shared" si="3"/>
        <v>1.2220394385455167</v>
      </c>
      <c r="N16" s="551">
        <f t="shared" si="5"/>
        <v>46807</v>
      </c>
      <c r="O16" s="552">
        <f t="shared" si="5"/>
        <v>100.00000000000001</v>
      </c>
      <c r="P16" s="553"/>
      <c r="Q16" s="553">
        <f t="shared" si="4"/>
        <v>1.3588120881353964</v>
      </c>
    </row>
    <row r="17" spans="2:25" s="549" customFormat="1" ht="18" customHeight="1" x14ac:dyDescent="0.2">
      <c r="B17" s="531" t="s">
        <v>43</v>
      </c>
      <c r="C17" s="546"/>
      <c r="D17" s="550">
        <f>'41abenpreGIII'!D17</f>
        <v>21607</v>
      </c>
      <c r="F17" s="551">
        <f>'41abenpreGIII'!F17+'41abenpreGIII'!H17+'41abenpreGIII'!J17+'41abenpreGIII'!L17+'41abenpreGIII'!N17</f>
        <v>18195</v>
      </c>
      <c r="G17" s="552">
        <f t="shared" si="0"/>
        <v>62.281782706921341</v>
      </c>
      <c r="H17" s="551">
        <f>'41abenpreGIII'!P17</f>
        <v>3477</v>
      </c>
      <c r="I17" s="552">
        <f t="shared" si="1"/>
        <v>11.901827890737318</v>
      </c>
      <c r="J17" s="551">
        <f>'41abenpreGIII'!R17</f>
        <v>7529</v>
      </c>
      <c r="K17" s="552">
        <f t="shared" si="2"/>
        <v>25.771890189635105</v>
      </c>
      <c r="L17" s="551">
        <f>'41abenpreGIII'!T17</f>
        <v>13</v>
      </c>
      <c r="M17" s="552">
        <f t="shared" si="3"/>
        <v>4.4499212706236739E-2</v>
      </c>
      <c r="N17" s="551">
        <f t="shared" si="5"/>
        <v>29214</v>
      </c>
      <c r="O17" s="552">
        <f t="shared" si="5"/>
        <v>100</v>
      </c>
      <c r="P17" s="553"/>
      <c r="Q17" s="553">
        <f t="shared" si="4"/>
        <v>1.352061831813764</v>
      </c>
    </row>
    <row r="18" spans="2:25" s="549" customFormat="1" ht="18" customHeight="1" x14ac:dyDescent="0.2">
      <c r="B18" s="531" t="s">
        <v>44</v>
      </c>
      <c r="C18" s="546"/>
      <c r="D18" s="550">
        <f>'41abenpreGIII'!D18</f>
        <v>43849</v>
      </c>
      <c r="F18" s="551">
        <f>'41abenpreGIII'!F18+'41abenpreGIII'!H18+'41abenpreGIII'!J18+'41abenpreGIII'!L18+'41abenpreGIII'!N18</f>
        <v>28371</v>
      </c>
      <c r="G18" s="552">
        <f t="shared" si="0"/>
        <v>52.985339434120831</v>
      </c>
      <c r="H18" s="551">
        <f>'41abenpreGIII'!P18</f>
        <v>5795</v>
      </c>
      <c r="I18" s="552">
        <f t="shared" si="1"/>
        <v>10.822672518442431</v>
      </c>
      <c r="J18" s="551">
        <f>'41abenpreGIII'!R18</f>
        <v>19310</v>
      </c>
      <c r="K18" s="552">
        <f t="shared" si="2"/>
        <v>36.063124474740874</v>
      </c>
      <c r="L18" s="551">
        <f>'41abenpreGIII'!T18</f>
        <v>69</v>
      </c>
      <c r="M18" s="552">
        <f t="shared" si="3"/>
        <v>0.12886357269586329</v>
      </c>
      <c r="N18" s="551">
        <f t="shared" si="5"/>
        <v>53545</v>
      </c>
      <c r="O18" s="552">
        <f t="shared" si="5"/>
        <v>100</v>
      </c>
      <c r="P18" s="553"/>
      <c r="Q18" s="553">
        <f t="shared" si="4"/>
        <v>1.2211224885402177</v>
      </c>
    </row>
    <row r="19" spans="2:25" s="549" customFormat="1" ht="18" customHeight="1" x14ac:dyDescent="0.2">
      <c r="B19" s="531" t="s">
        <v>6</v>
      </c>
      <c r="C19" s="546"/>
      <c r="D19" s="550">
        <f>'41abenpreGIII'!D19</f>
        <v>42599</v>
      </c>
      <c r="F19" s="551">
        <f>'41abenpreGIII'!F19+'41abenpreGIII'!H19+'41abenpreGIII'!J19+'41abenpreGIII'!L19+'41abenpreGIII'!N19</f>
        <v>21481</v>
      </c>
      <c r="G19" s="552">
        <f t="shared" si="0"/>
        <v>37.995931723710974</v>
      </c>
      <c r="H19" s="551">
        <f>'41abenpreGIII'!P19</f>
        <v>7200</v>
      </c>
      <c r="I19" s="552">
        <f>H19*100/$N19</f>
        <v>12.735473600424516</v>
      </c>
      <c r="J19" s="551">
        <f>'41abenpreGIII'!R19</f>
        <v>27673</v>
      </c>
      <c r="K19" s="552">
        <f>J19*100/$N19</f>
        <v>48.948439020076059</v>
      </c>
      <c r="L19" s="551">
        <f>'41abenpreGIII'!T19</f>
        <v>181</v>
      </c>
      <c r="M19" s="552">
        <f t="shared" si="3"/>
        <v>0.32015565578844962</v>
      </c>
      <c r="N19" s="551">
        <f t="shared" si="5"/>
        <v>56535</v>
      </c>
      <c r="O19" s="552">
        <f t="shared" si="5"/>
        <v>100</v>
      </c>
      <c r="P19" s="553"/>
      <c r="Q19" s="553">
        <f t="shared" si="4"/>
        <v>1.327143829667363</v>
      </c>
    </row>
    <row r="20" spans="2:25" s="549" customFormat="1" ht="18" customHeight="1" x14ac:dyDescent="0.2">
      <c r="B20" s="531" t="s">
        <v>5</v>
      </c>
      <c r="C20" s="546"/>
      <c r="D20" s="550">
        <f>'41abenpreGIII'!D20</f>
        <v>11913</v>
      </c>
      <c r="F20" s="551">
        <f>'41abenpreGIII'!F20+'41abenpreGIII'!H20+'41abenpreGIII'!J20+'41abenpreGIII'!L20+'41abenpreGIII'!N20</f>
        <v>5146</v>
      </c>
      <c r="G20" s="552">
        <f t="shared" si="0"/>
        <v>39.740520503513785</v>
      </c>
      <c r="H20" s="551">
        <f>'41abenpreGIII'!P20</f>
        <v>5858</v>
      </c>
      <c r="I20" s="552">
        <f>H20*100/$N20</f>
        <v>45.239014595721677</v>
      </c>
      <c r="J20" s="551">
        <f>'41abenpreGIII'!R20</f>
        <v>1945</v>
      </c>
      <c r="K20" s="552">
        <f>J20*100/$N20</f>
        <v>15.020464900764537</v>
      </c>
      <c r="L20" s="551">
        <f>'41abenpreGIII'!T20</f>
        <v>0</v>
      </c>
      <c r="M20" s="552">
        <f t="shared" si="3"/>
        <v>0</v>
      </c>
      <c r="N20" s="551">
        <f t="shared" si="5"/>
        <v>12949</v>
      </c>
      <c r="O20" s="552">
        <f t="shared" si="5"/>
        <v>100</v>
      </c>
      <c r="P20" s="553"/>
      <c r="Q20" s="553">
        <f t="shared" si="4"/>
        <v>1.0869638210358432</v>
      </c>
    </row>
    <row r="21" spans="2:25" s="549" customFormat="1" ht="18" customHeight="1" x14ac:dyDescent="0.2">
      <c r="B21" s="531" t="s">
        <v>38</v>
      </c>
      <c r="C21" s="546"/>
      <c r="D21" s="550">
        <f>'41abenpreGIII'!D21</f>
        <v>26410</v>
      </c>
      <c r="F21" s="551">
        <f>'41abenpreGIII'!F21+'41abenpreGIII'!H21+'41abenpreGIII'!J21+'41abenpreGIII'!L21+'41abenpreGIII'!N21</f>
        <v>19317</v>
      </c>
      <c r="G21" s="552">
        <f t="shared" si="0"/>
        <v>63.634866253788381</v>
      </c>
      <c r="H21" s="551">
        <f>'41abenpreGIII'!P21</f>
        <v>5785</v>
      </c>
      <c r="I21" s="552">
        <f>H21*100/$N21</f>
        <v>19.057188035314272</v>
      </c>
      <c r="J21" s="551">
        <f>'41abenpreGIII'!R21</f>
        <v>5174</v>
      </c>
      <c r="K21" s="552">
        <f>J21*100/$N21</f>
        <v>17.044406377651864</v>
      </c>
      <c r="L21" s="551">
        <f>'41abenpreGIII'!T21</f>
        <v>80</v>
      </c>
      <c r="M21" s="552">
        <f t="shared" si="3"/>
        <v>0.2635393332454869</v>
      </c>
      <c r="N21" s="551">
        <f t="shared" si="5"/>
        <v>30356</v>
      </c>
      <c r="O21" s="552">
        <f t="shared" si="5"/>
        <v>100.00000000000001</v>
      </c>
      <c r="P21" s="553"/>
      <c r="Q21" s="553">
        <f t="shared" si="4"/>
        <v>1.1494131010980688</v>
      </c>
    </row>
    <row r="22" spans="2:25" s="549" customFormat="1" ht="21" customHeight="1" x14ac:dyDescent="0.2">
      <c r="B22" s="531" t="s">
        <v>45</v>
      </c>
      <c r="C22" s="546"/>
      <c r="D22" s="550">
        <f>'41abenpreGIII'!D22</f>
        <v>59029</v>
      </c>
      <c r="F22" s="551">
        <f>'41abenpreGIII'!F22+'41abenpreGIII'!H22+'41abenpreGIII'!J22+'41abenpreGIII'!L22+'41abenpreGIII'!N22</f>
        <v>50931</v>
      </c>
      <c r="G22" s="552">
        <f t="shared" si="0"/>
        <v>65.190845557176871</v>
      </c>
      <c r="H22" s="551">
        <f>'41abenpreGIII'!P22</f>
        <v>12213</v>
      </c>
      <c r="I22" s="552">
        <f>H22*100/$N22</f>
        <v>15.632439904769219</v>
      </c>
      <c r="J22" s="551">
        <f>'41abenpreGIII'!R22</f>
        <v>14914</v>
      </c>
      <c r="K22" s="552">
        <f>J22*100/$N22</f>
        <v>19.089675652151652</v>
      </c>
      <c r="L22" s="551">
        <f>'41abenpreGIII'!T22</f>
        <v>68</v>
      </c>
      <c r="M22" s="552">
        <f t="shared" si="3"/>
        <v>8.7038885902260457E-2</v>
      </c>
      <c r="N22" s="551">
        <f t="shared" si="5"/>
        <v>78126</v>
      </c>
      <c r="O22" s="552">
        <f t="shared" si="5"/>
        <v>100</v>
      </c>
      <c r="P22" s="553"/>
      <c r="Q22" s="553">
        <f t="shared" si="4"/>
        <v>1.3235189483135408</v>
      </c>
    </row>
    <row r="23" spans="2:25" s="549" customFormat="1" ht="18" customHeight="1" x14ac:dyDescent="0.2">
      <c r="B23" s="531" t="s">
        <v>46</v>
      </c>
      <c r="C23" s="546"/>
      <c r="D23" s="550">
        <f>'41abenpreGIII'!D23</f>
        <v>13098</v>
      </c>
      <c r="F23" s="551">
        <f>'41abenpreGIII'!F23+'41abenpreGIII'!H23+'41abenpreGIII'!J23+'41abenpreGIII'!L23+'41abenpreGIII'!N23</f>
        <v>7649</v>
      </c>
      <c r="G23" s="552">
        <f t="shared" si="0"/>
        <v>47.908054616059125</v>
      </c>
      <c r="H23" s="551">
        <f>'41abenpreGIII'!P23</f>
        <v>752</v>
      </c>
      <c r="I23" s="552">
        <f>H23*100/$N23</f>
        <v>4.7100087686333456</v>
      </c>
      <c r="J23" s="551">
        <f>'41abenpreGIII'!R23</f>
        <v>7563</v>
      </c>
      <c r="K23" s="552">
        <f>J23*100/$N23</f>
        <v>47.369409996242013</v>
      </c>
      <c r="L23" s="551">
        <f>'41abenpreGIII'!T23</f>
        <v>2</v>
      </c>
      <c r="M23" s="552">
        <f t="shared" si="3"/>
        <v>1.2526619065514218E-2</v>
      </c>
      <c r="N23" s="551">
        <f t="shared" si="5"/>
        <v>15966</v>
      </c>
      <c r="O23" s="552">
        <f t="shared" si="5"/>
        <v>100</v>
      </c>
      <c r="P23" s="553"/>
      <c r="Q23" s="553">
        <f t="shared" si="4"/>
        <v>1.2189647274393036</v>
      </c>
    </row>
    <row r="24" spans="2:25" s="549" customFormat="1" ht="22.5" customHeight="1" x14ac:dyDescent="0.2">
      <c r="B24" s="531" t="s">
        <v>47</v>
      </c>
      <c r="C24" s="546"/>
      <c r="D24" s="550">
        <f>'41abenpreGIII'!D24</f>
        <v>3354</v>
      </c>
      <c r="F24" s="551">
        <f>'41abenpreGIII'!F24+'41abenpreGIII'!H24+'41abenpreGIII'!J24+'41abenpreGIII'!L24+'41abenpreGIII'!N24</f>
        <v>1914</v>
      </c>
      <c r="G24" s="554">
        <f t="shared" si="0"/>
        <v>46.728515625</v>
      </c>
      <c r="H24" s="550">
        <f>'41abenpreGIII'!P24</f>
        <v>697</v>
      </c>
      <c r="I24" s="552">
        <f t="shared" si="1"/>
        <v>17.0166015625</v>
      </c>
      <c r="J24" s="551">
        <f>'41abenpreGIII'!R24</f>
        <v>1474</v>
      </c>
      <c r="K24" s="552">
        <f t="shared" si="2"/>
        <v>35.986328125</v>
      </c>
      <c r="L24" s="551">
        <f>'41abenpreGIII'!T24</f>
        <v>11</v>
      </c>
      <c r="M24" s="552">
        <f t="shared" si="3"/>
        <v>0.2685546875</v>
      </c>
      <c r="N24" s="550">
        <f t="shared" si="5"/>
        <v>4096</v>
      </c>
      <c r="O24" s="552">
        <f t="shared" si="5"/>
        <v>100</v>
      </c>
      <c r="P24" s="553"/>
      <c r="Q24" s="553">
        <f t="shared" si="4"/>
        <v>1.2212283840190816</v>
      </c>
    </row>
    <row r="25" spans="2:25" s="549" customFormat="1" ht="18" customHeight="1" x14ac:dyDescent="0.2">
      <c r="B25" s="531" t="s">
        <v>48</v>
      </c>
      <c r="C25" s="546"/>
      <c r="D25" s="550">
        <f>'41abenpreGIII'!D25</f>
        <v>16935</v>
      </c>
      <c r="F25" s="551">
        <f>'41abenpreGIII'!F25+'41abenpreGIII'!H25+'41abenpreGIII'!J25+'41abenpreGIII'!L25+'41abenpreGIII'!N25</f>
        <v>13485</v>
      </c>
      <c r="G25" s="554">
        <f t="shared" si="0"/>
        <v>57.603588210166592</v>
      </c>
      <c r="H25" s="550">
        <f>'41abenpreGIII'!P25</f>
        <v>676</v>
      </c>
      <c r="I25" s="552">
        <f t="shared" si="1"/>
        <v>2.8876548483554036</v>
      </c>
      <c r="J25" s="551">
        <f>'41abenpreGIII'!R25</f>
        <v>7140</v>
      </c>
      <c r="K25" s="552">
        <f t="shared" si="2"/>
        <v>30.499786416061511</v>
      </c>
      <c r="L25" s="551">
        <f>'41abenpreGIII'!T25</f>
        <v>2109</v>
      </c>
      <c r="M25" s="552">
        <f t="shared" si="3"/>
        <v>9.0089705254164887</v>
      </c>
      <c r="N25" s="550">
        <f t="shared" si="5"/>
        <v>23410</v>
      </c>
      <c r="O25" s="552">
        <f t="shared" si="5"/>
        <v>100</v>
      </c>
      <c r="P25" s="553"/>
      <c r="Q25" s="553">
        <f t="shared" si="4"/>
        <v>1.3823442574549749</v>
      </c>
    </row>
    <row r="26" spans="2:25" s="549" customFormat="1" ht="18" customHeight="1" x14ac:dyDescent="0.2">
      <c r="B26" s="531" t="s">
        <v>49</v>
      </c>
      <c r="C26" s="546"/>
      <c r="D26" s="550">
        <f>'41abenpreGIII'!D26</f>
        <v>2400</v>
      </c>
      <c r="F26" s="551">
        <f>'41abenpreGIII'!F26+'41abenpreGIII'!H26+'41abenpreGIII'!J26+'41abenpreGIII'!L26+'41abenpreGIII'!N26</f>
        <v>2757</v>
      </c>
      <c r="G26" s="554">
        <f t="shared" si="0"/>
        <v>73.618157543391192</v>
      </c>
      <c r="H26" s="550">
        <f>'41abenpreGIII'!P26</f>
        <v>482</v>
      </c>
      <c r="I26" s="552">
        <f t="shared" si="1"/>
        <v>12.870493991989319</v>
      </c>
      <c r="J26" s="551">
        <f>'41abenpreGIII'!R26</f>
        <v>506</v>
      </c>
      <c r="K26" s="552">
        <f t="shared" si="2"/>
        <v>13.511348464619493</v>
      </c>
      <c r="L26" s="551">
        <f>'41abenpreGIII'!T26</f>
        <v>0</v>
      </c>
      <c r="M26" s="552">
        <f t="shared" si="3"/>
        <v>0</v>
      </c>
      <c r="N26" s="550">
        <f t="shared" si="5"/>
        <v>3745</v>
      </c>
      <c r="O26" s="552">
        <f t="shared" si="5"/>
        <v>100</v>
      </c>
      <c r="P26" s="553"/>
      <c r="Q26" s="553">
        <f t="shared" si="4"/>
        <v>1.5604166666666666</v>
      </c>
    </row>
    <row r="27" spans="2:25" s="549" customFormat="1" ht="18" customHeight="1" x14ac:dyDescent="0.2">
      <c r="B27" s="531" t="s">
        <v>4</v>
      </c>
      <c r="C27" s="546"/>
      <c r="D27" s="550">
        <f>'41abenpreGIII'!D27</f>
        <v>1126</v>
      </c>
      <c r="F27" s="551">
        <f>'41abenpreGIII'!F27+'41abenpreGIII'!H27+'41abenpreGIII'!J27+'41abenpreGIII'!L27+'41abenpreGIII'!N27</f>
        <v>808</v>
      </c>
      <c r="G27" s="554">
        <f t="shared" si="0"/>
        <v>55.040871934604901</v>
      </c>
      <c r="H27" s="550">
        <f>'41abenpreGIII'!P27</f>
        <v>2</v>
      </c>
      <c r="I27" s="552">
        <f t="shared" si="1"/>
        <v>0.13623978201634879</v>
      </c>
      <c r="J27" s="551">
        <f>'41abenpreGIII'!R27</f>
        <v>658</v>
      </c>
      <c r="K27" s="552">
        <f t="shared" si="2"/>
        <v>44.822888283378745</v>
      </c>
      <c r="L27" s="551">
        <f>'41abenpreGIII'!T27</f>
        <v>0</v>
      </c>
      <c r="M27" s="552">
        <f t="shared" si="3"/>
        <v>0</v>
      </c>
      <c r="N27" s="551">
        <f t="shared" si="5"/>
        <v>1468</v>
      </c>
      <c r="O27" s="552">
        <f t="shared" si="5"/>
        <v>100</v>
      </c>
      <c r="P27" s="553"/>
      <c r="Q27" s="553">
        <f t="shared" si="4"/>
        <v>1.3037300177619893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400796</v>
      </c>
      <c r="E30" s="561"/>
      <c r="F30" s="532">
        <f>SUM(F10:F27)</f>
        <v>302070</v>
      </c>
      <c r="G30" s="562">
        <f>F30*100/$N30</f>
        <v>57.477475763255285</v>
      </c>
      <c r="H30" s="532">
        <f>SUM(H10:H27)</f>
        <v>71596</v>
      </c>
      <c r="I30" s="562">
        <f>H30*100/$N30</f>
        <v>13.623191163458886</v>
      </c>
      <c r="J30" s="532">
        <f>SUM(J10:J27)</f>
        <v>148758</v>
      </c>
      <c r="K30" s="562">
        <f>J30*100/$N30</f>
        <v>28.305473365744131</v>
      </c>
      <c r="L30" s="532">
        <f>SUM(L10:L28)</f>
        <v>3121</v>
      </c>
      <c r="M30" s="562">
        <f>L30*100/$N30</f>
        <v>0.59385970754169481</v>
      </c>
      <c r="N30" s="532">
        <f>F30+H30+J30+L30</f>
        <v>525545</v>
      </c>
      <c r="O30" s="562">
        <f>G30+I30+K30+M30</f>
        <v>100</v>
      </c>
      <c r="P30" s="563"/>
      <c r="Q30" s="563">
        <f>(N30/D30)</f>
        <v>1.3112531063184263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zoomScaleNormal="10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29" t="s">
        <v>349</v>
      </c>
      <c r="C3" s="1029"/>
      <c r="D3" s="1029"/>
      <c r="E3" s="1029"/>
      <c r="F3" s="1029"/>
      <c r="G3" s="1029"/>
      <c r="H3" s="1029"/>
      <c r="I3" s="1029"/>
      <c r="J3" s="1029"/>
      <c r="K3" s="1029"/>
      <c r="L3" s="1029"/>
      <c r="M3" s="1029"/>
      <c r="N3" s="1029"/>
      <c r="O3" s="1029"/>
      <c r="P3" s="1029"/>
      <c r="Q3" s="1029"/>
      <c r="R3" s="1029"/>
    </row>
    <row r="4" spans="1:19" ht="13.5" customHeight="1" x14ac:dyDescent="0.25">
      <c r="A4" s="866"/>
      <c r="B4" s="866"/>
      <c r="H4" s="868"/>
      <c r="I4" s="868"/>
    </row>
    <row r="5" spans="1:19" x14ac:dyDescent="0.25">
      <c r="A5" s="866"/>
      <c r="B5" s="869"/>
      <c r="C5" s="1030" t="s">
        <v>350</v>
      </c>
      <c r="D5" s="1030"/>
      <c r="E5" s="1030"/>
      <c r="F5" s="1030"/>
      <c r="G5" s="1030"/>
      <c r="H5" s="1030"/>
      <c r="I5" s="1030"/>
      <c r="J5" s="1030" t="s">
        <v>351</v>
      </c>
      <c r="K5" s="1030"/>
      <c r="L5" s="1030"/>
      <c r="M5" s="1030"/>
      <c r="N5" s="1030"/>
      <c r="O5" s="1030"/>
      <c r="P5" s="1030"/>
      <c r="Q5" s="1030"/>
      <c r="R5" s="1030"/>
      <c r="S5" s="1030"/>
    </row>
    <row r="6" spans="1:19" ht="25.5" customHeight="1" x14ac:dyDescent="0.25">
      <c r="A6" s="866"/>
      <c r="B6" s="869"/>
      <c r="C6" s="1031"/>
      <c r="D6" s="1031"/>
      <c r="E6" s="1031"/>
      <c r="F6" s="1031"/>
      <c r="G6" s="1031"/>
      <c r="H6" s="1031"/>
      <c r="I6" s="1031"/>
      <c r="J6" s="1031">
        <v>43830</v>
      </c>
      <c r="K6" s="1032"/>
      <c r="L6" s="1033">
        <v>44196</v>
      </c>
      <c r="M6" s="1033"/>
      <c r="N6" s="1033">
        <v>44561</v>
      </c>
      <c r="O6" s="1033"/>
      <c r="P6" s="1033">
        <v>44926</v>
      </c>
      <c r="Q6" s="1033"/>
      <c r="R6" s="1033">
        <f>H7</f>
        <v>45199</v>
      </c>
      <c r="S6" s="1033"/>
    </row>
    <row r="7" spans="1:19" x14ac:dyDescent="0.25">
      <c r="B7" s="870"/>
      <c r="C7" s="871">
        <v>43465</v>
      </c>
      <c r="D7" s="871">
        <v>43830</v>
      </c>
      <c r="E7" s="871">
        <v>44196</v>
      </c>
      <c r="F7" s="871">
        <v>44561</v>
      </c>
      <c r="G7" s="871">
        <v>44926</v>
      </c>
      <c r="H7" s="871">
        <v>45199</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2077894</v>
      </c>
      <c r="I8" s="874"/>
      <c r="J8" s="875">
        <v>7.2181422894930236E-2</v>
      </c>
      <c r="K8" s="876">
        <v>127558</v>
      </c>
      <c r="L8" s="878">
        <v>-2.3113412682663204E-2</v>
      </c>
      <c r="M8" s="879">
        <v>-43794</v>
      </c>
      <c r="N8" s="878">
        <v>2.250411950619946E-2</v>
      </c>
      <c r="O8" s="879">
        <v>41654</v>
      </c>
      <c r="P8" s="878">
        <v>4.7243903109155383E-2</v>
      </c>
      <c r="Q8" s="873">
        <f>G8-F8</f>
        <v>89414</v>
      </c>
      <c r="R8" s="878">
        <f>[1]Cuadro2_ampl!P5</f>
        <v>6.1361902008517877E-2</v>
      </c>
      <c r="S8" s="879">
        <f>[1]Cuadro2_ampl!Q5</f>
        <v>120132</v>
      </c>
    </row>
    <row r="9" spans="1:19" x14ac:dyDescent="0.25">
      <c r="B9" s="880" t="s">
        <v>254</v>
      </c>
      <c r="C9" s="881">
        <v>1638618</v>
      </c>
      <c r="D9" s="881">
        <v>1735551</v>
      </c>
      <c r="E9" s="881">
        <v>1709394</v>
      </c>
      <c r="F9" s="881">
        <v>1768008</v>
      </c>
      <c r="G9" s="881">
        <v>1850208</v>
      </c>
      <c r="H9" s="881">
        <v>1942304</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6.8894962011189165E-2</v>
      </c>
      <c r="S9" s="884">
        <f>[1]Cuadro2_ampl!Q6</f>
        <v>125190</v>
      </c>
    </row>
    <row r="10" spans="1:19" x14ac:dyDescent="0.25">
      <c r="B10" s="886" t="s">
        <v>353</v>
      </c>
      <c r="C10" s="887">
        <v>334306</v>
      </c>
      <c r="D10" s="887">
        <v>350514</v>
      </c>
      <c r="E10" s="887">
        <v>352921</v>
      </c>
      <c r="F10" s="887">
        <v>352430</v>
      </c>
      <c r="G10" s="887">
        <v>359348</v>
      </c>
      <c r="H10" s="887">
        <v>370658</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4.2723597705579319E-2</v>
      </c>
      <c r="S10" s="890">
        <f>[1]Cuadro2_ampl!Q7</f>
        <v>15187</v>
      </c>
    </row>
    <row r="11" spans="1:19" x14ac:dyDescent="0.25">
      <c r="B11" s="893" t="s">
        <v>354</v>
      </c>
      <c r="C11" s="894">
        <v>1304312</v>
      </c>
      <c r="D11" s="894">
        <v>1385037</v>
      </c>
      <c r="E11" s="894">
        <v>1356473</v>
      </c>
      <c r="F11" s="894">
        <v>1415578</v>
      </c>
      <c r="G11" s="894">
        <v>1490860</v>
      </c>
      <c r="H11" s="894">
        <v>1571646</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7.5259827468129981E-2</v>
      </c>
      <c r="S11" s="897">
        <f>[1]Cuadro2_ampl!Q8</f>
        <v>110003</v>
      </c>
    </row>
    <row r="12" spans="1:19" x14ac:dyDescent="0.25">
      <c r="B12" s="899" t="s">
        <v>355</v>
      </c>
      <c r="C12" s="900">
        <v>429437</v>
      </c>
      <c r="D12" s="900">
        <v>467298</v>
      </c>
      <c r="E12" s="900">
        <v>473559</v>
      </c>
      <c r="F12" s="900">
        <v>487549</v>
      </c>
      <c r="G12" s="900">
        <v>515590</v>
      </c>
      <c r="H12" s="900">
        <v>550621</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8.7837664300489449E-2</v>
      </c>
      <c r="S12" s="890">
        <f>[1]Cuadro2_ampl!Q9</f>
        <v>44460</v>
      </c>
    </row>
    <row r="13" spans="1:19" x14ac:dyDescent="0.25">
      <c r="B13" s="886" t="s">
        <v>356</v>
      </c>
      <c r="C13" s="887">
        <v>490680</v>
      </c>
      <c r="D13" s="887">
        <v>515590</v>
      </c>
      <c r="E13" s="887">
        <v>506355</v>
      </c>
      <c r="F13" s="887">
        <v>529632</v>
      </c>
      <c r="G13" s="887">
        <v>560619</v>
      </c>
      <c r="H13" s="887">
        <v>590599</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7.473868483498558E-2</v>
      </c>
      <c r="S13" s="890">
        <f>[1]Cuadro2_ampl!Q10</f>
        <v>41071</v>
      </c>
    </row>
    <row r="14" spans="1:19" x14ac:dyDescent="0.25">
      <c r="B14" s="902" t="s">
        <v>357</v>
      </c>
      <c r="C14" s="903">
        <v>384195</v>
      </c>
      <c r="D14" s="903">
        <v>402149</v>
      </c>
      <c r="E14" s="903">
        <v>376559</v>
      </c>
      <c r="F14" s="903">
        <v>398397</v>
      </c>
      <c r="G14" s="903">
        <v>414651</v>
      </c>
      <c r="H14" s="903">
        <v>430426</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6.028269212767956E-2</v>
      </c>
      <c r="S14" s="890">
        <f>[1]Cuadro2_ampl!Q11</f>
        <v>24472</v>
      </c>
    </row>
    <row r="15" spans="1:19" x14ac:dyDescent="0.25">
      <c r="B15" s="880" t="s">
        <v>358</v>
      </c>
      <c r="C15" s="881">
        <v>1054275</v>
      </c>
      <c r="D15" s="881">
        <v>1115183</v>
      </c>
      <c r="E15" s="881">
        <v>1124230</v>
      </c>
      <c r="F15" s="881">
        <v>1222142</v>
      </c>
      <c r="G15" s="881">
        <v>1313437</v>
      </c>
      <c r="H15" s="881">
        <v>1380951</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8.2152470584547554E-2</v>
      </c>
      <c r="S15" s="884">
        <f>[1]Cuadro2_ampl!Q12</f>
        <v>104836</v>
      </c>
    </row>
    <row r="16" spans="1:19" x14ac:dyDescent="0.25">
      <c r="B16" s="886" t="s">
        <v>355</v>
      </c>
      <c r="C16" s="887">
        <v>277636</v>
      </c>
      <c r="D16" s="887">
        <v>310719</v>
      </c>
      <c r="E16" s="887">
        <v>337667</v>
      </c>
      <c r="F16" s="887">
        <v>378893</v>
      </c>
      <c r="G16" s="887">
        <v>419029</v>
      </c>
      <c r="H16" s="887">
        <v>446822</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0.10346581844583946</v>
      </c>
      <c r="S16" s="890">
        <f>[1]Cuadro2_ampl!Q13</f>
        <v>41896</v>
      </c>
    </row>
    <row r="17" spans="2:21" x14ac:dyDescent="0.25">
      <c r="B17" s="886" t="s">
        <v>356</v>
      </c>
      <c r="C17" s="887">
        <v>427294</v>
      </c>
      <c r="D17" s="887">
        <v>442658</v>
      </c>
      <c r="E17" s="887">
        <v>443395</v>
      </c>
      <c r="F17" s="887">
        <v>474372</v>
      </c>
      <c r="G17" s="887">
        <v>508082</v>
      </c>
      <c r="H17" s="887">
        <v>533333</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7.6896516910651247E-2</v>
      </c>
      <c r="S17" s="890">
        <f>[1]Cuadro2_ampl!Q14</f>
        <v>38083</v>
      </c>
    </row>
    <row r="18" spans="2:21" x14ac:dyDescent="0.25">
      <c r="B18" s="902" t="s">
        <v>357</v>
      </c>
      <c r="C18" s="903">
        <v>349345</v>
      </c>
      <c r="D18" s="903">
        <v>361806</v>
      </c>
      <c r="E18" s="903">
        <v>343168</v>
      </c>
      <c r="F18" s="903">
        <v>368877</v>
      </c>
      <c r="G18" s="903">
        <v>386326</v>
      </c>
      <c r="H18" s="903">
        <v>400796</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6.6119769430678987E-2</v>
      </c>
      <c r="S18" s="907">
        <f>[1]Cuadro2_ampl!Q15</f>
        <v>24857</v>
      </c>
    </row>
    <row r="19" spans="2:21" ht="15" customHeight="1" x14ac:dyDescent="0.25">
      <c r="B19" s="880" t="s">
        <v>359</v>
      </c>
      <c r="C19" s="881">
        <v>250037</v>
      </c>
      <c r="D19" s="881">
        <v>269854</v>
      </c>
      <c r="E19" s="881">
        <v>232243</v>
      </c>
      <c r="F19" s="881">
        <v>193436</v>
      </c>
      <c r="G19" s="881">
        <v>177423</v>
      </c>
      <c r="H19" s="881">
        <v>190695</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2.785024362899402E-2</v>
      </c>
      <c r="S19" s="912">
        <f>[1]Cuadro2_ampl!Q16</f>
        <v>5167</v>
      </c>
    </row>
    <row r="20" spans="2:21" x14ac:dyDescent="0.25">
      <c r="B20" s="886" t="s">
        <v>355</v>
      </c>
      <c r="C20" s="887">
        <v>151801</v>
      </c>
      <c r="D20" s="887">
        <v>156579</v>
      </c>
      <c r="E20" s="887">
        <v>135892</v>
      </c>
      <c r="F20" s="887">
        <v>108656</v>
      </c>
      <c r="G20" s="887">
        <v>96561</v>
      </c>
      <c r="H20" s="887">
        <v>103799</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2.532720896923002E-2</v>
      </c>
      <c r="S20" s="890">
        <f>[1]Cuadro2_ampl!Q17</f>
        <v>2564</v>
      </c>
    </row>
    <row r="21" spans="2:21" x14ac:dyDescent="0.25">
      <c r="B21" s="886" t="s">
        <v>356</v>
      </c>
      <c r="C21" s="887">
        <v>63386</v>
      </c>
      <c r="D21" s="887">
        <v>72932</v>
      </c>
      <c r="E21" s="887">
        <v>62960</v>
      </c>
      <c r="F21" s="887">
        <v>55260</v>
      </c>
      <c r="G21" s="887">
        <v>52537</v>
      </c>
      <c r="H21" s="887">
        <v>57266</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5.5049928147684168E-2</v>
      </c>
      <c r="S21" s="890">
        <f>[1]Cuadro2_ampl!Q18</f>
        <v>2988</v>
      </c>
    </row>
    <row r="22" spans="2:21" x14ac:dyDescent="0.25">
      <c r="B22" s="902" t="s">
        <v>357</v>
      </c>
      <c r="C22" s="903">
        <v>34850</v>
      </c>
      <c r="D22" s="903">
        <v>40343</v>
      </c>
      <c r="E22" s="903">
        <v>33391</v>
      </c>
      <c r="F22" s="903">
        <v>29520</v>
      </c>
      <c r="G22" s="903">
        <v>28325</v>
      </c>
      <c r="H22" s="903">
        <v>29630</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-1.282691987339668E-2</v>
      </c>
      <c r="S22" s="907">
        <f>[1]Cuadro2_ampl!Q19</f>
        <v>-385</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30" t="s">
        <v>350</v>
      </c>
      <c r="D24" s="1030"/>
      <c r="E24" s="1030"/>
      <c r="F24" s="1030"/>
      <c r="G24" s="1030"/>
      <c r="H24" s="1030"/>
      <c r="I24" s="1030"/>
      <c r="J24" s="1030" t="s">
        <v>351</v>
      </c>
      <c r="K24" s="1030"/>
      <c r="L24" s="1030"/>
      <c r="M24" s="1030"/>
      <c r="N24" s="1030"/>
      <c r="O24" s="1030"/>
      <c r="P24" s="1030"/>
      <c r="Q24" s="1030"/>
      <c r="R24" s="1030"/>
      <c r="S24" s="1030"/>
    </row>
    <row r="25" spans="2:21" ht="24" customHeight="1" x14ac:dyDescent="0.25">
      <c r="B25" s="915"/>
      <c r="C25" s="1031"/>
      <c r="D25" s="1031"/>
      <c r="E25" s="1031"/>
      <c r="F25" s="1031"/>
      <c r="G25" s="1031"/>
      <c r="H25" s="1031"/>
      <c r="I25" s="1031"/>
      <c r="J25" s="1031">
        <v>43830</v>
      </c>
      <c r="K25" s="1032"/>
      <c r="L25" s="1033">
        <v>44196</v>
      </c>
      <c r="M25" s="1033"/>
      <c r="N25" s="1033">
        <v>44561</v>
      </c>
      <c r="O25" s="1033"/>
      <c r="P25" s="1033">
        <v>44926</v>
      </c>
      <c r="Q25" s="1033"/>
      <c r="R25" s="1033">
        <f>R6</f>
        <v>45199</v>
      </c>
      <c r="S25" s="1033"/>
    </row>
    <row r="26" spans="2:21" x14ac:dyDescent="0.25">
      <c r="B26" s="870"/>
      <c r="C26" s="871">
        <v>43465</v>
      </c>
      <c r="D26" s="871">
        <v>43830</v>
      </c>
      <c r="E26" s="871">
        <v>44196</v>
      </c>
      <c r="F26" s="871">
        <v>44561</v>
      </c>
      <c r="G26" s="871">
        <v>44926</v>
      </c>
      <c r="H26" s="871">
        <f>H7</f>
        <v>45199</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1856583</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0.12356481828898991</v>
      </c>
      <c r="S27" s="879">
        <f>[1]Cuadro2_ampl!Q24</f>
        <v>204179</v>
      </c>
    </row>
    <row r="28" spans="2:21" ht="15" customHeight="1" x14ac:dyDescent="0.25">
      <c r="B28" s="916" t="s">
        <v>360</v>
      </c>
      <c r="C28" s="917">
        <v>52274</v>
      </c>
      <c r="D28" s="917">
        <v>60438</v>
      </c>
      <c r="E28" s="917">
        <v>61411</v>
      </c>
      <c r="F28" s="917">
        <v>62214</v>
      </c>
      <c r="G28" s="917">
        <v>65642</v>
      </c>
      <c r="H28" s="917">
        <v>68302</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9.3654428129953615E-2</v>
      </c>
      <c r="S28" s="920">
        <f>[1]Cuadro2_ampl!Q25</f>
        <v>5849</v>
      </c>
    </row>
    <row r="29" spans="2:21" x14ac:dyDescent="0.25">
      <c r="B29" s="886" t="s">
        <v>361</v>
      </c>
      <c r="C29" s="887">
        <v>224714</v>
      </c>
      <c r="D29" s="887">
        <v>246617</v>
      </c>
      <c r="E29" s="887">
        <v>254644</v>
      </c>
      <c r="F29" s="887">
        <v>292469</v>
      </c>
      <c r="G29" s="887">
        <v>351993</v>
      </c>
      <c r="H29" s="887">
        <v>409078</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0.29054829957726036</v>
      </c>
      <c r="S29" s="890">
        <f>[1]Cuadro2_ampl!Q26</f>
        <v>92098</v>
      </c>
    </row>
    <row r="30" spans="2:21" x14ac:dyDescent="0.25">
      <c r="B30" s="886" t="s">
        <v>362</v>
      </c>
      <c r="C30" s="887">
        <v>235924</v>
      </c>
      <c r="D30" s="887">
        <v>250318</v>
      </c>
      <c r="E30" s="887">
        <v>253202</v>
      </c>
      <c r="F30" s="887">
        <v>291129</v>
      </c>
      <c r="G30" s="887">
        <v>322595</v>
      </c>
      <c r="H30" s="887">
        <v>337572</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9.1639341081511061E-2</v>
      </c>
      <c r="S30" s="890">
        <f>[1]Cuadro2_ampl!Q27</f>
        <v>28338</v>
      </c>
    </row>
    <row r="31" spans="2:21" x14ac:dyDescent="0.25">
      <c r="B31" s="886" t="s">
        <v>363</v>
      </c>
      <c r="C31" s="887">
        <v>94802</v>
      </c>
      <c r="D31" s="887">
        <v>96748</v>
      </c>
      <c r="E31" s="887">
        <v>88465</v>
      </c>
      <c r="F31" s="887">
        <v>91795</v>
      </c>
      <c r="G31" s="887">
        <v>97929</v>
      </c>
      <c r="H31" s="887">
        <v>103789</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8.3958224543080995E-2</v>
      </c>
      <c r="S31" s="890">
        <f>[1]Cuadro2_ampl!Q28</f>
        <v>8039</v>
      </c>
    </row>
    <row r="32" spans="2:21" x14ac:dyDescent="0.25">
      <c r="B32" s="886" t="s">
        <v>364</v>
      </c>
      <c r="C32" s="887">
        <v>166579</v>
      </c>
      <c r="D32" s="887">
        <v>170785</v>
      </c>
      <c r="E32" s="887">
        <v>156437</v>
      </c>
      <c r="F32" s="887">
        <v>169990</v>
      </c>
      <c r="G32" s="887">
        <v>175956</v>
      </c>
      <c r="H32" s="887">
        <v>179822</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4.3057094298690757E-2</v>
      </c>
      <c r="S32" s="890">
        <f>[1]Cuadro2_ampl!Q29</f>
        <v>7423</v>
      </c>
      <c r="U32" s="922"/>
    </row>
    <row r="33" spans="2:23" x14ac:dyDescent="0.25">
      <c r="B33" s="886" t="s">
        <v>365</v>
      </c>
      <c r="C33" s="887">
        <v>132491</v>
      </c>
      <c r="D33" s="887">
        <v>151340</v>
      </c>
      <c r="E33" s="887">
        <v>154547</v>
      </c>
      <c r="F33" s="887">
        <v>170517</v>
      </c>
      <c r="G33" s="887">
        <v>187214</v>
      </c>
      <c r="H33" s="887">
        <v>202872</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0.11580938971267662</v>
      </c>
      <c r="S33" s="890">
        <f>[1]Cuadro2_ampl!Q30</f>
        <v>21056</v>
      </c>
    </row>
    <row r="34" spans="2:23" x14ac:dyDescent="0.25">
      <c r="B34" s="923" t="s">
        <v>366</v>
      </c>
      <c r="C34" s="924">
        <v>7022</v>
      </c>
      <c r="D34" s="924">
        <v>9202</v>
      </c>
      <c r="E34" s="924">
        <v>11820</v>
      </c>
      <c r="F34" s="924">
        <v>15678</v>
      </c>
      <c r="G34" s="924">
        <v>19892</v>
      </c>
      <c r="H34" s="924">
        <v>21350</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0.10839995846744888</v>
      </c>
      <c r="S34" s="928">
        <f>[1]Cuadro2_ampl!Q31</f>
        <v>2088</v>
      </c>
    </row>
    <row r="35" spans="2:23" x14ac:dyDescent="0.25">
      <c r="B35" s="923" t="s">
        <v>367</v>
      </c>
      <c r="C35" s="924">
        <v>171</v>
      </c>
      <c r="D35" s="924">
        <v>236</v>
      </c>
      <c r="E35" s="924">
        <v>293</v>
      </c>
      <c r="F35" s="924">
        <v>388</v>
      </c>
      <c r="G35" s="924">
        <v>233</v>
      </c>
      <c r="H35" s="924">
        <v>192</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-0.48247978436657679</v>
      </c>
      <c r="S35" s="928">
        <f>[1]Cuadro2_ampl!Q32</f>
        <v>-179</v>
      </c>
    </row>
    <row r="36" spans="2:23" x14ac:dyDescent="0.25">
      <c r="B36" s="923" t="s">
        <v>368</v>
      </c>
      <c r="C36" s="924">
        <v>29845</v>
      </c>
      <c r="D36" s="924">
        <v>37073</v>
      </c>
      <c r="E36" s="924">
        <v>46805</v>
      </c>
      <c r="F36" s="924">
        <v>56289</v>
      </c>
      <c r="G36" s="924">
        <v>61732</v>
      </c>
      <c r="H36" s="924">
        <v>65138</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7.5328105654147715E-2</v>
      </c>
      <c r="S36" s="928">
        <f>[1]Cuadro2_ampl!Q33</f>
        <v>4563</v>
      </c>
    </row>
    <row r="37" spans="2:23" x14ac:dyDescent="0.25">
      <c r="B37" s="923" t="s">
        <v>369</v>
      </c>
      <c r="C37" s="924">
        <v>21423</v>
      </c>
      <c r="D37" s="924">
        <v>24365</v>
      </c>
      <c r="E37" s="924">
        <v>24374</v>
      </c>
      <c r="F37" s="924">
        <v>23330</v>
      </c>
      <c r="G37" s="924">
        <v>22270</v>
      </c>
      <c r="H37" s="924">
        <v>25830</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0.16069021299541664</v>
      </c>
      <c r="S37" s="928">
        <f>[1]Cuadro2_ampl!Q34</f>
        <v>3576</v>
      </c>
    </row>
    <row r="38" spans="2:23" x14ac:dyDescent="0.25">
      <c r="B38" s="923" t="s">
        <v>370</v>
      </c>
      <c r="C38" s="924">
        <v>73552</v>
      </c>
      <c r="D38" s="924">
        <v>80417</v>
      </c>
      <c r="E38" s="924">
        <v>71239</v>
      </c>
      <c r="F38" s="924">
        <v>74832</v>
      </c>
      <c r="G38" s="924">
        <v>83087</v>
      </c>
      <c r="H38" s="924">
        <v>90362</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0.13872016533508069</v>
      </c>
      <c r="S38" s="928">
        <f>[1]Cuadro2_ampl!Q35</f>
        <v>11008</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545280</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8.0021153583333726E-2</v>
      </c>
      <c r="S40" s="890">
        <f>[1]Cuadro2_ampl!Q37</f>
        <v>40401</v>
      </c>
    </row>
    <row r="41" spans="2:23" x14ac:dyDescent="0.25">
      <c r="B41" s="902" t="s">
        <v>373</v>
      </c>
      <c r="C41" s="903">
        <v>7026</v>
      </c>
      <c r="D41" s="903">
        <v>7837</v>
      </c>
      <c r="E41" s="903">
        <v>7984</v>
      </c>
      <c r="F41" s="903">
        <v>8546</v>
      </c>
      <c r="G41" s="903">
        <v>9047</v>
      </c>
      <c r="H41" s="903">
        <v>9868</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0.10963679298324536</v>
      </c>
      <c r="S41" s="907">
        <f>[1]Cuadro2_ampl!Q38</f>
        <v>975</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1.34442351683731</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3.8268496196356194E-2</v>
      </c>
    </row>
  </sheetData>
  <mergeCells count="15">
    <mergeCell ref="C24:I25"/>
    <mergeCell ref="J24:S24"/>
    <mergeCell ref="J25:K25"/>
    <mergeCell ref="L25:M25"/>
    <mergeCell ref="R25:S25"/>
    <mergeCell ref="N25:O25"/>
    <mergeCell ref="P25:Q25"/>
    <mergeCell ref="B3:R3"/>
    <mergeCell ref="C5:I6"/>
    <mergeCell ref="J5:S5"/>
    <mergeCell ref="J6:K6"/>
    <mergeCell ref="L6:M6"/>
    <mergeCell ref="R6:S6"/>
    <mergeCell ref="N6:O6"/>
    <mergeCell ref="P6:Q6"/>
  </mergeCells>
  <pageMargins left="0.7" right="0.7" top="0.75" bottom="0.75" header="0.3" footer="0.3"/>
  <pageSetup paperSize="9" scale="66"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9" t="s">
        <v>430</v>
      </c>
      <c r="C3" s="1029"/>
      <c r="D3" s="1029"/>
      <c r="E3" s="1029"/>
      <c r="F3" s="1029"/>
      <c r="G3" s="1029"/>
      <c r="H3" s="1029"/>
      <c r="I3" s="1029"/>
      <c r="J3" s="1029"/>
      <c r="K3" s="1029"/>
      <c r="L3" s="1029"/>
      <c r="M3" s="1029"/>
      <c r="N3" s="1029"/>
      <c r="O3" s="1029"/>
      <c r="P3" s="1029"/>
      <c r="Q3" s="1029"/>
      <c r="R3" s="1029"/>
      <c r="S3" s="1029"/>
      <c r="T3" s="1029"/>
      <c r="U3" s="1029"/>
      <c r="V3" s="1029"/>
      <c r="W3" s="1029"/>
      <c r="X3" s="1029"/>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2" t="s">
        <v>55</v>
      </c>
      <c r="G6" s="1123"/>
      <c r="H6" s="1123"/>
      <c r="I6" s="1123"/>
      <c r="J6" s="1123"/>
      <c r="K6" s="1123"/>
      <c r="L6" s="1123"/>
      <c r="M6" s="1123"/>
      <c r="N6" s="1123"/>
      <c r="O6" s="1123"/>
      <c r="P6" s="1123"/>
      <c r="Q6" s="1123"/>
      <c r="R6" s="1123"/>
      <c r="S6" s="1123"/>
      <c r="T6" s="1123"/>
      <c r="U6" s="1123"/>
      <c r="V6" s="1123"/>
      <c r="W6" s="1124"/>
      <c r="X6" s="133"/>
      <c r="Y6" s="133"/>
    </row>
    <row r="7" spans="2:25" s="7" customFormat="1" ht="64.5" customHeight="1" x14ac:dyDescent="0.2">
      <c r="B7" s="1105" t="s">
        <v>15</v>
      </c>
      <c r="C7" s="194"/>
      <c r="D7" s="195" t="s">
        <v>259</v>
      </c>
      <c r="E7" s="194"/>
      <c r="F7" s="1125" t="s">
        <v>57</v>
      </c>
      <c r="G7" s="1126"/>
      <c r="H7" s="1125" t="s">
        <v>58</v>
      </c>
      <c r="I7" s="1126"/>
      <c r="J7" s="1125" t="s">
        <v>59</v>
      </c>
      <c r="K7" s="1126"/>
      <c r="L7" s="1125" t="s">
        <v>60</v>
      </c>
      <c r="M7" s="1126"/>
      <c r="N7" s="1125" t="s">
        <v>61</v>
      </c>
      <c r="O7" s="1126"/>
      <c r="P7" s="1125" t="s">
        <v>62</v>
      </c>
      <c r="Q7" s="1126"/>
      <c r="R7" s="1125" t="s">
        <v>63</v>
      </c>
      <c r="S7" s="1126"/>
      <c r="T7" s="1125" t="s">
        <v>64</v>
      </c>
      <c r="U7" s="1126"/>
      <c r="V7" s="1127" t="s">
        <v>3</v>
      </c>
      <c r="W7" s="1128"/>
      <c r="X7" s="51"/>
      <c r="Y7" s="195" t="s">
        <v>260</v>
      </c>
    </row>
    <row r="8" spans="2:25" s="124" customFormat="1" ht="20.25" customHeight="1" x14ac:dyDescent="0.2">
      <c r="B8" s="110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128692</v>
      </c>
      <c r="E10" s="125"/>
      <c r="F10" s="153">
        <v>49</v>
      </c>
      <c r="G10" s="75">
        <v>0.10980645769756742</v>
      </c>
      <c r="H10" s="153">
        <v>57330</v>
      </c>
      <c r="I10" s="75">
        <v>28.272131390500057</v>
      </c>
      <c r="J10" s="153">
        <v>69165</v>
      </c>
      <c r="K10" s="75">
        <v>32.258846830096402</v>
      </c>
      <c r="L10" s="153">
        <v>8000</v>
      </c>
      <c r="M10" s="75">
        <v>4.8732510121730224</v>
      </c>
      <c r="N10" s="153">
        <v>15261</v>
      </c>
      <c r="O10" s="75">
        <v>8.4901275236959641</v>
      </c>
      <c r="P10" s="153">
        <v>1911</v>
      </c>
      <c r="Q10" s="75">
        <v>1.0178991262639532</v>
      </c>
      <c r="R10" s="153">
        <v>37420</v>
      </c>
      <c r="S10" s="75">
        <v>24.976590341073678</v>
      </c>
      <c r="T10" s="153">
        <v>3</v>
      </c>
      <c r="U10" s="75">
        <v>1.3473184993566553E-3</v>
      </c>
      <c r="V10" s="153">
        <f>F10+H10+J10+L10+N10+P10+R10+T10</f>
        <v>189139</v>
      </c>
      <c r="W10" s="75">
        <f t="shared" ref="V10:W27" si="0">G10+I10+K10+M10+O10+Q10+S10+U10</f>
        <v>100</v>
      </c>
      <c r="X10" s="154"/>
      <c r="Y10" s="155">
        <f t="shared" ref="Y10:Y27" si="1">V10/D10</f>
        <v>1.4697028564324122</v>
      </c>
    </row>
    <row r="11" spans="2:25" s="125" customFormat="1" ht="18" customHeight="1" x14ac:dyDescent="0.2">
      <c r="B11" s="32" t="s">
        <v>10</v>
      </c>
      <c r="C11" s="28"/>
      <c r="D11" s="156">
        <v>14450</v>
      </c>
      <c r="F11" s="157">
        <v>973</v>
      </c>
      <c r="G11" s="181">
        <v>6.7192847663616684</v>
      </c>
      <c r="H11" s="157">
        <v>2866</v>
      </c>
      <c r="I11" s="181">
        <v>7.4806174477893412</v>
      </c>
      <c r="J11" s="157">
        <v>1545</v>
      </c>
      <c r="K11" s="181">
        <v>9.4083956136062028</v>
      </c>
      <c r="L11" s="157">
        <v>637</v>
      </c>
      <c r="M11" s="181">
        <v>4.4632255360759938</v>
      </c>
      <c r="N11" s="157">
        <v>1209</v>
      </c>
      <c r="O11" s="181">
        <v>7.9346231752462106</v>
      </c>
      <c r="P11" s="157">
        <v>3623</v>
      </c>
      <c r="Q11" s="181">
        <v>21.121743381993433</v>
      </c>
      <c r="R11" s="157">
        <v>7374</v>
      </c>
      <c r="S11" s="181">
        <v>42.87211007892715</v>
      </c>
      <c r="T11" s="157">
        <v>0</v>
      </c>
      <c r="U11" s="181">
        <v>0</v>
      </c>
      <c r="V11" s="157">
        <f t="shared" si="0"/>
        <v>18227</v>
      </c>
      <c r="W11" s="181">
        <f t="shared" si="0"/>
        <v>100</v>
      </c>
      <c r="X11" s="154"/>
      <c r="Y11" s="158">
        <f t="shared" si="1"/>
        <v>1.2613840830449827</v>
      </c>
    </row>
    <row r="12" spans="2:25" s="125" customFormat="1" ht="22.5" customHeight="1" x14ac:dyDescent="0.2">
      <c r="B12" s="32" t="s">
        <v>40</v>
      </c>
      <c r="C12" s="28"/>
      <c r="D12" s="156">
        <v>10215</v>
      </c>
      <c r="F12" s="126">
        <v>2786</v>
      </c>
      <c r="G12" s="181">
        <v>23.348325837081461</v>
      </c>
      <c r="H12" s="126">
        <v>776</v>
      </c>
      <c r="I12" s="181">
        <v>3.2783608195902048</v>
      </c>
      <c r="J12" s="126">
        <v>1907</v>
      </c>
      <c r="K12" s="181">
        <v>9.9050474762618688</v>
      </c>
      <c r="L12" s="126">
        <v>910</v>
      </c>
      <c r="M12" s="181">
        <v>9.3253373313343335</v>
      </c>
      <c r="N12" s="126">
        <v>1935</v>
      </c>
      <c r="O12" s="181">
        <v>15.282358820589705</v>
      </c>
      <c r="P12" s="126">
        <v>1431</v>
      </c>
      <c r="Q12" s="181">
        <v>7.6761619190404797</v>
      </c>
      <c r="R12" s="126">
        <v>4000</v>
      </c>
      <c r="S12" s="181">
        <v>31.174412793603199</v>
      </c>
      <c r="T12" s="126">
        <v>3</v>
      </c>
      <c r="U12" s="181">
        <v>9.9950024987506252E-3</v>
      </c>
      <c r="V12" s="157">
        <f t="shared" si="0"/>
        <v>13748</v>
      </c>
      <c r="W12" s="181">
        <f t="shared" si="0"/>
        <v>100</v>
      </c>
      <c r="X12" s="154"/>
      <c r="Y12" s="158">
        <f t="shared" si="1"/>
        <v>1.3458639255996083</v>
      </c>
    </row>
    <row r="13" spans="2:25" s="125" customFormat="1" ht="18" customHeight="1" x14ac:dyDescent="0.2">
      <c r="B13" s="32" t="s">
        <v>41</v>
      </c>
      <c r="C13" s="28"/>
      <c r="D13" s="156">
        <v>9767</v>
      </c>
      <c r="F13" s="157">
        <v>753</v>
      </c>
      <c r="G13" s="181">
        <v>4.3208578637510513</v>
      </c>
      <c r="H13" s="157">
        <v>4587</v>
      </c>
      <c r="I13" s="181">
        <v>17.29394449116905</v>
      </c>
      <c r="J13" s="157">
        <v>770</v>
      </c>
      <c r="K13" s="181">
        <v>2.6913372582001682</v>
      </c>
      <c r="L13" s="157">
        <v>914</v>
      </c>
      <c r="M13" s="181">
        <v>5.1198486122792266</v>
      </c>
      <c r="N13" s="157">
        <v>856</v>
      </c>
      <c r="O13" s="181">
        <v>9.8927670311185878</v>
      </c>
      <c r="P13" s="157">
        <v>370</v>
      </c>
      <c r="Q13" s="181">
        <v>3.4798149705634986</v>
      </c>
      <c r="R13" s="157">
        <v>7472</v>
      </c>
      <c r="S13" s="181">
        <v>57.201429772918416</v>
      </c>
      <c r="T13" s="157">
        <v>0</v>
      </c>
      <c r="U13" s="181">
        <v>0</v>
      </c>
      <c r="V13" s="157">
        <f t="shared" si="0"/>
        <v>15722</v>
      </c>
      <c r="W13" s="181">
        <f t="shared" si="0"/>
        <v>100</v>
      </c>
      <c r="X13" s="154"/>
      <c r="Y13" s="158">
        <f t="shared" si="1"/>
        <v>1.609706153373605</v>
      </c>
    </row>
    <row r="14" spans="2:25" s="125" customFormat="1" ht="18" customHeight="1" x14ac:dyDescent="0.2">
      <c r="B14" s="32" t="s">
        <v>9</v>
      </c>
      <c r="C14" s="28"/>
      <c r="D14" s="156">
        <v>13873</v>
      </c>
      <c r="F14" s="157">
        <v>439</v>
      </c>
      <c r="G14" s="181">
        <v>0.42908762420957541</v>
      </c>
      <c r="H14" s="157">
        <v>854</v>
      </c>
      <c r="I14" s="181">
        <v>4.9683830171635046</v>
      </c>
      <c r="J14" s="157">
        <v>186</v>
      </c>
      <c r="K14" s="181">
        <v>4.5167118337850046E-2</v>
      </c>
      <c r="L14" s="157">
        <v>1948</v>
      </c>
      <c r="M14" s="181">
        <v>21.081752484191508</v>
      </c>
      <c r="N14" s="157">
        <v>1873</v>
      </c>
      <c r="O14" s="181">
        <v>16.700542005420054</v>
      </c>
      <c r="P14" s="157">
        <v>4292</v>
      </c>
      <c r="Q14" s="181">
        <v>17.626467931345982</v>
      </c>
      <c r="R14" s="157">
        <v>6016</v>
      </c>
      <c r="S14" s="181">
        <v>39.14859981933153</v>
      </c>
      <c r="T14" s="157">
        <v>0</v>
      </c>
      <c r="U14" s="181">
        <v>0</v>
      </c>
      <c r="V14" s="157">
        <f t="shared" si="0"/>
        <v>15608</v>
      </c>
      <c r="W14" s="181">
        <f t="shared" si="0"/>
        <v>100</v>
      </c>
      <c r="X14" s="154"/>
      <c r="Y14" s="158">
        <f t="shared" si="1"/>
        <v>1.1250630721545447</v>
      </c>
    </row>
    <row r="15" spans="2:25" s="125" customFormat="1" ht="18" customHeight="1" x14ac:dyDescent="0.2">
      <c r="B15" s="32" t="s">
        <v>8</v>
      </c>
      <c r="C15" s="28"/>
      <c r="D15" s="156">
        <v>7546</v>
      </c>
      <c r="F15" s="126">
        <v>3285</v>
      </c>
      <c r="G15" s="181">
        <v>0</v>
      </c>
      <c r="H15" s="126">
        <v>1342</v>
      </c>
      <c r="I15" s="181">
        <v>11.413246850442809</v>
      </c>
      <c r="J15" s="126">
        <v>555</v>
      </c>
      <c r="K15" s="181">
        <v>6.1619059498565552</v>
      </c>
      <c r="L15" s="126">
        <v>747</v>
      </c>
      <c r="M15" s="181">
        <v>9.0931769988773858</v>
      </c>
      <c r="N15" s="126">
        <v>2709</v>
      </c>
      <c r="O15" s="181">
        <v>28.888611700137208</v>
      </c>
      <c r="P15" s="126">
        <v>82</v>
      </c>
      <c r="Q15" s="181">
        <v>0</v>
      </c>
      <c r="R15" s="126">
        <v>3544</v>
      </c>
      <c r="S15" s="181">
        <v>44.443058500686043</v>
      </c>
      <c r="T15" s="126">
        <v>0</v>
      </c>
      <c r="U15" s="181">
        <v>0</v>
      </c>
      <c r="V15" s="157">
        <f t="shared" si="0"/>
        <v>12264</v>
      </c>
      <c r="W15" s="181">
        <f t="shared" si="0"/>
        <v>100</v>
      </c>
      <c r="X15" s="154"/>
      <c r="Y15" s="158">
        <f t="shared" si="1"/>
        <v>1.6252319109461966</v>
      </c>
    </row>
    <row r="16" spans="2:25" s="128" customFormat="1" ht="18" customHeight="1" x14ac:dyDescent="0.2">
      <c r="B16" s="127" t="s">
        <v>7</v>
      </c>
      <c r="C16" s="129"/>
      <c r="D16" s="159">
        <v>39647</v>
      </c>
      <c r="E16" s="160"/>
      <c r="F16" s="161">
        <v>4449</v>
      </c>
      <c r="G16" s="182">
        <v>10.020679338261175</v>
      </c>
      <c r="H16" s="161">
        <v>8520</v>
      </c>
      <c r="I16" s="182">
        <v>9.329901443153819</v>
      </c>
      <c r="J16" s="161">
        <v>7244</v>
      </c>
      <c r="K16" s="182">
        <v>17.52243928194298</v>
      </c>
      <c r="L16" s="161">
        <v>2483</v>
      </c>
      <c r="M16" s="182">
        <v>6.0366068285814851</v>
      </c>
      <c r="N16" s="161">
        <v>3111</v>
      </c>
      <c r="O16" s="182">
        <v>6.7053854276663145</v>
      </c>
      <c r="P16" s="161">
        <v>16560</v>
      </c>
      <c r="Q16" s="182">
        <v>27.28132699753608</v>
      </c>
      <c r="R16" s="161">
        <v>11895</v>
      </c>
      <c r="S16" s="182">
        <v>22.32268567405843</v>
      </c>
      <c r="T16" s="161">
        <v>716</v>
      </c>
      <c r="U16" s="182">
        <v>0.78097500879971837</v>
      </c>
      <c r="V16" s="161">
        <f t="shared" si="0"/>
        <v>54978</v>
      </c>
      <c r="W16" s="182">
        <f t="shared" si="0"/>
        <v>100</v>
      </c>
      <c r="X16" s="162"/>
      <c r="Y16" s="158">
        <f t="shared" si="1"/>
        <v>1.3866875173405302</v>
      </c>
    </row>
    <row r="17" spans="2:25" s="128" customFormat="1" ht="18" customHeight="1" x14ac:dyDescent="0.2">
      <c r="B17" s="127" t="s">
        <v>43</v>
      </c>
      <c r="C17" s="129"/>
      <c r="D17" s="159">
        <v>22950</v>
      </c>
      <c r="E17" s="160"/>
      <c r="F17" s="161">
        <v>2191</v>
      </c>
      <c r="G17" s="182">
        <v>6.2973598149477548</v>
      </c>
      <c r="H17" s="161">
        <v>7998</v>
      </c>
      <c r="I17" s="182">
        <v>14.552923346893197</v>
      </c>
      <c r="J17" s="161">
        <v>4569</v>
      </c>
      <c r="K17" s="182">
        <v>18.975831538645608</v>
      </c>
      <c r="L17" s="161">
        <v>1367</v>
      </c>
      <c r="M17" s="182">
        <v>5.4997208263539923</v>
      </c>
      <c r="N17" s="161">
        <v>4046</v>
      </c>
      <c r="O17" s="182">
        <v>17.08542713567839</v>
      </c>
      <c r="P17" s="161">
        <v>3622</v>
      </c>
      <c r="Q17" s="182">
        <v>12.363404323203318</v>
      </c>
      <c r="R17" s="161">
        <v>6705</v>
      </c>
      <c r="S17" s="182">
        <v>25.201403844619925</v>
      </c>
      <c r="T17" s="161">
        <v>5</v>
      </c>
      <c r="U17" s="182">
        <v>2.3929169657812874E-2</v>
      </c>
      <c r="V17" s="161">
        <f t="shared" si="0"/>
        <v>30503</v>
      </c>
      <c r="W17" s="182">
        <f t="shared" si="0"/>
        <v>99.999999999999986</v>
      </c>
      <c r="X17" s="162"/>
      <c r="Y17" s="158">
        <f t="shared" si="1"/>
        <v>1.3291067538126362</v>
      </c>
    </row>
    <row r="18" spans="2:25" s="128" customFormat="1" ht="18" customHeight="1" x14ac:dyDescent="0.2">
      <c r="B18" s="127" t="s">
        <v>44</v>
      </c>
      <c r="C18" s="129"/>
      <c r="D18" s="159">
        <v>81652</v>
      </c>
      <c r="E18" s="160"/>
      <c r="F18" s="161">
        <v>108</v>
      </c>
      <c r="G18" s="182">
        <v>0.42117310443490702</v>
      </c>
      <c r="H18" s="161">
        <v>10009</v>
      </c>
      <c r="I18" s="182">
        <v>9.6183118741058653</v>
      </c>
      <c r="J18" s="161">
        <v>12675</v>
      </c>
      <c r="K18" s="182">
        <v>13.866666666666667</v>
      </c>
      <c r="L18" s="161">
        <v>6857</v>
      </c>
      <c r="M18" s="182">
        <v>8.0606580829756798</v>
      </c>
      <c r="N18" s="161">
        <v>19839</v>
      </c>
      <c r="O18" s="182">
        <v>18.894420600858368</v>
      </c>
      <c r="P18" s="161">
        <v>10701</v>
      </c>
      <c r="Q18" s="182">
        <v>7.6623748211731044</v>
      </c>
      <c r="R18" s="161">
        <v>41257</v>
      </c>
      <c r="S18" s="182">
        <v>41.460371959942776</v>
      </c>
      <c r="T18" s="161">
        <v>21</v>
      </c>
      <c r="U18" s="182">
        <v>1.602288984263233E-2</v>
      </c>
      <c r="V18" s="161">
        <f t="shared" si="0"/>
        <v>101467</v>
      </c>
      <c r="W18" s="182">
        <f t="shared" si="0"/>
        <v>99.999999999999986</v>
      </c>
      <c r="X18" s="162"/>
      <c r="Y18" s="158">
        <f t="shared" si="1"/>
        <v>1.2426762357321315</v>
      </c>
    </row>
    <row r="19" spans="2:25" s="128" customFormat="1" ht="18" customHeight="1" x14ac:dyDescent="0.2">
      <c r="B19" s="127" t="s">
        <v>6</v>
      </c>
      <c r="C19" s="129"/>
      <c r="D19" s="159">
        <v>53177</v>
      </c>
      <c r="E19" s="160"/>
      <c r="F19" s="161">
        <v>284</v>
      </c>
      <c r="G19" s="182">
        <v>0.3575259206292456</v>
      </c>
      <c r="H19" s="161">
        <v>16253</v>
      </c>
      <c r="I19" s="182">
        <v>6.0600643546657134</v>
      </c>
      <c r="J19" s="161">
        <v>1665</v>
      </c>
      <c r="K19" s="182">
        <v>9.8319628173042545E-2</v>
      </c>
      <c r="L19" s="161">
        <v>4111</v>
      </c>
      <c r="M19" s="182">
        <v>10.001787629603147</v>
      </c>
      <c r="N19" s="161">
        <v>6489</v>
      </c>
      <c r="O19" s="182">
        <v>14.864140150160887</v>
      </c>
      <c r="P19" s="161">
        <v>8078</v>
      </c>
      <c r="Q19" s="182">
        <v>14.593016327017041</v>
      </c>
      <c r="R19" s="161">
        <v>35243</v>
      </c>
      <c r="S19" s="182">
        <v>54.019187224407105</v>
      </c>
      <c r="T19" s="161">
        <v>215</v>
      </c>
      <c r="U19" s="182">
        <v>5.9587653438207605E-3</v>
      </c>
      <c r="V19" s="161">
        <f t="shared" si="0"/>
        <v>72338</v>
      </c>
      <c r="W19" s="182">
        <f t="shared" si="0"/>
        <v>100</v>
      </c>
      <c r="X19" s="162"/>
      <c r="Y19" s="158">
        <f t="shared" si="1"/>
        <v>1.3603249525170658</v>
      </c>
    </row>
    <row r="20" spans="2:25" s="125" customFormat="1" ht="18" customHeight="1" x14ac:dyDescent="0.2">
      <c r="B20" s="127" t="s">
        <v>5</v>
      </c>
      <c r="C20" s="28"/>
      <c r="D20" s="156">
        <v>11564</v>
      </c>
      <c r="F20" s="157">
        <v>251</v>
      </c>
      <c r="G20" s="181">
        <v>1.8696778970751573</v>
      </c>
      <c r="H20" s="157">
        <v>1670</v>
      </c>
      <c r="I20" s="181">
        <v>6.5808959644576079</v>
      </c>
      <c r="J20" s="157">
        <v>297</v>
      </c>
      <c r="K20" s="181">
        <v>2.4157719363198815</v>
      </c>
      <c r="L20" s="157">
        <v>847</v>
      </c>
      <c r="M20" s="181">
        <v>7.2102924842650866</v>
      </c>
      <c r="N20" s="157">
        <v>1679</v>
      </c>
      <c r="O20" s="181">
        <v>12.865605331358756</v>
      </c>
      <c r="P20" s="157">
        <v>5982</v>
      </c>
      <c r="Q20" s="181">
        <v>43.169196593854132</v>
      </c>
      <c r="R20" s="157">
        <v>2521</v>
      </c>
      <c r="S20" s="181">
        <v>25.888559792669383</v>
      </c>
      <c r="T20" s="157">
        <v>0</v>
      </c>
      <c r="U20" s="181">
        <v>0</v>
      </c>
      <c r="V20" s="157">
        <f t="shared" si="0"/>
        <v>13247</v>
      </c>
      <c r="W20" s="181">
        <f t="shared" si="0"/>
        <v>100</v>
      </c>
      <c r="X20" s="154"/>
      <c r="Y20" s="158">
        <f t="shared" si="1"/>
        <v>1.1455378761674162</v>
      </c>
    </row>
    <row r="21" spans="2:25" s="125" customFormat="1" ht="18" customHeight="1" x14ac:dyDescent="0.2">
      <c r="B21" s="32" t="s">
        <v>38</v>
      </c>
      <c r="C21" s="28"/>
      <c r="D21" s="156">
        <v>25333</v>
      </c>
      <c r="F21" s="157">
        <v>2103</v>
      </c>
      <c r="G21" s="181">
        <v>6.8877841448142387</v>
      </c>
      <c r="H21" s="157">
        <v>3486</v>
      </c>
      <c r="I21" s="181">
        <v>7.9655421046639594</v>
      </c>
      <c r="J21" s="157">
        <v>8802</v>
      </c>
      <c r="K21" s="181">
        <v>32.791924405145913</v>
      </c>
      <c r="L21" s="157">
        <v>3110</v>
      </c>
      <c r="M21" s="181">
        <v>12.428370839816326</v>
      </c>
      <c r="N21" s="157">
        <v>2635</v>
      </c>
      <c r="O21" s="181">
        <v>10.219726006603166</v>
      </c>
      <c r="P21" s="157">
        <v>4654</v>
      </c>
      <c r="Q21" s="181">
        <v>11.248149975333005</v>
      </c>
      <c r="R21" s="157">
        <v>6276</v>
      </c>
      <c r="S21" s="181">
        <v>18.30670562786991</v>
      </c>
      <c r="T21" s="157">
        <v>43</v>
      </c>
      <c r="U21" s="181">
        <v>0.15179689575348185</v>
      </c>
      <c r="V21" s="157">
        <f t="shared" si="0"/>
        <v>31109</v>
      </c>
      <c r="W21" s="181">
        <f t="shared" si="0"/>
        <v>100</v>
      </c>
      <c r="X21" s="154"/>
      <c r="Y21" s="158">
        <f t="shared" si="1"/>
        <v>1.2280030000394742</v>
      </c>
    </row>
    <row r="22" spans="2:25" s="125" customFormat="1" ht="21" customHeight="1" x14ac:dyDescent="0.2">
      <c r="B22" s="32" t="s">
        <v>45</v>
      </c>
      <c r="C22" s="28"/>
      <c r="D22" s="156">
        <v>64764</v>
      </c>
      <c r="F22" s="157">
        <v>2050</v>
      </c>
      <c r="G22" s="181">
        <v>2.5204128338771832</v>
      </c>
      <c r="H22" s="157">
        <v>26560</v>
      </c>
      <c r="I22" s="181">
        <v>25.114060861990048</v>
      </c>
      <c r="J22" s="157">
        <v>19017</v>
      </c>
      <c r="K22" s="181">
        <v>22.629084412420454</v>
      </c>
      <c r="L22" s="157">
        <v>7604</v>
      </c>
      <c r="M22" s="181">
        <v>9.9753421825859707</v>
      </c>
      <c r="N22" s="157">
        <v>7865</v>
      </c>
      <c r="O22" s="181">
        <v>9.2193659840240976</v>
      </c>
      <c r="P22" s="157">
        <v>8701</v>
      </c>
      <c r="Q22" s="181">
        <v>9.4349373218952568</v>
      </c>
      <c r="R22" s="157">
        <v>17962</v>
      </c>
      <c r="S22" s="181">
        <v>21.083172147001935</v>
      </c>
      <c r="T22" s="157">
        <v>16</v>
      </c>
      <c r="U22" s="181">
        <v>2.3624256205058543E-2</v>
      </c>
      <c r="V22" s="157">
        <f t="shared" si="0"/>
        <v>89775</v>
      </c>
      <c r="W22" s="181">
        <f t="shared" si="0"/>
        <v>100</v>
      </c>
      <c r="X22" s="154"/>
      <c r="Y22" s="158">
        <f t="shared" si="1"/>
        <v>1.3861867704280155</v>
      </c>
    </row>
    <row r="23" spans="2:25" s="125" customFormat="1" ht="18" customHeight="1" x14ac:dyDescent="0.2">
      <c r="B23" s="32" t="s">
        <v>46</v>
      </c>
      <c r="C23" s="28"/>
      <c r="D23" s="156">
        <v>15851</v>
      </c>
      <c r="F23" s="157">
        <v>2066</v>
      </c>
      <c r="G23" s="181">
        <v>10.863942058975686</v>
      </c>
      <c r="H23" s="157">
        <v>2924</v>
      </c>
      <c r="I23" s="181">
        <v>12.81945162959131</v>
      </c>
      <c r="J23" s="157">
        <v>1008</v>
      </c>
      <c r="K23" s="181">
        <v>1.5468184169684429</v>
      </c>
      <c r="L23" s="157">
        <v>1986</v>
      </c>
      <c r="M23" s="181">
        <v>10.57941024314537</v>
      </c>
      <c r="N23" s="157">
        <v>2356</v>
      </c>
      <c r="O23" s="181">
        <v>11.810657009829281</v>
      </c>
      <c r="P23" s="157">
        <v>396</v>
      </c>
      <c r="Q23" s="181">
        <v>2.7728918779099843</v>
      </c>
      <c r="R23" s="157">
        <v>9415</v>
      </c>
      <c r="S23" s="181">
        <v>49.606828763579927</v>
      </c>
      <c r="T23" s="157">
        <v>0</v>
      </c>
      <c r="U23" s="181">
        <v>0</v>
      </c>
      <c r="V23" s="157">
        <f>F23+H23+J23+L23+N23+P23+R23+T23</f>
        <v>20151</v>
      </c>
      <c r="W23" s="181">
        <f t="shared" si="0"/>
        <v>100</v>
      </c>
      <c r="X23" s="154"/>
      <c r="Y23" s="158">
        <f t="shared" si="1"/>
        <v>1.2712762601728598</v>
      </c>
    </row>
    <row r="24" spans="2:25" s="125" customFormat="1" ht="22.5" customHeight="1" x14ac:dyDescent="0.2">
      <c r="B24" s="32" t="s">
        <v>47</v>
      </c>
      <c r="C24" s="28"/>
      <c r="D24" s="156">
        <v>5989</v>
      </c>
      <c r="F24" s="126">
        <v>471</v>
      </c>
      <c r="G24" s="183">
        <v>3.1306171360095867</v>
      </c>
      <c r="H24" s="126">
        <v>1018</v>
      </c>
      <c r="I24" s="181">
        <v>11.593768723786699</v>
      </c>
      <c r="J24" s="126">
        <v>280</v>
      </c>
      <c r="K24" s="181">
        <v>5.0179748352306772</v>
      </c>
      <c r="L24" s="126">
        <v>250</v>
      </c>
      <c r="M24" s="181">
        <v>1.6776512881965249</v>
      </c>
      <c r="N24" s="126">
        <v>1335</v>
      </c>
      <c r="O24" s="181">
        <v>14.679448771719592</v>
      </c>
      <c r="P24" s="126">
        <v>1285</v>
      </c>
      <c r="Q24" s="181">
        <v>12.732174955062911</v>
      </c>
      <c r="R24" s="126">
        <v>3111</v>
      </c>
      <c r="S24" s="181">
        <v>51.078490113840623</v>
      </c>
      <c r="T24" s="126">
        <v>14</v>
      </c>
      <c r="U24" s="181">
        <v>8.9874176153385263E-2</v>
      </c>
      <c r="V24" s="126">
        <f t="shared" si="0"/>
        <v>7764</v>
      </c>
      <c r="W24" s="181">
        <f t="shared" si="0"/>
        <v>100</v>
      </c>
      <c r="X24" s="154"/>
      <c r="Y24" s="158">
        <f t="shared" si="1"/>
        <v>1.2963766905994323</v>
      </c>
    </row>
    <row r="25" spans="2:25" s="125" customFormat="1" ht="18" customHeight="1" x14ac:dyDescent="0.2">
      <c r="B25" s="32" t="s">
        <v>48</v>
      </c>
      <c r="C25" s="28"/>
      <c r="D25" s="156">
        <v>22811</v>
      </c>
      <c r="F25" s="126">
        <v>386</v>
      </c>
      <c r="G25" s="183">
        <v>0.32482446354747685</v>
      </c>
      <c r="H25" s="126">
        <v>7564</v>
      </c>
      <c r="I25" s="181">
        <v>17.120545967583176</v>
      </c>
      <c r="J25" s="126">
        <v>1828</v>
      </c>
      <c r="K25" s="181">
        <v>6.9394317212415517</v>
      </c>
      <c r="L25" s="126">
        <v>3135</v>
      </c>
      <c r="M25" s="181">
        <v>10.256578515650633</v>
      </c>
      <c r="N25" s="126">
        <v>4729</v>
      </c>
      <c r="O25" s="181">
        <v>14.54163659032745</v>
      </c>
      <c r="P25" s="126">
        <v>638</v>
      </c>
      <c r="Q25" s="181">
        <v>1.9030120086619857</v>
      </c>
      <c r="R25" s="126">
        <v>12304</v>
      </c>
      <c r="S25" s="181">
        <v>42.788240698208547</v>
      </c>
      <c r="T25" s="126">
        <v>2311</v>
      </c>
      <c r="U25" s="181">
        <v>6.1257300347791848</v>
      </c>
      <c r="V25" s="126">
        <f t="shared" si="0"/>
        <v>32895</v>
      </c>
      <c r="W25" s="181">
        <f t="shared" si="0"/>
        <v>100</v>
      </c>
      <c r="X25" s="154"/>
      <c r="Y25" s="158">
        <f t="shared" si="1"/>
        <v>1.4420674236114155</v>
      </c>
    </row>
    <row r="26" spans="2:25" s="125" customFormat="1" ht="18" customHeight="1" x14ac:dyDescent="0.2">
      <c r="B26" s="32" t="s">
        <v>49</v>
      </c>
      <c r="C26" s="28"/>
      <c r="D26" s="156">
        <v>3824</v>
      </c>
      <c r="F26" s="126">
        <v>529</v>
      </c>
      <c r="G26" s="183">
        <v>7.345642247369466</v>
      </c>
      <c r="H26" s="126">
        <v>1167</v>
      </c>
      <c r="I26" s="181">
        <v>16.100853682747669</v>
      </c>
      <c r="J26" s="126">
        <v>1407</v>
      </c>
      <c r="K26" s="181">
        <v>24.200913242009133</v>
      </c>
      <c r="L26" s="126">
        <v>634</v>
      </c>
      <c r="M26" s="181">
        <v>8.9537423069287279</v>
      </c>
      <c r="N26" s="126">
        <v>1158</v>
      </c>
      <c r="O26" s="181">
        <v>17.272185824895772</v>
      </c>
      <c r="P26" s="126">
        <v>416</v>
      </c>
      <c r="Q26" s="181">
        <v>6.9088743299583086</v>
      </c>
      <c r="R26" s="126">
        <v>702</v>
      </c>
      <c r="S26" s="181">
        <v>19.217788366090929</v>
      </c>
      <c r="T26" s="126">
        <v>0</v>
      </c>
      <c r="U26" s="181">
        <v>0</v>
      </c>
      <c r="V26" s="126">
        <f t="shared" si="0"/>
        <v>6013</v>
      </c>
      <c r="W26" s="181">
        <f t="shared" si="0"/>
        <v>100</v>
      </c>
      <c r="X26" s="154"/>
      <c r="Y26" s="158">
        <f t="shared" si="1"/>
        <v>1.5724372384937237</v>
      </c>
    </row>
    <row r="27" spans="2:25" s="125" customFormat="1" ht="18" customHeight="1" x14ac:dyDescent="0.2">
      <c r="B27" s="32" t="s">
        <v>4</v>
      </c>
      <c r="C27" s="28"/>
      <c r="D27" s="156">
        <v>1228</v>
      </c>
      <c r="F27" s="126">
        <v>203</v>
      </c>
      <c r="G27" s="183">
        <v>8.9026915113871627</v>
      </c>
      <c r="H27" s="126">
        <v>268</v>
      </c>
      <c r="I27" s="181">
        <v>14.699792960662526</v>
      </c>
      <c r="J27" s="126">
        <v>381</v>
      </c>
      <c r="K27" s="181">
        <v>20.496894409937887</v>
      </c>
      <c r="L27" s="126">
        <v>26</v>
      </c>
      <c r="M27" s="181">
        <v>2.8985507246376812</v>
      </c>
      <c r="N27" s="126">
        <v>109</v>
      </c>
      <c r="O27" s="181">
        <v>10.420979986197377</v>
      </c>
      <c r="P27" s="126">
        <v>1</v>
      </c>
      <c r="Q27" s="181">
        <v>0.34506556245686681</v>
      </c>
      <c r="R27" s="126">
        <v>652</v>
      </c>
      <c r="S27" s="181">
        <v>42.236024844720497</v>
      </c>
      <c r="T27" s="126">
        <v>0</v>
      </c>
      <c r="U27" s="181">
        <v>0</v>
      </c>
      <c r="V27" s="157">
        <f t="shared" si="0"/>
        <v>1640</v>
      </c>
      <c r="W27" s="181">
        <f t="shared" si="0"/>
        <v>100</v>
      </c>
      <c r="X27" s="154"/>
      <c r="Y27" s="158">
        <f t="shared" si="1"/>
        <v>1.3355048859934853</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533333</v>
      </c>
      <c r="E30" s="23"/>
      <c r="F30" s="65">
        <f>SUM(F10:F27)</f>
        <v>23376</v>
      </c>
      <c r="G30" s="67">
        <f>F30*100/$V30</f>
        <v>3.2172290211233876</v>
      </c>
      <c r="H30" s="65">
        <f>SUM(H10:H27)</f>
        <v>155192</v>
      </c>
      <c r="I30" s="67">
        <f>H30*100/$V30</f>
        <v>21.359009507451265</v>
      </c>
      <c r="J30" s="65">
        <f>SUM(J10:J27)</f>
        <v>133301</v>
      </c>
      <c r="K30" s="67">
        <f>J30*100/$V30</f>
        <v>18.346160410026041</v>
      </c>
      <c r="L30" s="65">
        <f>SUM(L10:L27)</f>
        <v>45566</v>
      </c>
      <c r="M30" s="67">
        <f>L30*100/$V30</f>
        <v>6.2712293624447417</v>
      </c>
      <c r="N30" s="65">
        <f>SUM(N10:N27)</f>
        <v>79194</v>
      </c>
      <c r="O30" s="67">
        <f>N30*100/$V30</f>
        <v>10.899436819765809</v>
      </c>
      <c r="P30" s="65">
        <f>SUM(P10:P27)</f>
        <v>72743</v>
      </c>
      <c r="Q30" s="67">
        <f>P30*100/$V30</f>
        <v>10.011588410488475</v>
      </c>
      <c r="R30" s="65">
        <f>SUM(R10:R27)</f>
        <v>213869</v>
      </c>
      <c r="S30" s="67">
        <f>R30*100/$V30</f>
        <v>29.434700270304493</v>
      </c>
      <c r="T30" s="65">
        <f>SUM(T10:T28)</f>
        <v>3347</v>
      </c>
      <c r="U30" s="67">
        <f>T30*100/$V30</f>
        <v>0.46064619839578963</v>
      </c>
      <c r="V30" s="65">
        <f>SUM(V10:V27)</f>
        <v>726588</v>
      </c>
      <c r="W30" s="67">
        <f>G30+I30+K30+M30+O30+Q30+S30+U30</f>
        <v>100</v>
      </c>
      <c r="X30" s="174"/>
      <c r="Y30" s="175">
        <f>(V30/D30)</f>
        <v>1.3623533514708446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4" t="s">
        <v>429</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7" t="s">
        <v>55</v>
      </c>
      <c r="G6" s="1107"/>
      <c r="H6" s="1107"/>
      <c r="I6" s="1107"/>
      <c r="J6" s="1107"/>
      <c r="K6" s="1107"/>
      <c r="L6" s="1107"/>
      <c r="M6" s="1107"/>
      <c r="N6" s="1107"/>
      <c r="O6" s="1107"/>
      <c r="P6" s="1107"/>
      <c r="Q6" s="1107"/>
      <c r="R6" s="1107"/>
      <c r="S6" s="1107"/>
      <c r="T6" s="1107"/>
      <c r="U6" s="1107"/>
      <c r="V6" s="1107"/>
      <c r="W6" s="1107"/>
      <c r="X6" s="541"/>
      <c r="Y6" s="541"/>
    </row>
    <row r="7" spans="2:25" s="518" customFormat="1" ht="64.5" customHeight="1" x14ac:dyDescent="0.2">
      <c r="B7" s="1108" t="s">
        <v>15</v>
      </c>
      <c r="C7" s="542"/>
      <c r="D7" s="543" t="s">
        <v>56</v>
      </c>
      <c r="E7" s="542"/>
      <c r="F7" s="1109" t="s">
        <v>176</v>
      </c>
      <c r="G7" s="1109"/>
      <c r="H7" s="1109" t="s">
        <v>62</v>
      </c>
      <c r="I7" s="1109"/>
      <c r="J7" s="1109" t="s">
        <v>63</v>
      </c>
      <c r="K7" s="1109"/>
      <c r="L7" s="1109" t="s">
        <v>160</v>
      </c>
      <c r="M7" s="1109"/>
      <c r="N7" s="1109" t="s">
        <v>3</v>
      </c>
      <c r="O7" s="1109"/>
      <c r="P7" s="543"/>
      <c r="Q7" s="543" t="s">
        <v>65</v>
      </c>
    </row>
    <row r="8" spans="2:25" s="542" customFormat="1" ht="20.25" customHeight="1" x14ac:dyDescent="0.2">
      <c r="B8" s="110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128692</v>
      </c>
      <c r="F10" s="551">
        <f>'41bbenpreGII'!F10+'41bbenpreGII'!H10+'41bbenpreGII'!J10+'41bbenpreGII'!L10+'41bbenpreGII'!N10</f>
        <v>149805</v>
      </c>
      <c r="G10" s="552">
        <f t="shared" ref="G10:G27" si="0">F10*100/$N10</f>
        <v>79.203654455189039</v>
      </c>
      <c r="H10" s="551">
        <f>'41bbenpreGII'!P10</f>
        <v>1911</v>
      </c>
      <c r="I10" s="552">
        <f t="shared" ref="I10:I27" si="1">H10*100/$N10</f>
        <v>1.0103680362061764</v>
      </c>
      <c r="J10" s="551">
        <f>'41bbenpreGII'!R10</f>
        <v>37420</v>
      </c>
      <c r="K10" s="552">
        <f t="shared" ref="K10:K27" si="2">J10*100/$N10</f>
        <v>19.784391373540096</v>
      </c>
      <c r="L10" s="551">
        <f>'41bbenpreGII'!T10</f>
        <v>3</v>
      </c>
      <c r="M10" s="552">
        <f t="shared" ref="M10:M27" si="3">L10*100/$N10</f>
        <v>1.5861350646878751E-3</v>
      </c>
      <c r="N10" s="551">
        <f>F10+H10+J10+L10</f>
        <v>189139</v>
      </c>
      <c r="O10" s="552">
        <f>G10+I10+K10+M10</f>
        <v>100</v>
      </c>
      <c r="P10" s="553"/>
      <c r="Q10" s="553">
        <f t="shared" ref="Q10:Q27" si="4">N10/D10</f>
        <v>1.4697028564324122</v>
      </c>
    </row>
    <row r="11" spans="2:25" s="549" customFormat="1" ht="18" customHeight="1" x14ac:dyDescent="0.2">
      <c r="B11" s="531" t="s">
        <v>10</v>
      </c>
      <c r="C11" s="546"/>
      <c r="D11" s="550">
        <f>'41bbenpreGII'!D11</f>
        <v>14450</v>
      </c>
      <c r="F11" s="551">
        <f>'41bbenpreGII'!F11+'41bbenpreGII'!H11+'41bbenpreGII'!J11+'41bbenpreGII'!L11+'41bbenpreGII'!N11</f>
        <v>7230</v>
      </c>
      <c r="G11" s="552">
        <f t="shared" si="0"/>
        <v>39.666428924123551</v>
      </c>
      <c r="H11" s="551">
        <f>'41bbenpreGII'!P11</f>
        <v>3623</v>
      </c>
      <c r="I11" s="552">
        <f t="shared" si="1"/>
        <v>19.877105393098152</v>
      </c>
      <c r="J11" s="551">
        <f>'41bbenpreGII'!R11</f>
        <v>7374</v>
      </c>
      <c r="K11" s="552">
        <f t="shared" si="2"/>
        <v>40.456465682778294</v>
      </c>
      <c r="L11" s="551">
        <f>'41bbenpreGII'!T11</f>
        <v>0</v>
      </c>
      <c r="M11" s="552">
        <f t="shared" si="3"/>
        <v>0</v>
      </c>
      <c r="N11" s="551">
        <f t="shared" ref="N11:O27" si="5">F11+H11+J11+L11</f>
        <v>18227</v>
      </c>
      <c r="O11" s="552">
        <f t="shared" si="5"/>
        <v>100</v>
      </c>
      <c r="P11" s="553"/>
      <c r="Q11" s="553">
        <f t="shared" si="4"/>
        <v>1.2613840830449827</v>
      </c>
    </row>
    <row r="12" spans="2:25" s="549" customFormat="1" ht="22.5" customHeight="1" x14ac:dyDescent="0.2">
      <c r="B12" s="531" t="s">
        <v>40</v>
      </c>
      <c r="C12" s="546"/>
      <c r="D12" s="550">
        <f>'41bbenpreGII'!D12</f>
        <v>10215</v>
      </c>
      <c r="F12" s="551">
        <f>'41bbenpreGII'!F12+'41bbenpreGII'!H12+'41bbenpreGII'!J12+'41bbenpreGII'!L12+'41bbenpreGII'!N12</f>
        <v>8314</v>
      </c>
      <c r="G12" s="552">
        <f t="shared" si="0"/>
        <v>60.47425080011638</v>
      </c>
      <c r="H12" s="551">
        <f>'41bbenpreGII'!P12</f>
        <v>1431</v>
      </c>
      <c r="I12" s="552">
        <f t="shared" si="1"/>
        <v>10.408786732615653</v>
      </c>
      <c r="J12" s="551">
        <f>'41bbenpreGII'!R12</f>
        <v>4000</v>
      </c>
      <c r="K12" s="552">
        <f t="shared" si="2"/>
        <v>29.095141111434391</v>
      </c>
      <c r="L12" s="551">
        <f>'41bbenpreGII'!T12</f>
        <v>3</v>
      </c>
      <c r="M12" s="552">
        <f t="shared" si="3"/>
        <v>2.1821355833575792E-2</v>
      </c>
      <c r="N12" s="551">
        <f t="shared" si="5"/>
        <v>13748</v>
      </c>
      <c r="O12" s="552">
        <f t="shared" si="5"/>
        <v>100</v>
      </c>
      <c r="P12" s="553"/>
      <c r="Q12" s="553">
        <f t="shared" si="4"/>
        <v>1.3458639255996083</v>
      </c>
    </row>
    <row r="13" spans="2:25" s="549" customFormat="1" ht="18" customHeight="1" x14ac:dyDescent="0.2">
      <c r="B13" s="531" t="s">
        <v>41</v>
      </c>
      <c r="C13" s="546"/>
      <c r="D13" s="550">
        <f>'41bbenpreGII'!D13</f>
        <v>9767</v>
      </c>
      <c r="F13" s="551">
        <f>'41bbenpreGII'!F13+'41bbenpreGII'!H13+'41bbenpreGII'!J13+'41bbenpreGII'!L13+'41bbenpreGII'!N13</f>
        <v>7880</v>
      </c>
      <c r="G13" s="552">
        <f t="shared" si="0"/>
        <v>50.120849764660981</v>
      </c>
      <c r="H13" s="551">
        <f>'41bbenpreGII'!P13</f>
        <v>370</v>
      </c>
      <c r="I13" s="552">
        <f t="shared" si="1"/>
        <v>2.3533901539244373</v>
      </c>
      <c r="J13" s="551">
        <f>'41bbenpreGII'!R13</f>
        <v>7472</v>
      </c>
      <c r="K13" s="552">
        <f t="shared" si="2"/>
        <v>47.525760081414582</v>
      </c>
      <c r="L13" s="551">
        <f>'41bbenpreGII'!T13</f>
        <v>0</v>
      </c>
      <c r="M13" s="552">
        <f t="shared" si="3"/>
        <v>0</v>
      </c>
      <c r="N13" s="551">
        <f t="shared" si="5"/>
        <v>15722</v>
      </c>
      <c r="O13" s="552">
        <f t="shared" si="5"/>
        <v>100</v>
      </c>
      <c r="P13" s="553"/>
      <c r="Q13" s="553">
        <f t="shared" si="4"/>
        <v>1.609706153373605</v>
      </c>
    </row>
    <row r="14" spans="2:25" s="549" customFormat="1" ht="18" customHeight="1" x14ac:dyDescent="0.2">
      <c r="B14" s="531" t="s">
        <v>9</v>
      </c>
      <c r="C14" s="546"/>
      <c r="D14" s="550">
        <f>'41bbenpreGII'!D14</f>
        <v>13873</v>
      </c>
      <c r="F14" s="551">
        <f>'41bbenpreGII'!F14+'41bbenpreGII'!H14+'41bbenpreGII'!J14+'41bbenpreGII'!L14+'41bbenpreGII'!N14</f>
        <v>5300</v>
      </c>
      <c r="G14" s="552">
        <f t="shared" si="0"/>
        <v>33.956945156330086</v>
      </c>
      <c r="H14" s="551">
        <f>'41bbenpreGII'!P14</f>
        <v>4292</v>
      </c>
      <c r="I14" s="552">
        <f t="shared" si="1"/>
        <v>27.498718605843159</v>
      </c>
      <c r="J14" s="551">
        <f>'41bbenpreGII'!R14</f>
        <v>6016</v>
      </c>
      <c r="K14" s="552">
        <f t="shared" si="2"/>
        <v>38.544336237826755</v>
      </c>
      <c r="L14" s="551">
        <f>'41bbenpreGII'!T14</f>
        <v>0</v>
      </c>
      <c r="M14" s="552">
        <f t="shared" si="3"/>
        <v>0</v>
      </c>
      <c r="N14" s="551">
        <f t="shared" si="5"/>
        <v>15608</v>
      </c>
      <c r="O14" s="552">
        <f t="shared" si="5"/>
        <v>100</v>
      </c>
      <c r="P14" s="553"/>
      <c r="Q14" s="553">
        <f t="shared" si="4"/>
        <v>1.1250630721545447</v>
      </c>
    </row>
    <row r="15" spans="2:25" s="549" customFormat="1" ht="18" customHeight="1" x14ac:dyDescent="0.2">
      <c r="B15" s="531" t="s">
        <v>8</v>
      </c>
      <c r="C15" s="546"/>
      <c r="D15" s="550">
        <f>'41bbenpreGII'!D15</f>
        <v>7546</v>
      </c>
      <c r="F15" s="551">
        <f>'41bbenpreGII'!F15+'41bbenpreGII'!H15+'41bbenpreGII'!J15+'41bbenpreGII'!L15+'41bbenpreGII'!N15</f>
        <v>8638</v>
      </c>
      <c r="G15" s="552">
        <f t="shared" si="0"/>
        <v>70.433789954337897</v>
      </c>
      <c r="H15" s="551">
        <f>'41bbenpreGII'!P15</f>
        <v>82</v>
      </c>
      <c r="I15" s="552">
        <f t="shared" si="1"/>
        <v>0.6686236138290933</v>
      </c>
      <c r="J15" s="551">
        <f>'41bbenpreGII'!R15</f>
        <v>3544</v>
      </c>
      <c r="K15" s="552">
        <f t="shared" si="2"/>
        <v>28.897586431833009</v>
      </c>
      <c r="L15" s="551">
        <f>'41bbenpreGII'!T15</f>
        <v>0</v>
      </c>
      <c r="M15" s="552">
        <f t="shared" si="3"/>
        <v>0</v>
      </c>
      <c r="N15" s="551">
        <f t="shared" si="5"/>
        <v>12264</v>
      </c>
      <c r="O15" s="552">
        <f t="shared" si="5"/>
        <v>100</v>
      </c>
      <c r="P15" s="553"/>
      <c r="Q15" s="553">
        <f t="shared" si="4"/>
        <v>1.6252319109461966</v>
      </c>
    </row>
    <row r="16" spans="2:25" s="549" customFormat="1" ht="18" customHeight="1" x14ac:dyDescent="0.2">
      <c r="B16" s="531" t="s">
        <v>7</v>
      </c>
      <c r="C16" s="546"/>
      <c r="D16" s="550">
        <f>'41bbenpreGII'!D16</f>
        <v>39647</v>
      </c>
      <c r="F16" s="551">
        <f>'41bbenpreGII'!F16+'41bbenpreGII'!H16+'41bbenpreGII'!J16+'41bbenpreGII'!L16+'41bbenpreGII'!N16</f>
        <v>25807</v>
      </c>
      <c r="G16" s="552">
        <f t="shared" si="0"/>
        <v>46.940594419586013</v>
      </c>
      <c r="H16" s="551">
        <f>'41bbenpreGII'!P16</f>
        <v>16560</v>
      </c>
      <c r="I16" s="552">
        <f t="shared" si="1"/>
        <v>30.121139364836843</v>
      </c>
      <c r="J16" s="551">
        <f>'41bbenpreGII'!R16</f>
        <v>11895</v>
      </c>
      <c r="K16" s="552">
        <f t="shared" si="2"/>
        <v>21.635927098111971</v>
      </c>
      <c r="L16" s="551">
        <f>'41bbenpreGII'!T16</f>
        <v>716</v>
      </c>
      <c r="M16" s="552">
        <f t="shared" si="3"/>
        <v>1.302339117465168</v>
      </c>
      <c r="N16" s="551">
        <f t="shared" si="5"/>
        <v>54978</v>
      </c>
      <c r="O16" s="552">
        <f t="shared" si="5"/>
        <v>99.999999999999986</v>
      </c>
      <c r="P16" s="553"/>
      <c r="Q16" s="553">
        <f t="shared" si="4"/>
        <v>1.3866875173405302</v>
      </c>
    </row>
    <row r="17" spans="2:25" s="549" customFormat="1" ht="18" customHeight="1" x14ac:dyDescent="0.2">
      <c r="B17" s="531" t="s">
        <v>43</v>
      </c>
      <c r="C17" s="546"/>
      <c r="D17" s="550">
        <f>'41bbenpreGII'!D17</f>
        <v>22950</v>
      </c>
      <c r="F17" s="551">
        <f>'41bbenpreGII'!F17+'41bbenpreGII'!H17+'41bbenpreGII'!J17+'41bbenpreGII'!L17+'41bbenpreGII'!N17</f>
        <v>20171</v>
      </c>
      <c r="G17" s="552">
        <f t="shared" si="0"/>
        <v>66.127921843753072</v>
      </c>
      <c r="H17" s="551">
        <f>'41bbenpreGII'!P17</f>
        <v>3622</v>
      </c>
      <c r="I17" s="552">
        <f t="shared" si="1"/>
        <v>11.87424187784808</v>
      </c>
      <c r="J17" s="551">
        <f>'41bbenpreGII'!R17</f>
        <v>6705</v>
      </c>
      <c r="K17" s="552">
        <f t="shared" si="2"/>
        <v>21.981444448087075</v>
      </c>
      <c r="L17" s="551">
        <f>'41bbenpreGII'!T17</f>
        <v>5</v>
      </c>
      <c r="M17" s="552">
        <f t="shared" si="3"/>
        <v>1.6391830311772611E-2</v>
      </c>
      <c r="N17" s="551">
        <f t="shared" si="5"/>
        <v>30503</v>
      </c>
      <c r="O17" s="552">
        <f t="shared" si="5"/>
        <v>100</v>
      </c>
      <c r="P17" s="553"/>
      <c r="Q17" s="553">
        <f t="shared" si="4"/>
        <v>1.3291067538126362</v>
      </c>
    </row>
    <row r="18" spans="2:25" s="549" customFormat="1" ht="18" customHeight="1" x14ac:dyDescent="0.2">
      <c r="B18" s="531" t="s">
        <v>44</v>
      </c>
      <c r="C18" s="546"/>
      <c r="D18" s="550">
        <f>'41bbenpreGII'!D18</f>
        <v>81652</v>
      </c>
      <c r="F18" s="551">
        <f>'41bbenpreGII'!F18+'41bbenpreGII'!H18+'41bbenpreGII'!J18+'41bbenpreGII'!L18+'41bbenpreGII'!N18</f>
        <v>49488</v>
      </c>
      <c r="G18" s="552">
        <f t="shared" si="0"/>
        <v>48.772507317650074</v>
      </c>
      <c r="H18" s="551">
        <f>'41bbenpreGII'!P18</f>
        <v>10701</v>
      </c>
      <c r="I18" s="552">
        <f t="shared" si="1"/>
        <v>10.546285984605833</v>
      </c>
      <c r="J18" s="551">
        <f>'41bbenpreGII'!R18</f>
        <v>41257</v>
      </c>
      <c r="K18" s="552">
        <f t="shared" si="2"/>
        <v>40.660510313698047</v>
      </c>
      <c r="L18" s="551">
        <f>'41bbenpreGII'!T18</f>
        <v>21</v>
      </c>
      <c r="M18" s="552">
        <f t="shared" si="3"/>
        <v>2.0696384046044528E-2</v>
      </c>
      <c r="N18" s="551">
        <f t="shared" si="5"/>
        <v>101467</v>
      </c>
      <c r="O18" s="552">
        <f t="shared" si="5"/>
        <v>100</v>
      </c>
      <c r="P18" s="553"/>
      <c r="Q18" s="553">
        <f t="shared" si="4"/>
        <v>1.2426762357321315</v>
      </c>
    </row>
    <row r="19" spans="2:25" s="549" customFormat="1" ht="18" customHeight="1" x14ac:dyDescent="0.2">
      <c r="B19" s="531" t="s">
        <v>6</v>
      </c>
      <c r="C19" s="546"/>
      <c r="D19" s="550">
        <f>'41bbenpreGII'!D19</f>
        <v>53177</v>
      </c>
      <c r="F19" s="551">
        <f>'41bbenpreGII'!F19+'41bbenpreGII'!H19+'41bbenpreGII'!J19+'41bbenpreGII'!L19+'41bbenpreGII'!N19</f>
        <v>28802</v>
      </c>
      <c r="G19" s="552">
        <f t="shared" si="0"/>
        <v>39.815864414277421</v>
      </c>
      <c r="H19" s="551">
        <f>'41bbenpreGII'!P19</f>
        <v>8078</v>
      </c>
      <c r="I19" s="552">
        <f>H19*100/$N19</f>
        <v>11.167021482485001</v>
      </c>
      <c r="J19" s="551">
        <f>'41bbenpreGII'!R19</f>
        <v>35243</v>
      </c>
      <c r="K19" s="552">
        <f>J19*100/$N19</f>
        <v>48.71989825541209</v>
      </c>
      <c r="L19" s="551">
        <f>'41bbenpreGII'!T19</f>
        <v>215</v>
      </c>
      <c r="M19" s="552">
        <f t="shared" si="3"/>
        <v>0.29721584782548593</v>
      </c>
      <c r="N19" s="551">
        <f t="shared" si="5"/>
        <v>72338</v>
      </c>
      <c r="O19" s="552">
        <f t="shared" si="5"/>
        <v>100</v>
      </c>
      <c r="P19" s="553"/>
      <c r="Q19" s="553">
        <f t="shared" si="4"/>
        <v>1.3603249525170658</v>
      </c>
    </row>
    <row r="20" spans="2:25" s="549" customFormat="1" ht="18" customHeight="1" x14ac:dyDescent="0.2">
      <c r="B20" s="531" t="s">
        <v>5</v>
      </c>
      <c r="C20" s="546"/>
      <c r="D20" s="550">
        <f>'41bbenpreGII'!D20</f>
        <v>11564</v>
      </c>
      <c r="F20" s="551">
        <f>'41bbenpreGII'!F20+'41bbenpreGII'!H20+'41bbenpreGII'!J20+'41bbenpreGII'!L20+'41bbenpreGII'!N20</f>
        <v>4744</v>
      </c>
      <c r="G20" s="552">
        <f t="shared" si="0"/>
        <v>35.811881935532575</v>
      </c>
      <c r="H20" s="551">
        <f>'41bbenpreGII'!P20</f>
        <v>5982</v>
      </c>
      <c r="I20" s="552">
        <f>H20*100/$N20</f>
        <v>45.157394126972143</v>
      </c>
      <c r="J20" s="551">
        <f>'41bbenpreGII'!R20</f>
        <v>2521</v>
      </c>
      <c r="K20" s="552">
        <f>J20*100/$N20</f>
        <v>19.030723937495281</v>
      </c>
      <c r="L20" s="551">
        <f>'41bbenpreGII'!T20</f>
        <v>0</v>
      </c>
      <c r="M20" s="552">
        <f t="shared" si="3"/>
        <v>0</v>
      </c>
      <c r="N20" s="551">
        <f t="shared" si="5"/>
        <v>13247</v>
      </c>
      <c r="O20" s="552">
        <f t="shared" si="5"/>
        <v>100</v>
      </c>
      <c r="P20" s="553"/>
      <c r="Q20" s="553">
        <f t="shared" si="4"/>
        <v>1.1455378761674162</v>
      </c>
    </row>
    <row r="21" spans="2:25" s="549" customFormat="1" ht="18" customHeight="1" x14ac:dyDescent="0.2">
      <c r="B21" s="531" t="s">
        <v>38</v>
      </c>
      <c r="C21" s="546"/>
      <c r="D21" s="550">
        <f>'41bbenpreGII'!D21</f>
        <v>25333</v>
      </c>
      <c r="F21" s="551">
        <f>'41bbenpreGII'!F21+'41bbenpreGII'!H21+'41bbenpreGII'!J21+'41bbenpreGII'!L21+'41bbenpreGII'!N21</f>
        <v>20136</v>
      </c>
      <c r="G21" s="552">
        <f t="shared" si="0"/>
        <v>64.727249349062973</v>
      </c>
      <c r="H21" s="551">
        <f>'41bbenpreGII'!P21</f>
        <v>4654</v>
      </c>
      <c r="I21" s="552">
        <f>H21*100/$N21</f>
        <v>14.960300877559549</v>
      </c>
      <c r="J21" s="551">
        <f>'41bbenpreGII'!R21</f>
        <v>6276</v>
      </c>
      <c r="K21" s="552">
        <f>J21*100/$N21</f>
        <v>20.174226108200198</v>
      </c>
      <c r="L21" s="551">
        <f>'41bbenpreGII'!T21</f>
        <v>43</v>
      </c>
      <c r="M21" s="552">
        <f t="shared" si="3"/>
        <v>0.13822366517727988</v>
      </c>
      <c r="N21" s="551">
        <f t="shared" si="5"/>
        <v>31109</v>
      </c>
      <c r="O21" s="552">
        <f t="shared" si="5"/>
        <v>100</v>
      </c>
      <c r="P21" s="553"/>
      <c r="Q21" s="553">
        <f t="shared" si="4"/>
        <v>1.2280030000394742</v>
      </c>
    </row>
    <row r="22" spans="2:25" s="549" customFormat="1" ht="21" customHeight="1" x14ac:dyDescent="0.2">
      <c r="B22" s="531" t="s">
        <v>45</v>
      </c>
      <c r="C22" s="546"/>
      <c r="D22" s="550">
        <f>'41bbenpreGII'!D22</f>
        <v>64764</v>
      </c>
      <c r="F22" s="551">
        <f>'41bbenpreGII'!F22+'41bbenpreGII'!H22+'41bbenpreGII'!J22+'41bbenpreGII'!L22+'41bbenpreGII'!N22</f>
        <v>63096</v>
      </c>
      <c r="G22" s="552">
        <f t="shared" si="0"/>
        <v>70.28237259816207</v>
      </c>
      <c r="H22" s="551">
        <f>'41bbenpreGII'!P22</f>
        <v>8701</v>
      </c>
      <c r="I22" s="552">
        <f>H22*100/$N22</f>
        <v>9.6920077972709553</v>
      </c>
      <c r="J22" s="551">
        <f>'41bbenpreGII'!R22</f>
        <v>17962</v>
      </c>
      <c r="K22" s="552">
        <f>J22*100/$N22</f>
        <v>20.007797270955166</v>
      </c>
      <c r="L22" s="551">
        <f>'41bbenpreGII'!T22</f>
        <v>16</v>
      </c>
      <c r="M22" s="552">
        <f t="shared" si="3"/>
        <v>1.7822333611807295E-2</v>
      </c>
      <c r="N22" s="551">
        <f t="shared" si="5"/>
        <v>89775</v>
      </c>
      <c r="O22" s="552">
        <f t="shared" si="5"/>
        <v>100</v>
      </c>
      <c r="P22" s="553"/>
      <c r="Q22" s="553">
        <f t="shared" si="4"/>
        <v>1.3861867704280155</v>
      </c>
    </row>
    <row r="23" spans="2:25" s="549" customFormat="1" ht="18" customHeight="1" x14ac:dyDescent="0.2">
      <c r="B23" s="531" t="s">
        <v>46</v>
      </c>
      <c r="C23" s="546"/>
      <c r="D23" s="550">
        <f>'41bbenpreGII'!D23</f>
        <v>15851</v>
      </c>
      <c r="F23" s="551">
        <f>'41bbenpreGII'!F23+'41bbenpreGII'!H23+'41bbenpreGII'!J23+'41bbenpreGII'!L23+'41bbenpreGII'!N23</f>
        <v>10340</v>
      </c>
      <c r="G23" s="552">
        <f t="shared" si="0"/>
        <v>51.312589945908393</v>
      </c>
      <c r="H23" s="551">
        <f>'41bbenpreGII'!P23</f>
        <v>396</v>
      </c>
      <c r="I23" s="552">
        <f>H23*100/$N23</f>
        <v>1.9651630192050022</v>
      </c>
      <c r="J23" s="551">
        <f>'41bbenpreGII'!R23</f>
        <v>9415</v>
      </c>
      <c r="K23" s="552">
        <f>J23*100/$N23</f>
        <v>46.722247034886607</v>
      </c>
      <c r="L23" s="551">
        <f>'41bbenpreGII'!T23</f>
        <v>0</v>
      </c>
      <c r="M23" s="552">
        <f t="shared" si="3"/>
        <v>0</v>
      </c>
      <c r="N23" s="551">
        <f t="shared" si="5"/>
        <v>20151</v>
      </c>
      <c r="O23" s="552">
        <f t="shared" si="5"/>
        <v>100</v>
      </c>
      <c r="P23" s="553"/>
      <c r="Q23" s="553">
        <f t="shared" si="4"/>
        <v>1.2712762601728598</v>
      </c>
    </row>
    <row r="24" spans="2:25" s="549" customFormat="1" ht="22.5" customHeight="1" x14ac:dyDescent="0.2">
      <c r="B24" s="531" t="s">
        <v>47</v>
      </c>
      <c r="C24" s="546"/>
      <c r="D24" s="550">
        <f>'41bbenpreGII'!D24</f>
        <v>5989</v>
      </c>
      <c r="F24" s="551">
        <f>'41bbenpreGII'!F24+'41bbenpreGII'!H24+'41bbenpreGII'!J24+'41bbenpreGII'!L24+'41bbenpreGII'!N24</f>
        <v>3354</v>
      </c>
      <c r="G24" s="554">
        <f t="shared" si="0"/>
        <v>43.199381761978358</v>
      </c>
      <c r="H24" s="551">
        <f>'41bbenpreGII'!P24</f>
        <v>1285</v>
      </c>
      <c r="I24" s="552">
        <f t="shared" si="1"/>
        <v>16.550747037609479</v>
      </c>
      <c r="J24" s="551">
        <f>'41bbenpreGII'!R24</f>
        <v>3111</v>
      </c>
      <c r="K24" s="552">
        <f t="shared" si="2"/>
        <v>40.069551777434313</v>
      </c>
      <c r="L24" s="551">
        <f>'41bbenpreGII'!T24</f>
        <v>14</v>
      </c>
      <c r="M24" s="552">
        <f t="shared" si="3"/>
        <v>0.18031942297784648</v>
      </c>
      <c r="N24" s="550">
        <f t="shared" si="5"/>
        <v>7764</v>
      </c>
      <c r="O24" s="552">
        <f t="shared" si="5"/>
        <v>100</v>
      </c>
      <c r="P24" s="553"/>
      <c r="Q24" s="553">
        <f t="shared" si="4"/>
        <v>1.2963766905994323</v>
      </c>
    </row>
    <row r="25" spans="2:25" s="549" customFormat="1" ht="18" customHeight="1" x14ac:dyDescent="0.2">
      <c r="B25" s="531" t="s">
        <v>48</v>
      </c>
      <c r="C25" s="546"/>
      <c r="D25" s="550">
        <f>'41bbenpreGII'!D25</f>
        <v>22811</v>
      </c>
      <c r="F25" s="551">
        <f>'41bbenpreGII'!F25+'41bbenpreGII'!H25+'41bbenpreGII'!J25+'41bbenpreGII'!L25+'41bbenpreGII'!N25</f>
        <v>17642</v>
      </c>
      <c r="G25" s="554">
        <f t="shared" si="0"/>
        <v>53.631250949992399</v>
      </c>
      <c r="H25" s="551">
        <f>'41bbenpreGII'!P25</f>
        <v>638</v>
      </c>
      <c r="I25" s="552">
        <f t="shared" si="1"/>
        <v>1.9395044839641282</v>
      </c>
      <c r="J25" s="551">
        <f>'41bbenpreGII'!R25</f>
        <v>12304</v>
      </c>
      <c r="K25" s="552">
        <f t="shared" si="2"/>
        <v>37.403860769113848</v>
      </c>
      <c r="L25" s="551">
        <f>'41bbenpreGII'!T25</f>
        <v>2311</v>
      </c>
      <c r="M25" s="552">
        <f t="shared" si="3"/>
        <v>7.0253837969296242</v>
      </c>
      <c r="N25" s="550">
        <f t="shared" si="5"/>
        <v>32895</v>
      </c>
      <c r="O25" s="552">
        <f t="shared" si="5"/>
        <v>100</v>
      </c>
      <c r="P25" s="553"/>
      <c r="Q25" s="553">
        <f t="shared" si="4"/>
        <v>1.4420674236114155</v>
      </c>
    </row>
    <row r="26" spans="2:25" s="549" customFormat="1" ht="18" customHeight="1" x14ac:dyDescent="0.2">
      <c r="B26" s="531" t="s">
        <v>49</v>
      </c>
      <c r="C26" s="546"/>
      <c r="D26" s="550">
        <f>'41bbenpreGII'!D26</f>
        <v>3824</v>
      </c>
      <c r="F26" s="551">
        <f>'41bbenpreGII'!F26+'41bbenpreGII'!H26+'41bbenpreGII'!J26+'41bbenpreGII'!L26+'41bbenpreGII'!N26</f>
        <v>4895</v>
      </c>
      <c r="G26" s="554">
        <f t="shared" si="0"/>
        <v>81.406951604856147</v>
      </c>
      <c r="H26" s="551">
        <f>'41bbenpreGII'!P26</f>
        <v>416</v>
      </c>
      <c r="I26" s="552">
        <f t="shared" si="1"/>
        <v>6.9183435888907363</v>
      </c>
      <c r="J26" s="551">
        <f>'41bbenpreGII'!R26</f>
        <v>702</v>
      </c>
      <c r="K26" s="552">
        <f t="shared" si="2"/>
        <v>11.674704806253118</v>
      </c>
      <c r="L26" s="551">
        <f>'41bbenpreGII'!T26</f>
        <v>0</v>
      </c>
      <c r="M26" s="552">
        <f t="shared" si="3"/>
        <v>0</v>
      </c>
      <c r="N26" s="550">
        <f t="shared" si="5"/>
        <v>6013</v>
      </c>
      <c r="O26" s="552">
        <f t="shared" si="5"/>
        <v>100</v>
      </c>
      <c r="P26" s="553"/>
      <c r="Q26" s="553">
        <f t="shared" si="4"/>
        <v>1.5724372384937237</v>
      </c>
    </row>
    <row r="27" spans="2:25" s="549" customFormat="1" ht="18" customHeight="1" x14ac:dyDescent="0.2">
      <c r="B27" s="531" t="s">
        <v>4</v>
      </c>
      <c r="C27" s="546"/>
      <c r="D27" s="550">
        <f>'41bbenpreGII'!D27</f>
        <v>1228</v>
      </c>
      <c r="F27" s="551">
        <f>'41bbenpreGII'!F27+'41bbenpreGII'!H27+'41bbenpreGII'!J27+'41bbenpreGII'!L27+'41bbenpreGII'!N27</f>
        <v>987</v>
      </c>
      <c r="G27" s="554">
        <f t="shared" si="0"/>
        <v>60.18292682926829</v>
      </c>
      <c r="H27" s="551">
        <f>'41bbenpreGII'!P27</f>
        <v>1</v>
      </c>
      <c r="I27" s="552">
        <f t="shared" si="1"/>
        <v>6.097560975609756E-2</v>
      </c>
      <c r="J27" s="551">
        <f>'41bbenpreGII'!R27</f>
        <v>652</v>
      </c>
      <c r="K27" s="552">
        <f t="shared" si="2"/>
        <v>39.756097560975611</v>
      </c>
      <c r="L27" s="551">
        <f>'41bbenpreGII'!T27</f>
        <v>0</v>
      </c>
      <c r="M27" s="552">
        <f t="shared" si="3"/>
        <v>0</v>
      </c>
      <c r="N27" s="551">
        <f t="shared" si="5"/>
        <v>1640</v>
      </c>
      <c r="O27" s="552">
        <f t="shared" si="5"/>
        <v>100</v>
      </c>
      <c r="P27" s="553"/>
      <c r="Q27" s="553">
        <f t="shared" si="4"/>
        <v>1.3355048859934853</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533333</v>
      </c>
      <c r="E30" s="561"/>
      <c r="F30" s="532">
        <f>SUM(F10:F27)</f>
        <v>436629</v>
      </c>
      <c r="G30" s="562">
        <f>F30*100/$N30</f>
        <v>60.093065120811247</v>
      </c>
      <c r="H30" s="532">
        <f>SUM(H10:H27)</f>
        <v>72743</v>
      </c>
      <c r="I30" s="562">
        <f>H30*100/$N30</f>
        <v>10.011588410488475</v>
      </c>
      <c r="J30" s="532">
        <f>SUM(J10:J27)</f>
        <v>213869</v>
      </c>
      <c r="K30" s="562">
        <f>J30*100/$N30</f>
        <v>29.434700270304493</v>
      </c>
      <c r="L30" s="532">
        <f>SUM(L10:L28)</f>
        <v>3347</v>
      </c>
      <c r="M30" s="562">
        <f>L30*100/$N30</f>
        <v>0.46064619839578963</v>
      </c>
      <c r="N30" s="532">
        <f>F30+H30+J30+L30</f>
        <v>726588</v>
      </c>
      <c r="O30" s="562">
        <f>G30+I30+K30+M30</f>
        <v>100</v>
      </c>
      <c r="P30" s="563"/>
      <c r="Q30" s="563">
        <f>(N30/D30)</f>
        <v>1.3623533514708446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29" t="s">
        <v>428</v>
      </c>
      <c r="C3" s="1029"/>
      <c r="D3" s="1029"/>
      <c r="E3" s="1029"/>
      <c r="F3" s="1029"/>
      <c r="G3" s="1029"/>
      <c r="H3" s="1029"/>
      <c r="I3" s="1029"/>
      <c r="J3" s="1029"/>
      <c r="K3" s="1029"/>
      <c r="L3" s="1029"/>
      <c r="M3" s="1029"/>
      <c r="N3" s="1029"/>
      <c r="O3" s="1029"/>
      <c r="P3" s="1029"/>
      <c r="Q3" s="1029"/>
      <c r="R3" s="1029"/>
      <c r="S3" s="1029"/>
      <c r="T3" s="1029"/>
      <c r="U3" s="1029"/>
      <c r="V3" s="1029"/>
      <c r="W3" s="1029"/>
      <c r="X3" s="1029"/>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22" t="s">
        <v>55</v>
      </c>
      <c r="G6" s="1123"/>
      <c r="H6" s="1123"/>
      <c r="I6" s="1123"/>
      <c r="J6" s="1123"/>
      <c r="K6" s="1123"/>
      <c r="L6" s="1123"/>
      <c r="M6" s="1123"/>
      <c r="N6" s="1123"/>
      <c r="O6" s="1123"/>
      <c r="P6" s="1123"/>
      <c r="Q6" s="1123"/>
      <c r="R6" s="1123"/>
      <c r="S6" s="1123"/>
      <c r="T6" s="1123"/>
      <c r="U6" s="1123"/>
      <c r="V6" s="1123"/>
      <c r="W6" s="1124"/>
      <c r="X6" s="133"/>
      <c r="Y6" s="133"/>
    </row>
    <row r="7" spans="2:25" s="7" customFormat="1" ht="64.5" customHeight="1" x14ac:dyDescent="0.2">
      <c r="B7" s="1105" t="s">
        <v>15</v>
      </c>
      <c r="C7" s="194"/>
      <c r="D7" s="195" t="s">
        <v>261</v>
      </c>
      <c r="E7" s="194"/>
      <c r="F7" s="1125" t="s">
        <v>57</v>
      </c>
      <c r="G7" s="1126"/>
      <c r="H7" s="1125" t="s">
        <v>58</v>
      </c>
      <c r="I7" s="1126"/>
      <c r="J7" s="1125" t="s">
        <v>59</v>
      </c>
      <c r="K7" s="1126"/>
      <c r="L7" s="1125" t="s">
        <v>60</v>
      </c>
      <c r="M7" s="1126"/>
      <c r="N7" s="1125" t="s">
        <v>61</v>
      </c>
      <c r="O7" s="1126"/>
      <c r="P7" s="1125" t="s">
        <v>62</v>
      </c>
      <c r="Q7" s="1126"/>
      <c r="R7" s="1125" t="s">
        <v>63</v>
      </c>
      <c r="S7" s="1126"/>
      <c r="T7" s="1125" t="s">
        <v>64</v>
      </c>
      <c r="U7" s="1126"/>
      <c r="V7" s="1127" t="s">
        <v>3</v>
      </c>
      <c r="W7" s="1128"/>
      <c r="X7" s="51"/>
      <c r="Y7" s="195" t="s">
        <v>260</v>
      </c>
    </row>
    <row r="8" spans="2:25" s="124" customFormat="1" ht="20.25" customHeight="1" x14ac:dyDescent="0.2">
      <c r="B8" s="1106"/>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72074</v>
      </c>
      <c r="E10" s="125"/>
      <c r="F10" s="153">
        <v>636</v>
      </c>
      <c r="G10" s="75">
        <v>4.012173471975653</v>
      </c>
      <c r="H10" s="153">
        <v>43516</v>
      </c>
      <c r="I10" s="75">
        <v>61.699213796601569</v>
      </c>
      <c r="J10" s="153">
        <v>48853</v>
      </c>
      <c r="K10" s="75">
        <v>18.062389043875221</v>
      </c>
      <c r="L10" s="153">
        <v>356</v>
      </c>
      <c r="M10" s="75">
        <v>0.90540197818919599</v>
      </c>
      <c r="N10" s="153">
        <v>100</v>
      </c>
      <c r="O10" s="75">
        <v>0.39817397920365205</v>
      </c>
      <c r="P10" s="153">
        <v>74</v>
      </c>
      <c r="Q10" s="75">
        <v>2.5361399949277198E-3</v>
      </c>
      <c r="R10" s="153">
        <v>15636</v>
      </c>
      <c r="S10" s="75">
        <v>14.920111590159777</v>
      </c>
      <c r="T10" s="153">
        <v>0</v>
      </c>
      <c r="U10" s="75">
        <v>0</v>
      </c>
      <c r="V10" s="153">
        <f>F10+H10+J10+L10+N10+P10+R10+T10</f>
        <v>109171</v>
      </c>
      <c r="W10" s="75">
        <f t="shared" ref="V10:W27" si="0">G10+I10+K10+M10+O10+Q10+S10+U10</f>
        <v>99.999999999999986</v>
      </c>
      <c r="X10" s="154"/>
      <c r="Y10" s="155">
        <f t="shared" ref="Y10:Y27" si="1">V10/D10</f>
        <v>1.5147071065848989</v>
      </c>
    </row>
    <row r="11" spans="2:25" s="125" customFormat="1" ht="18" customHeight="1" x14ac:dyDescent="0.2">
      <c r="B11" s="32" t="s">
        <v>10</v>
      </c>
      <c r="C11" s="28"/>
      <c r="D11" s="156">
        <v>13407</v>
      </c>
      <c r="F11" s="157">
        <v>958</v>
      </c>
      <c r="G11" s="181">
        <v>9.5502617241747672</v>
      </c>
      <c r="H11" s="157">
        <v>3678</v>
      </c>
      <c r="I11" s="181">
        <v>13.652387565431043</v>
      </c>
      <c r="J11" s="157">
        <v>3078</v>
      </c>
      <c r="K11" s="181">
        <v>21.664352099134707</v>
      </c>
      <c r="L11" s="157">
        <v>602</v>
      </c>
      <c r="M11" s="181">
        <v>5.0849268240572592</v>
      </c>
      <c r="N11" s="157">
        <v>112</v>
      </c>
      <c r="O11" s="181">
        <v>1.6023929067407328</v>
      </c>
      <c r="P11" s="157">
        <v>1103</v>
      </c>
      <c r="Q11" s="181">
        <v>2.4676850763807288</v>
      </c>
      <c r="R11" s="157">
        <v>7980</v>
      </c>
      <c r="S11" s="181">
        <v>45.977993804080761</v>
      </c>
      <c r="T11" s="157">
        <v>0</v>
      </c>
      <c r="U11" s="181">
        <v>0</v>
      </c>
      <c r="V11" s="157">
        <f t="shared" si="0"/>
        <v>17511</v>
      </c>
      <c r="W11" s="181">
        <f t="shared" si="0"/>
        <v>100</v>
      </c>
      <c r="X11" s="154"/>
      <c r="Y11" s="158">
        <f t="shared" si="1"/>
        <v>1.306108749160886</v>
      </c>
    </row>
    <row r="12" spans="2:25" s="125" customFormat="1" ht="22.5" customHeight="1" x14ac:dyDescent="0.2">
      <c r="B12" s="32" t="s">
        <v>40</v>
      </c>
      <c r="C12" s="28"/>
      <c r="D12" s="156">
        <v>12490</v>
      </c>
      <c r="F12" s="126">
        <v>2655</v>
      </c>
      <c r="G12" s="181">
        <v>22.562277580071175</v>
      </c>
      <c r="H12" s="126">
        <v>1755</v>
      </c>
      <c r="I12" s="181">
        <v>8.1748856126080334</v>
      </c>
      <c r="J12" s="126">
        <v>4468</v>
      </c>
      <c r="K12" s="181">
        <v>24.789018810371125</v>
      </c>
      <c r="L12" s="126">
        <v>814</v>
      </c>
      <c r="M12" s="181">
        <v>8.8764616166751402</v>
      </c>
      <c r="N12" s="126">
        <v>91</v>
      </c>
      <c r="O12" s="181">
        <v>1.4234875444839858</v>
      </c>
      <c r="P12" s="126">
        <v>1119</v>
      </c>
      <c r="Q12" s="181">
        <v>5.2567361464158617</v>
      </c>
      <c r="R12" s="126">
        <v>4128</v>
      </c>
      <c r="S12" s="181">
        <v>28.917132689374682</v>
      </c>
      <c r="T12" s="126">
        <v>7</v>
      </c>
      <c r="U12" s="181">
        <v>0</v>
      </c>
      <c r="V12" s="157">
        <f t="shared" si="0"/>
        <v>15037</v>
      </c>
      <c r="W12" s="181">
        <f t="shared" si="0"/>
        <v>100.00000000000001</v>
      </c>
      <c r="X12" s="154"/>
      <c r="Y12" s="158">
        <f t="shared" si="1"/>
        <v>1.2039231385108087</v>
      </c>
    </row>
    <row r="13" spans="2:25" s="125" customFormat="1" ht="18" customHeight="1" x14ac:dyDescent="0.2">
      <c r="B13" s="32" t="s">
        <v>41</v>
      </c>
      <c r="C13" s="28"/>
      <c r="D13" s="156">
        <v>11366</v>
      </c>
      <c r="F13" s="157">
        <v>3345</v>
      </c>
      <c r="G13" s="181">
        <v>21.067835441777071</v>
      </c>
      <c r="H13" s="157">
        <v>6718</v>
      </c>
      <c r="I13" s="181">
        <v>23.637812531128599</v>
      </c>
      <c r="J13" s="157">
        <v>852</v>
      </c>
      <c r="K13" s="181">
        <v>3.117840422352824</v>
      </c>
      <c r="L13" s="157">
        <v>176</v>
      </c>
      <c r="M13" s="181">
        <v>1.8926187867317461</v>
      </c>
      <c r="N13" s="157">
        <v>6</v>
      </c>
      <c r="O13" s="181">
        <v>0.28887339376431914</v>
      </c>
      <c r="P13" s="157">
        <v>41</v>
      </c>
      <c r="Q13" s="181">
        <v>0.29883454527343362</v>
      </c>
      <c r="R13" s="157">
        <v>9657</v>
      </c>
      <c r="S13" s="181">
        <v>49.696184878972012</v>
      </c>
      <c r="T13" s="157">
        <v>0</v>
      </c>
      <c r="U13" s="181">
        <v>0</v>
      </c>
      <c r="V13" s="157">
        <f t="shared" si="0"/>
        <v>20795</v>
      </c>
      <c r="W13" s="181">
        <f t="shared" si="0"/>
        <v>100</v>
      </c>
      <c r="X13" s="154"/>
      <c r="Y13" s="158">
        <f t="shared" si="1"/>
        <v>1.8295794474749252</v>
      </c>
    </row>
    <row r="14" spans="2:25" s="125" customFormat="1" ht="18" customHeight="1" x14ac:dyDescent="0.2">
      <c r="B14" s="32" t="s">
        <v>9</v>
      </c>
      <c r="C14" s="28"/>
      <c r="D14" s="156">
        <v>12424</v>
      </c>
      <c r="F14" s="157">
        <v>487</v>
      </c>
      <c r="G14" s="181">
        <v>1.1223131063344112</v>
      </c>
      <c r="H14" s="157">
        <v>936</v>
      </c>
      <c r="I14" s="181">
        <v>5.0218755944455014</v>
      </c>
      <c r="J14" s="157">
        <v>241</v>
      </c>
      <c r="K14" s="181">
        <v>0</v>
      </c>
      <c r="L14" s="157">
        <v>2268</v>
      </c>
      <c r="M14" s="181">
        <v>29.922008750237779</v>
      </c>
      <c r="N14" s="157">
        <v>82</v>
      </c>
      <c r="O14" s="181">
        <v>2.4538710291040515</v>
      </c>
      <c r="P14" s="157">
        <v>5441</v>
      </c>
      <c r="Q14" s="181">
        <v>21.742438653224273</v>
      </c>
      <c r="R14" s="157">
        <v>4565</v>
      </c>
      <c r="S14" s="181">
        <v>39.737492866653987</v>
      </c>
      <c r="T14" s="157">
        <v>0</v>
      </c>
      <c r="U14" s="181">
        <v>0</v>
      </c>
      <c r="V14" s="157">
        <f t="shared" si="0"/>
        <v>14020</v>
      </c>
      <c r="W14" s="181">
        <f t="shared" si="0"/>
        <v>100</v>
      </c>
      <c r="X14" s="154"/>
      <c r="Y14" s="158">
        <f t="shared" si="1"/>
        <v>1.1284610431423052</v>
      </c>
    </row>
    <row r="15" spans="2:25" s="125" customFormat="1" ht="18" customHeight="1" x14ac:dyDescent="0.2">
      <c r="B15" s="32" t="s">
        <v>8</v>
      </c>
      <c r="C15" s="28"/>
      <c r="D15" s="156">
        <v>4434</v>
      </c>
      <c r="F15" s="126">
        <v>611</v>
      </c>
      <c r="G15" s="181">
        <v>0</v>
      </c>
      <c r="H15" s="126">
        <v>1451</v>
      </c>
      <c r="I15" s="181">
        <v>19.530493707647629</v>
      </c>
      <c r="J15" s="126">
        <v>436</v>
      </c>
      <c r="K15" s="181">
        <v>7.5750242013552755</v>
      </c>
      <c r="L15" s="126">
        <v>482</v>
      </c>
      <c r="M15" s="181">
        <v>11.302032913843176</v>
      </c>
      <c r="N15" s="126">
        <v>49</v>
      </c>
      <c r="O15" s="181">
        <v>2.1539206195546949</v>
      </c>
      <c r="P15" s="126">
        <v>0</v>
      </c>
      <c r="Q15" s="181">
        <v>0</v>
      </c>
      <c r="R15" s="126">
        <v>3098</v>
      </c>
      <c r="S15" s="181">
        <v>59.438528557599227</v>
      </c>
      <c r="T15" s="126">
        <v>0</v>
      </c>
      <c r="U15" s="181">
        <v>0</v>
      </c>
      <c r="V15" s="157">
        <f t="shared" si="0"/>
        <v>6127</v>
      </c>
      <c r="W15" s="181">
        <f t="shared" si="0"/>
        <v>100</v>
      </c>
      <c r="X15" s="154"/>
      <c r="Y15" s="158">
        <f t="shared" si="1"/>
        <v>1.3818222823635544</v>
      </c>
    </row>
    <row r="16" spans="2:25" s="128" customFormat="1" ht="18" customHeight="1" x14ac:dyDescent="0.2">
      <c r="B16" s="127" t="s">
        <v>7</v>
      </c>
      <c r="C16" s="129"/>
      <c r="D16" s="159">
        <v>46120</v>
      </c>
      <c r="E16" s="160"/>
      <c r="F16" s="161">
        <v>3493</v>
      </c>
      <c r="G16" s="182">
        <v>7.7071171283070425</v>
      </c>
      <c r="H16" s="161">
        <v>14979</v>
      </c>
      <c r="I16" s="182">
        <v>15.824121227176748</v>
      </c>
      <c r="J16" s="161">
        <v>11453</v>
      </c>
      <c r="K16" s="182">
        <v>26.553637229329691</v>
      </c>
      <c r="L16" s="161">
        <v>3483</v>
      </c>
      <c r="M16" s="182">
        <v>6.8666418250320875</v>
      </c>
      <c r="N16" s="161">
        <v>5</v>
      </c>
      <c r="O16" s="182">
        <v>1.1427151906595454</v>
      </c>
      <c r="P16" s="161">
        <v>18273</v>
      </c>
      <c r="Q16" s="182">
        <v>25.539270483997846</v>
      </c>
      <c r="R16" s="161">
        <v>11267</v>
      </c>
      <c r="S16" s="182">
        <v>15.629528422970232</v>
      </c>
      <c r="T16" s="161">
        <v>894</v>
      </c>
      <c r="U16" s="182">
        <v>0.73696849252680829</v>
      </c>
      <c r="V16" s="161">
        <f t="shared" si="0"/>
        <v>63847</v>
      </c>
      <c r="W16" s="182">
        <f t="shared" si="0"/>
        <v>100</v>
      </c>
      <c r="X16" s="162"/>
      <c r="Y16" s="158">
        <f t="shared" si="1"/>
        <v>1.3843668690372941</v>
      </c>
    </row>
    <row r="17" spans="2:25" s="128" customFormat="1" ht="18" customHeight="1" x14ac:dyDescent="0.2">
      <c r="B17" s="127" t="s">
        <v>43</v>
      </c>
      <c r="C17" s="129"/>
      <c r="D17" s="159">
        <v>25427</v>
      </c>
      <c r="E17" s="160"/>
      <c r="F17" s="161">
        <v>3695</v>
      </c>
      <c r="G17" s="182">
        <v>13.305587605076644</v>
      </c>
      <c r="H17" s="161">
        <v>14337</v>
      </c>
      <c r="I17" s="182">
        <v>29.339047305093128</v>
      </c>
      <c r="J17" s="161">
        <v>8367</v>
      </c>
      <c r="K17" s="182">
        <v>36.084555793637712</v>
      </c>
      <c r="L17" s="161">
        <v>946</v>
      </c>
      <c r="M17" s="182">
        <v>3.7127080929619254</v>
      </c>
      <c r="N17" s="161">
        <v>1463</v>
      </c>
      <c r="O17" s="182">
        <v>5.6576561727377612</v>
      </c>
      <c r="P17" s="161">
        <v>2765</v>
      </c>
      <c r="Q17" s="182">
        <v>8.2330641173561894</v>
      </c>
      <c r="R17" s="161">
        <v>2275</v>
      </c>
      <c r="S17" s="182">
        <v>3.6302950387341353</v>
      </c>
      <c r="T17" s="161">
        <v>3</v>
      </c>
      <c r="U17" s="182">
        <v>3.708587440250536E-2</v>
      </c>
      <c r="V17" s="161">
        <f t="shared" si="0"/>
        <v>33851</v>
      </c>
      <c r="W17" s="182">
        <f t="shared" si="0"/>
        <v>100</v>
      </c>
      <c r="X17" s="162"/>
      <c r="Y17" s="158">
        <f t="shared" si="1"/>
        <v>1.3313013725567311</v>
      </c>
    </row>
    <row r="18" spans="2:25" s="128" customFormat="1" ht="18" customHeight="1" x14ac:dyDescent="0.2">
      <c r="B18" s="127" t="s">
        <v>44</v>
      </c>
      <c r="C18" s="129"/>
      <c r="D18" s="159">
        <v>74374</v>
      </c>
      <c r="E18" s="160"/>
      <c r="F18" s="161">
        <v>8</v>
      </c>
      <c r="G18" s="182">
        <v>0.11792867955081494</v>
      </c>
      <c r="H18" s="161">
        <v>13322</v>
      </c>
      <c r="I18" s="182">
        <v>17.203506178054706</v>
      </c>
      <c r="J18" s="161">
        <v>15638</v>
      </c>
      <c r="K18" s="182">
        <v>23.951842855634176</v>
      </c>
      <c r="L18" s="161">
        <v>3339</v>
      </c>
      <c r="M18" s="182">
        <v>4.6309008343014044</v>
      </c>
      <c r="N18" s="161">
        <v>3316</v>
      </c>
      <c r="O18" s="182">
        <v>4.7998732706727214</v>
      </c>
      <c r="P18" s="161">
        <v>7430</v>
      </c>
      <c r="Q18" s="182">
        <v>6.3575879184707995</v>
      </c>
      <c r="R18" s="161">
        <v>44693</v>
      </c>
      <c r="S18" s="182">
        <v>42.934840004224313</v>
      </c>
      <c r="T18" s="161">
        <v>8</v>
      </c>
      <c r="U18" s="182">
        <v>3.5202590910691028E-3</v>
      </c>
      <c r="V18" s="161">
        <f t="shared" si="0"/>
        <v>87754</v>
      </c>
      <c r="W18" s="182">
        <f t="shared" si="0"/>
        <v>100.00000000000001</v>
      </c>
      <c r="X18" s="162"/>
      <c r="Y18" s="158">
        <f t="shared" si="1"/>
        <v>1.1799015785086187</v>
      </c>
    </row>
    <row r="19" spans="2:25" s="128" customFormat="1" ht="18" customHeight="1" x14ac:dyDescent="0.2">
      <c r="B19" s="127" t="s">
        <v>6</v>
      </c>
      <c r="C19" s="129"/>
      <c r="D19" s="159">
        <v>44790</v>
      </c>
      <c r="E19" s="160"/>
      <c r="F19" s="161">
        <v>1099</v>
      </c>
      <c r="G19" s="182">
        <v>2.6363906960921888</v>
      </c>
      <c r="H19" s="161">
        <v>16981</v>
      </c>
      <c r="I19" s="182">
        <v>2.1814006888633752</v>
      </c>
      <c r="J19" s="161">
        <v>2431</v>
      </c>
      <c r="K19" s="182">
        <v>0.29340477101671131</v>
      </c>
      <c r="L19" s="161">
        <v>2107</v>
      </c>
      <c r="M19" s="182">
        <v>6.7525619764425731</v>
      </c>
      <c r="N19" s="161">
        <v>971</v>
      </c>
      <c r="O19" s="182">
        <v>4.8262958710719905</v>
      </c>
      <c r="P19" s="161">
        <v>6289</v>
      </c>
      <c r="Q19" s="182">
        <v>19.628353956712164</v>
      </c>
      <c r="R19" s="161">
        <v>32582</v>
      </c>
      <c r="S19" s="182">
        <v>63.673087553684567</v>
      </c>
      <c r="T19" s="161">
        <v>83</v>
      </c>
      <c r="U19" s="182">
        <v>8.5044861164264157E-3</v>
      </c>
      <c r="V19" s="161">
        <f t="shared" si="0"/>
        <v>62543</v>
      </c>
      <c r="W19" s="182">
        <f t="shared" si="0"/>
        <v>99.999999999999986</v>
      </c>
      <c r="X19" s="162"/>
      <c r="Y19" s="158">
        <f t="shared" si="1"/>
        <v>1.3963607948202723</v>
      </c>
    </row>
    <row r="20" spans="2:25" s="125" customFormat="1" ht="18" customHeight="1" x14ac:dyDescent="0.2">
      <c r="B20" s="127" t="s">
        <v>5</v>
      </c>
      <c r="C20" s="28"/>
      <c r="D20" s="156">
        <v>11031</v>
      </c>
      <c r="F20" s="157">
        <v>807</v>
      </c>
      <c r="G20" s="181">
        <v>8.8888888888888893</v>
      </c>
      <c r="H20" s="157">
        <v>2674</v>
      </c>
      <c r="I20" s="181">
        <v>7.0230607966457024</v>
      </c>
      <c r="J20" s="157">
        <v>472</v>
      </c>
      <c r="K20" s="181">
        <v>5.2725366876310273</v>
      </c>
      <c r="L20" s="157">
        <v>649</v>
      </c>
      <c r="M20" s="181">
        <v>6.6876310272536692</v>
      </c>
      <c r="N20" s="157">
        <v>42</v>
      </c>
      <c r="O20" s="181">
        <v>1.519916142557652</v>
      </c>
      <c r="P20" s="157">
        <v>6517</v>
      </c>
      <c r="Q20" s="181">
        <v>53.574423480083858</v>
      </c>
      <c r="R20" s="157">
        <v>1896</v>
      </c>
      <c r="S20" s="181">
        <v>17.033542976939202</v>
      </c>
      <c r="T20" s="157">
        <v>0</v>
      </c>
      <c r="U20" s="181">
        <v>0</v>
      </c>
      <c r="V20" s="157">
        <f t="shared" si="0"/>
        <v>13057</v>
      </c>
      <c r="W20" s="181">
        <f t="shared" si="0"/>
        <v>100</v>
      </c>
      <c r="X20" s="154"/>
      <c r="Y20" s="158">
        <f t="shared" si="1"/>
        <v>1.183664219019128</v>
      </c>
    </row>
    <row r="21" spans="2:25" s="125" customFormat="1" ht="18" customHeight="1" x14ac:dyDescent="0.2">
      <c r="B21" s="32" t="s">
        <v>38</v>
      </c>
      <c r="C21" s="28"/>
      <c r="D21" s="156">
        <v>21280</v>
      </c>
      <c r="F21" s="157">
        <v>2164</v>
      </c>
      <c r="G21" s="181">
        <v>9.48509485094851</v>
      </c>
      <c r="H21" s="157">
        <v>3952</v>
      </c>
      <c r="I21" s="181">
        <v>13.467175488081411</v>
      </c>
      <c r="J21" s="157">
        <v>7372</v>
      </c>
      <c r="K21" s="181">
        <v>37.735744704385816</v>
      </c>
      <c r="L21" s="157">
        <v>3533</v>
      </c>
      <c r="M21" s="181">
        <v>10.646535036778939</v>
      </c>
      <c r="N21" s="157">
        <v>173</v>
      </c>
      <c r="O21" s="181">
        <v>5.0992754825507438</v>
      </c>
      <c r="P21" s="157">
        <v>4072</v>
      </c>
      <c r="Q21" s="181">
        <v>7.2838891654222664</v>
      </c>
      <c r="R21" s="157">
        <v>5887</v>
      </c>
      <c r="S21" s="181">
        <v>16.276754604280736</v>
      </c>
      <c r="T21" s="157">
        <v>3</v>
      </c>
      <c r="U21" s="181">
        <v>5.5306675515734748E-3</v>
      </c>
      <c r="V21" s="157">
        <f t="shared" si="0"/>
        <v>27156</v>
      </c>
      <c r="W21" s="181">
        <f t="shared" si="0"/>
        <v>99.999999999999986</v>
      </c>
      <c r="X21" s="154"/>
      <c r="Y21" s="158">
        <f t="shared" si="1"/>
        <v>1.2761278195488721</v>
      </c>
    </row>
    <row r="22" spans="2:25" s="125" customFormat="1" ht="21" customHeight="1" x14ac:dyDescent="0.2">
      <c r="B22" s="32" t="s">
        <v>45</v>
      </c>
      <c r="C22" s="28"/>
      <c r="D22" s="156">
        <v>49594</v>
      </c>
      <c r="F22" s="157">
        <v>727</v>
      </c>
      <c r="G22" s="181">
        <v>0.68948988809615985</v>
      </c>
      <c r="H22" s="157">
        <v>28973</v>
      </c>
      <c r="I22" s="181">
        <v>38.969083568386701</v>
      </c>
      <c r="J22" s="157">
        <v>17587</v>
      </c>
      <c r="K22" s="181">
        <v>31.722065519974926</v>
      </c>
      <c r="L22" s="157">
        <v>3331</v>
      </c>
      <c r="M22" s="181">
        <v>6.2533414449790756</v>
      </c>
      <c r="N22" s="157">
        <v>1393</v>
      </c>
      <c r="O22" s="181">
        <v>2.9736555868960051</v>
      </c>
      <c r="P22" s="157">
        <v>4456</v>
      </c>
      <c r="Q22" s="181">
        <v>4.5664878417491659</v>
      </c>
      <c r="R22" s="157">
        <v>11691</v>
      </c>
      <c r="S22" s="181">
        <v>14.824032594067438</v>
      </c>
      <c r="T22" s="157">
        <v>0</v>
      </c>
      <c r="U22" s="181">
        <v>1.8435558505244917E-3</v>
      </c>
      <c r="V22" s="157">
        <f t="shared" si="0"/>
        <v>68158</v>
      </c>
      <c r="W22" s="181">
        <f t="shared" si="0"/>
        <v>99.999999999999986</v>
      </c>
      <c r="X22" s="154"/>
      <c r="Y22" s="158">
        <f t="shared" si="1"/>
        <v>1.3743194741299352</v>
      </c>
    </row>
    <row r="23" spans="2:25" s="125" customFormat="1" ht="18" customHeight="1" x14ac:dyDescent="0.2">
      <c r="B23" s="32" t="s">
        <v>46</v>
      </c>
      <c r="C23" s="28"/>
      <c r="D23" s="156">
        <v>10699</v>
      </c>
      <c r="F23" s="157">
        <v>558</v>
      </c>
      <c r="G23" s="181">
        <v>5.7716568544995797</v>
      </c>
      <c r="H23" s="157">
        <v>3572</v>
      </c>
      <c r="I23" s="181">
        <v>26.377207737594617</v>
      </c>
      <c r="J23" s="157">
        <v>1734</v>
      </c>
      <c r="K23" s="181">
        <v>6.8544995794785537</v>
      </c>
      <c r="L23" s="157">
        <v>631</v>
      </c>
      <c r="M23" s="181">
        <v>5.6244743481917574</v>
      </c>
      <c r="N23" s="157">
        <v>27</v>
      </c>
      <c r="O23" s="181">
        <v>0.48359966358284273</v>
      </c>
      <c r="P23" s="157">
        <v>125</v>
      </c>
      <c r="Q23" s="181">
        <v>7.0962994112699747</v>
      </c>
      <c r="R23" s="157">
        <v>6793</v>
      </c>
      <c r="S23" s="181">
        <v>47.792262405382672</v>
      </c>
      <c r="T23" s="157">
        <v>1</v>
      </c>
      <c r="U23" s="181">
        <v>0</v>
      </c>
      <c r="V23" s="157">
        <f>F23+H23+J23+L23+N23+P23+R23+T23</f>
        <v>13441</v>
      </c>
      <c r="W23" s="181">
        <f t="shared" si="0"/>
        <v>100</v>
      </c>
      <c r="X23" s="154"/>
      <c r="Y23" s="158">
        <f t="shared" si="1"/>
        <v>1.2562856341714179</v>
      </c>
    </row>
    <row r="24" spans="2:25" s="125" customFormat="1" ht="22.5" customHeight="1" x14ac:dyDescent="0.2">
      <c r="B24" s="32" t="s">
        <v>47</v>
      </c>
      <c r="C24" s="28"/>
      <c r="D24" s="156">
        <v>6399</v>
      </c>
      <c r="F24" s="126">
        <v>1236</v>
      </c>
      <c r="G24" s="183">
        <v>7.9028995279838163</v>
      </c>
      <c r="H24" s="126">
        <v>1727</v>
      </c>
      <c r="I24" s="181">
        <v>17.80175320296696</v>
      </c>
      <c r="J24" s="126">
        <v>598</v>
      </c>
      <c r="K24" s="181">
        <v>7.026298044504383</v>
      </c>
      <c r="L24" s="126">
        <v>226</v>
      </c>
      <c r="M24" s="181">
        <v>1.2946729602157789</v>
      </c>
      <c r="N24" s="126">
        <v>96</v>
      </c>
      <c r="O24" s="181">
        <v>2.4679703304113283</v>
      </c>
      <c r="P24" s="126">
        <v>749</v>
      </c>
      <c r="Q24" s="181">
        <v>3.236682400539447</v>
      </c>
      <c r="R24" s="126">
        <v>5015</v>
      </c>
      <c r="S24" s="181">
        <v>60.229265003371545</v>
      </c>
      <c r="T24" s="126">
        <v>9</v>
      </c>
      <c r="U24" s="181">
        <v>4.0458530006743092E-2</v>
      </c>
      <c r="V24" s="126">
        <f t="shared" si="0"/>
        <v>9656</v>
      </c>
      <c r="W24" s="181">
        <f t="shared" si="0"/>
        <v>99.999999999999986</v>
      </c>
      <c r="X24" s="154"/>
      <c r="Y24" s="158">
        <f t="shared" si="1"/>
        <v>1.508985779027973</v>
      </c>
    </row>
    <row r="25" spans="2:25" s="125" customFormat="1" ht="18" customHeight="1" x14ac:dyDescent="0.2">
      <c r="B25" s="32" t="s">
        <v>48</v>
      </c>
      <c r="C25" s="28"/>
      <c r="D25" s="156">
        <v>27192</v>
      </c>
      <c r="F25" s="126">
        <v>309</v>
      </c>
      <c r="G25" s="183">
        <v>0.14814347853495555</v>
      </c>
      <c r="H25" s="126">
        <v>11774</v>
      </c>
      <c r="I25" s="181">
        <v>26.640610225052008</v>
      </c>
      <c r="J25" s="126">
        <v>2611</v>
      </c>
      <c r="K25" s="181">
        <v>10.29754775263191</v>
      </c>
      <c r="L25" s="126">
        <v>2475</v>
      </c>
      <c r="M25" s="181">
        <v>7.0888230473428733</v>
      </c>
      <c r="N25" s="126">
        <v>2297</v>
      </c>
      <c r="O25" s="181">
        <v>6.2819138876631158</v>
      </c>
      <c r="P25" s="126">
        <v>42</v>
      </c>
      <c r="Q25" s="181">
        <v>0.15444745634495366</v>
      </c>
      <c r="R25" s="126">
        <v>15101</v>
      </c>
      <c r="S25" s="181">
        <v>42.274475193847316</v>
      </c>
      <c r="T25" s="126">
        <v>2392</v>
      </c>
      <c r="U25" s="181">
        <v>7.1140389585828654</v>
      </c>
      <c r="V25" s="126">
        <f t="shared" si="0"/>
        <v>37001</v>
      </c>
      <c r="W25" s="181">
        <f t="shared" si="0"/>
        <v>100</v>
      </c>
      <c r="X25" s="154"/>
      <c r="Y25" s="158">
        <f t="shared" si="1"/>
        <v>1.3607310973815827</v>
      </c>
    </row>
    <row r="26" spans="2:25" s="125" customFormat="1" ht="18" customHeight="1" x14ac:dyDescent="0.2">
      <c r="B26" s="32" t="s">
        <v>49</v>
      </c>
      <c r="C26" s="28"/>
      <c r="D26" s="156">
        <v>2778</v>
      </c>
      <c r="F26" s="126">
        <v>175</v>
      </c>
      <c r="G26" s="183">
        <v>4.0505508749189891</v>
      </c>
      <c r="H26" s="126">
        <v>1769</v>
      </c>
      <c r="I26" s="181">
        <v>34.348671419313028</v>
      </c>
      <c r="J26" s="126">
        <v>1678</v>
      </c>
      <c r="K26" s="181">
        <v>46.953985742060922</v>
      </c>
      <c r="L26" s="126">
        <v>252</v>
      </c>
      <c r="M26" s="181">
        <v>6.675307841866494</v>
      </c>
      <c r="N26" s="126">
        <v>99</v>
      </c>
      <c r="O26" s="181">
        <v>3.6292935839274141</v>
      </c>
      <c r="P26" s="126">
        <v>36</v>
      </c>
      <c r="Q26" s="181">
        <v>4.2125729099157487</v>
      </c>
      <c r="R26" s="126">
        <v>6</v>
      </c>
      <c r="S26" s="181">
        <v>0.12961762799740764</v>
      </c>
      <c r="T26" s="126">
        <v>0</v>
      </c>
      <c r="U26" s="181">
        <v>0</v>
      </c>
      <c r="V26" s="126">
        <f t="shared" si="0"/>
        <v>4015</v>
      </c>
      <c r="W26" s="181">
        <f t="shared" si="0"/>
        <v>100.00000000000001</v>
      </c>
      <c r="X26" s="154"/>
      <c r="Y26" s="158">
        <f t="shared" si="1"/>
        <v>1.4452843772498201</v>
      </c>
    </row>
    <row r="27" spans="2:25" s="125" customFormat="1" ht="18" customHeight="1" x14ac:dyDescent="0.2">
      <c r="B27" s="32" t="s">
        <v>4</v>
      </c>
      <c r="C27" s="28"/>
      <c r="D27" s="156">
        <v>943</v>
      </c>
      <c r="F27" s="126">
        <v>202</v>
      </c>
      <c r="G27" s="183">
        <v>16.482582837723026</v>
      </c>
      <c r="H27" s="126">
        <v>279</v>
      </c>
      <c r="I27" s="181">
        <v>25.06372132540357</v>
      </c>
      <c r="J27" s="126">
        <v>428</v>
      </c>
      <c r="K27" s="181">
        <v>33.389974511469838</v>
      </c>
      <c r="L27" s="126">
        <v>17</v>
      </c>
      <c r="M27" s="181">
        <v>2.2090059473237043</v>
      </c>
      <c r="N27" s="126">
        <v>0</v>
      </c>
      <c r="O27" s="181">
        <v>0.16992353440951571</v>
      </c>
      <c r="P27" s="126">
        <v>1</v>
      </c>
      <c r="Q27" s="181">
        <v>8.4961767204757857E-2</v>
      </c>
      <c r="R27" s="126">
        <v>383</v>
      </c>
      <c r="S27" s="181">
        <v>22.59983007646559</v>
      </c>
      <c r="T27" s="126">
        <v>0</v>
      </c>
      <c r="U27" s="181">
        <v>0</v>
      </c>
      <c r="V27" s="157">
        <f t="shared" si="0"/>
        <v>1310</v>
      </c>
      <c r="W27" s="181">
        <f t="shared" si="0"/>
        <v>100</v>
      </c>
      <c r="X27" s="154"/>
      <c r="Y27" s="158">
        <f t="shared" si="1"/>
        <v>1.3891834570519619</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446822</v>
      </c>
      <c r="E30" s="23"/>
      <c r="F30" s="65">
        <f>SUM(F10:F27)</f>
        <v>23165</v>
      </c>
      <c r="G30" s="67">
        <f>F30*100/$V30</f>
        <v>3.8324096285879725</v>
      </c>
      <c r="H30" s="65">
        <f>SUM(H10:H27)</f>
        <v>172393</v>
      </c>
      <c r="I30" s="67">
        <f>H30*100/$V30</f>
        <v>28.520638597071716</v>
      </c>
      <c r="J30" s="65">
        <f>SUM(J10:J27)</f>
        <v>128297</v>
      </c>
      <c r="K30" s="67">
        <f>J30*100/$V30</f>
        <v>21.225411531144015</v>
      </c>
      <c r="L30" s="65">
        <f>SUM(L10:L27)</f>
        <v>25687</v>
      </c>
      <c r="M30" s="67">
        <f>L30*100/$V30</f>
        <v>4.2496484407312431</v>
      </c>
      <c r="N30" s="65">
        <f>SUM(N10:N27)</f>
        <v>10322</v>
      </c>
      <c r="O30" s="67">
        <f>N30*100/$V30</f>
        <v>1.7076681280502937</v>
      </c>
      <c r="P30" s="65">
        <f>SUM(P10:P27)</f>
        <v>58533</v>
      </c>
      <c r="Q30" s="67">
        <f>P30*100/$V30</f>
        <v>9.683679377946893</v>
      </c>
      <c r="R30" s="65">
        <f>SUM(R10:R27)</f>
        <v>182653</v>
      </c>
      <c r="S30" s="67">
        <f>R30*100/$V30</f>
        <v>30.21804946645711</v>
      </c>
      <c r="T30" s="65">
        <f>SUM(T10:T28)</f>
        <v>3400</v>
      </c>
      <c r="U30" s="67">
        <f>T30*100/$V30</f>
        <v>0.56249483001075362</v>
      </c>
      <c r="V30" s="65">
        <f>SUM(V10:V27)</f>
        <v>604450</v>
      </c>
      <c r="W30" s="67">
        <f>G30+I30+K30+M30+O30+Q30+S30+U30</f>
        <v>99.999999999999986</v>
      </c>
      <c r="X30" s="174"/>
      <c r="Y30" s="175">
        <f>(V30/D30)</f>
        <v>1.3527758257203093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7" customFormat="1" x14ac:dyDescent="0.2">
      <c r="T38" s="536"/>
      <c r="U38" s="536"/>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34" t="s">
        <v>427</v>
      </c>
      <c r="C3" s="1034"/>
      <c r="D3" s="1034"/>
      <c r="E3" s="1034"/>
      <c r="F3" s="1034"/>
      <c r="G3" s="1034"/>
      <c r="H3" s="1034"/>
      <c r="I3" s="1034"/>
      <c r="J3" s="1034"/>
      <c r="K3" s="1034"/>
      <c r="L3" s="1034"/>
      <c r="M3" s="1034"/>
      <c r="N3" s="1034"/>
      <c r="O3" s="1034"/>
      <c r="P3" s="1034"/>
      <c r="Q3" s="1034"/>
      <c r="R3" s="1034"/>
      <c r="S3" s="1034"/>
      <c r="T3" s="1034"/>
      <c r="U3" s="1034"/>
      <c r="V3" s="1034"/>
      <c r="W3" s="1034"/>
      <c r="X3" s="1034"/>
      <c r="Y3" s="13"/>
    </row>
    <row r="4" spans="2:25" s="7" customFormat="1" ht="14.25" customHeight="1" x14ac:dyDescent="0.2">
      <c r="B4" s="1047" t="str">
        <f>porsaad!B6</f>
        <v>Situación a 30 de septiembre de 2023</v>
      </c>
      <c r="C4" s="1047"/>
      <c r="D4" s="1047"/>
      <c r="E4" s="1047"/>
      <c r="F4" s="1047"/>
      <c r="G4" s="1047"/>
      <c r="H4" s="1047"/>
      <c r="I4" s="1047"/>
      <c r="J4" s="1047"/>
      <c r="K4" s="1047"/>
      <c r="L4" s="1047"/>
      <c r="M4" s="1047"/>
      <c r="N4" s="1047"/>
      <c r="O4" s="1047"/>
      <c r="P4" s="1047"/>
      <c r="Q4" s="1047"/>
      <c r="R4" s="1047"/>
      <c r="S4" s="1047"/>
      <c r="T4" s="1047"/>
      <c r="U4" s="1047"/>
      <c r="V4" s="1047"/>
      <c r="W4" s="1047"/>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07" t="s">
        <v>55</v>
      </c>
      <c r="G6" s="1107"/>
      <c r="H6" s="1107"/>
      <c r="I6" s="1107"/>
      <c r="J6" s="1107"/>
      <c r="K6" s="1107"/>
      <c r="L6" s="1107"/>
      <c r="M6" s="1107"/>
      <c r="N6" s="1107"/>
      <c r="O6" s="1107"/>
      <c r="P6" s="1107"/>
      <c r="Q6" s="1107"/>
      <c r="R6" s="1107"/>
      <c r="S6" s="1107"/>
      <c r="T6" s="1107"/>
      <c r="U6" s="1107"/>
      <c r="V6" s="1107"/>
      <c r="W6" s="1107"/>
      <c r="X6" s="541"/>
      <c r="Y6" s="541"/>
    </row>
    <row r="7" spans="2:25" s="518" customFormat="1" ht="64.5" customHeight="1" x14ac:dyDescent="0.2">
      <c r="B7" s="1108" t="s">
        <v>15</v>
      </c>
      <c r="C7" s="542"/>
      <c r="D7" s="543" t="s">
        <v>56</v>
      </c>
      <c r="E7" s="542"/>
      <c r="F7" s="1109" t="s">
        <v>176</v>
      </c>
      <c r="G7" s="1109"/>
      <c r="H7" s="1109" t="s">
        <v>62</v>
      </c>
      <c r="I7" s="1109"/>
      <c r="J7" s="1109" t="s">
        <v>63</v>
      </c>
      <c r="K7" s="1109"/>
      <c r="L7" s="1109" t="s">
        <v>160</v>
      </c>
      <c r="M7" s="1109"/>
      <c r="N7" s="1109" t="s">
        <v>3</v>
      </c>
      <c r="O7" s="1109"/>
      <c r="P7" s="543"/>
      <c r="Q7" s="543" t="s">
        <v>65</v>
      </c>
    </row>
    <row r="8" spans="2:25" s="542" customFormat="1" ht="20.25" customHeight="1" x14ac:dyDescent="0.2">
      <c r="B8" s="1108"/>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72074</v>
      </c>
      <c r="F10" s="551">
        <f>'41cbenpreGI'!F10+'41cbenpreGI'!H10+'41cbenpreGI'!J10+'41cbenpreGI'!L10+'41cbenpreGI'!N10</f>
        <v>93461</v>
      </c>
      <c r="G10" s="552">
        <f t="shared" ref="G10:G27" si="0">F10*100/$N10</f>
        <v>85.609731522107523</v>
      </c>
      <c r="H10" s="551">
        <f>'41cbenpreGI'!P10</f>
        <v>74</v>
      </c>
      <c r="I10" s="552">
        <f t="shared" ref="I10:I27" si="1">H10*100/$N10</f>
        <v>6.778356889650182E-2</v>
      </c>
      <c r="J10" s="551">
        <f>'41cbenpreGI'!R10</f>
        <v>15636</v>
      </c>
      <c r="K10" s="552">
        <f t="shared" ref="K10:K27" si="2">J10*100/$N10</f>
        <v>14.322484908995978</v>
      </c>
      <c r="L10" s="551">
        <f>'41cbenpreGI'!T10</f>
        <v>0</v>
      </c>
      <c r="M10" s="552">
        <f t="shared" ref="M10:M27" si="3">L10*100/$N10</f>
        <v>0</v>
      </c>
      <c r="N10" s="551">
        <f>F10+H10+J10+L10</f>
        <v>109171</v>
      </c>
      <c r="O10" s="552">
        <f>G10+I10+K10+M10</f>
        <v>100</v>
      </c>
      <c r="P10" s="553"/>
      <c r="Q10" s="553">
        <f t="shared" ref="Q10:Q27" si="4">N10/D10</f>
        <v>1.5147071065848989</v>
      </c>
    </row>
    <row r="11" spans="2:25" s="549" customFormat="1" ht="18" customHeight="1" x14ac:dyDescent="0.2">
      <c r="B11" s="531" t="s">
        <v>10</v>
      </c>
      <c r="C11" s="546"/>
      <c r="D11" s="550">
        <f>'41cbenpreGI'!D11</f>
        <v>13407</v>
      </c>
      <c r="F11" s="551">
        <f>'41cbenpreGI'!F11+'41cbenpreGI'!H11+'41cbenpreGI'!J11+'41cbenpreGI'!L11+'41cbenpreGI'!N11</f>
        <v>8428</v>
      </c>
      <c r="G11" s="552">
        <f t="shared" si="0"/>
        <v>48.129747016161268</v>
      </c>
      <c r="H11" s="551">
        <f>'41cbenpreGI'!P11</f>
        <v>1103</v>
      </c>
      <c r="I11" s="552">
        <f t="shared" si="1"/>
        <v>6.2988978356461649</v>
      </c>
      <c r="J11" s="551">
        <f>'41cbenpreGI'!R11</f>
        <v>7980</v>
      </c>
      <c r="K11" s="552">
        <f t="shared" si="2"/>
        <v>45.571355148192566</v>
      </c>
      <c r="L11" s="551">
        <f>'41cbenpreGI'!T11</f>
        <v>0</v>
      </c>
      <c r="M11" s="552">
        <f t="shared" si="3"/>
        <v>0</v>
      </c>
      <c r="N11" s="551">
        <f t="shared" ref="N11:O27" si="5">F11+H11+J11+L11</f>
        <v>17511</v>
      </c>
      <c r="O11" s="552">
        <f t="shared" si="5"/>
        <v>100</v>
      </c>
      <c r="P11" s="553"/>
      <c r="Q11" s="553">
        <f t="shared" si="4"/>
        <v>1.306108749160886</v>
      </c>
    </row>
    <row r="12" spans="2:25" s="549" customFormat="1" ht="22.5" customHeight="1" x14ac:dyDescent="0.2">
      <c r="B12" s="531" t="s">
        <v>40</v>
      </c>
      <c r="C12" s="546"/>
      <c r="D12" s="550">
        <f>'41cbenpreGI'!D12</f>
        <v>12490</v>
      </c>
      <c r="F12" s="551">
        <f>'41cbenpreGI'!F12+'41cbenpreGI'!H12+'41cbenpreGI'!J12+'41cbenpreGI'!L12+'41cbenpreGI'!N12</f>
        <v>9783</v>
      </c>
      <c r="G12" s="552">
        <f t="shared" si="0"/>
        <v>65.059519851034111</v>
      </c>
      <c r="H12" s="551">
        <f>'41cbenpreGI'!P12</f>
        <v>1119</v>
      </c>
      <c r="I12" s="552">
        <f t="shared" si="1"/>
        <v>7.4416439449358247</v>
      </c>
      <c r="J12" s="551">
        <f>'41cbenpreGI'!R12</f>
        <v>4128</v>
      </c>
      <c r="K12" s="552">
        <f t="shared" si="2"/>
        <v>27.452284365232426</v>
      </c>
      <c r="L12" s="551">
        <f>'41cbenpreGI'!T12</f>
        <v>7</v>
      </c>
      <c r="M12" s="552">
        <f t="shared" si="3"/>
        <v>4.6551838797632507E-2</v>
      </c>
      <c r="N12" s="551">
        <f t="shared" si="5"/>
        <v>15037</v>
      </c>
      <c r="O12" s="552">
        <f t="shared" si="5"/>
        <v>99.999999999999986</v>
      </c>
      <c r="P12" s="553"/>
      <c r="Q12" s="553">
        <f t="shared" si="4"/>
        <v>1.2039231385108087</v>
      </c>
    </row>
    <row r="13" spans="2:25" s="549" customFormat="1" ht="18" customHeight="1" x14ac:dyDescent="0.2">
      <c r="B13" s="531" t="s">
        <v>41</v>
      </c>
      <c r="C13" s="546"/>
      <c r="D13" s="550">
        <f>'41cbenpreGI'!D13</f>
        <v>11366</v>
      </c>
      <c r="F13" s="551">
        <f>'41cbenpreGI'!F13+'41cbenpreGI'!H13+'41cbenpreGI'!J13+'41cbenpreGI'!L13+'41cbenpreGI'!N13</f>
        <v>11097</v>
      </c>
      <c r="G13" s="552">
        <f t="shared" si="0"/>
        <v>53.363789372445297</v>
      </c>
      <c r="H13" s="551">
        <f>'41cbenpreGI'!P13</f>
        <v>41</v>
      </c>
      <c r="I13" s="552">
        <f t="shared" si="1"/>
        <v>0.19716277951430633</v>
      </c>
      <c r="J13" s="551">
        <f>'41cbenpreGI'!R13</f>
        <v>9657</v>
      </c>
      <c r="K13" s="552">
        <f t="shared" si="2"/>
        <v>46.439047848040396</v>
      </c>
      <c r="L13" s="551">
        <f>'41cbenpreGI'!T13</f>
        <v>0</v>
      </c>
      <c r="M13" s="552">
        <f t="shared" si="3"/>
        <v>0</v>
      </c>
      <c r="N13" s="551">
        <f t="shared" si="5"/>
        <v>20795</v>
      </c>
      <c r="O13" s="552">
        <f t="shared" si="5"/>
        <v>100</v>
      </c>
      <c r="P13" s="553"/>
      <c r="Q13" s="553">
        <f t="shared" si="4"/>
        <v>1.8295794474749252</v>
      </c>
    </row>
    <row r="14" spans="2:25" s="549" customFormat="1" ht="18" customHeight="1" x14ac:dyDescent="0.2">
      <c r="B14" s="531" t="s">
        <v>9</v>
      </c>
      <c r="C14" s="546"/>
      <c r="D14" s="550">
        <f>'41cbenpreGI'!D14</f>
        <v>12424</v>
      </c>
      <c r="F14" s="551">
        <f>'41cbenpreGI'!F14+'41cbenpreGI'!H14+'41cbenpreGI'!J14+'41cbenpreGI'!L14+'41cbenpreGI'!N14</f>
        <v>4014</v>
      </c>
      <c r="G14" s="552">
        <f t="shared" si="0"/>
        <v>28.63052781740371</v>
      </c>
      <c r="H14" s="551">
        <f>'41cbenpreGI'!P14</f>
        <v>5441</v>
      </c>
      <c r="I14" s="552">
        <f t="shared" si="1"/>
        <v>38.808844507845933</v>
      </c>
      <c r="J14" s="551">
        <f>'41cbenpreGI'!R14</f>
        <v>4565</v>
      </c>
      <c r="K14" s="552">
        <f t="shared" si="2"/>
        <v>32.560627674750357</v>
      </c>
      <c r="L14" s="551">
        <f>'41cbenpreGI'!T14</f>
        <v>0</v>
      </c>
      <c r="M14" s="552">
        <f t="shared" si="3"/>
        <v>0</v>
      </c>
      <c r="N14" s="551">
        <f t="shared" si="5"/>
        <v>14020</v>
      </c>
      <c r="O14" s="552">
        <f t="shared" si="5"/>
        <v>100</v>
      </c>
      <c r="P14" s="553"/>
      <c r="Q14" s="553">
        <f t="shared" si="4"/>
        <v>1.1284610431423052</v>
      </c>
    </row>
    <row r="15" spans="2:25" s="549" customFormat="1" ht="18" customHeight="1" x14ac:dyDescent="0.2">
      <c r="B15" s="531" t="s">
        <v>8</v>
      </c>
      <c r="C15" s="546"/>
      <c r="D15" s="550">
        <f>'41cbenpreGI'!D15</f>
        <v>4434</v>
      </c>
      <c r="F15" s="551">
        <f>'41cbenpreGI'!F15+'41cbenpreGI'!H15+'41cbenpreGI'!J15+'41cbenpreGI'!L15+'41cbenpreGI'!N15</f>
        <v>3029</v>
      </c>
      <c r="G15" s="552">
        <f t="shared" si="0"/>
        <v>49.436918557205807</v>
      </c>
      <c r="H15" s="551">
        <f>'41cbenpreGI'!P15</f>
        <v>0</v>
      </c>
      <c r="I15" s="552">
        <f t="shared" si="1"/>
        <v>0</v>
      </c>
      <c r="J15" s="551">
        <f>'41cbenpreGI'!R15</f>
        <v>3098</v>
      </c>
      <c r="K15" s="552">
        <f t="shared" si="2"/>
        <v>50.563081442794193</v>
      </c>
      <c r="L15" s="551">
        <f>'41cbenpreGI'!T15</f>
        <v>0</v>
      </c>
      <c r="M15" s="552">
        <f t="shared" si="3"/>
        <v>0</v>
      </c>
      <c r="N15" s="551">
        <f t="shared" si="5"/>
        <v>6127</v>
      </c>
      <c r="O15" s="552">
        <f t="shared" si="5"/>
        <v>100</v>
      </c>
      <c r="P15" s="553"/>
      <c r="Q15" s="553">
        <f t="shared" si="4"/>
        <v>1.3818222823635544</v>
      </c>
    </row>
    <row r="16" spans="2:25" s="549" customFormat="1" ht="18" customHeight="1" x14ac:dyDescent="0.2">
      <c r="B16" s="531" t="s">
        <v>7</v>
      </c>
      <c r="C16" s="546"/>
      <c r="D16" s="550">
        <f>'41cbenpreGI'!D16</f>
        <v>46120</v>
      </c>
      <c r="F16" s="551">
        <f>'41cbenpreGI'!F16+'41cbenpreGI'!H16+'41cbenpreGI'!J16+'41cbenpreGI'!L16+'41cbenpreGI'!N16</f>
        <v>33413</v>
      </c>
      <c r="G16" s="552">
        <f t="shared" si="0"/>
        <v>52.332920889000263</v>
      </c>
      <c r="H16" s="551">
        <f>'41cbenpreGI'!P16</f>
        <v>18273</v>
      </c>
      <c r="I16" s="552">
        <f t="shared" si="1"/>
        <v>28.619982144814948</v>
      </c>
      <c r="J16" s="551">
        <f>'41cbenpreGI'!R16</f>
        <v>11267</v>
      </c>
      <c r="K16" s="552">
        <f t="shared" si="2"/>
        <v>17.646874559493789</v>
      </c>
      <c r="L16" s="551">
        <f>'41cbenpreGI'!T16</f>
        <v>894</v>
      </c>
      <c r="M16" s="552">
        <f t="shared" si="3"/>
        <v>1.4002224066909956</v>
      </c>
      <c r="N16" s="551">
        <f t="shared" si="5"/>
        <v>63847</v>
      </c>
      <c r="O16" s="552">
        <f t="shared" si="5"/>
        <v>100</v>
      </c>
      <c r="P16" s="553"/>
      <c r="Q16" s="553">
        <f t="shared" si="4"/>
        <v>1.3843668690372941</v>
      </c>
    </row>
    <row r="17" spans="2:25" s="549" customFormat="1" ht="18" customHeight="1" x14ac:dyDescent="0.2">
      <c r="B17" s="531" t="s">
        <v>43</v>
      </c>
      <c r="C17" s="546"/>
      <c r="D17" s="550">
        <f>'41cbenpreGI'!D17</f>
        <v>25427</v>
      </c>
      <c r="F17" s="551">
        <f>'41cbenpreGI'!F17+'41cbenpreGI'!H17+'41cbenpreGI'!J17+'41cbenpreGI'!L17+'41cbenpreGI'!N17</f>
        <v>28808</v>
      </c>
      <c r="G17" s="552">
        <f t="shared" si="0"/>
        <v>85.102360343859857</v>
      </c>
      <c r="H17" s="551">
        <f>'41cbenpreGI'!P17</f>
        <v>2765</v>
      </c>
      <c r="I17" s="552">
        <f t="shared" si="1"/>
        <v>8.1681486514430883</v>
      </c>
      <c r="J17" s="551">
        <f>'41cbenpreGI'!R17</f>
        <v>2275</v>
      </c>
      <c r="K17" s="552">
        <f t="shared" si="2"/>
        <v>6.7206286372633013</v>
      </c>
      <c r="L17" s="551">
        <f>'41cbenpreGI'!T17</f>
        <v>3</v>
      </c>
      <c r="M17" s="552">
        <f t="shared" si="3"/>
        <v>8.8623674337538032E-3</v>
      </c>
      <c r="N17" s="551">
        <f t="shared" si="5"/>
        <v>33851</v>
      </c>
      <c r="O17" s="552">
        <f t="shared" si="5"/>
        <v>100</v>
      </c>
      <c r="P17" s="553"/>
      <c r="Q17" s="553">
        <f t="shared" si="4"/>
        <v>1.3313013725567311</v>
      </c>
    </row>
    <row r="18" spans="2:25" s="549" customFormat="1" ht="18" customHeight="1" x14ac:dyDescent="0.2">
      <c r="B18" s="531" t="s">
        <v>44</v>
      </c>
      <c r="C18" s="546"/>
      <c r="D18" s="550">
        <f>'41cbenpreGI'!D18</f>
        <v>74374</v>
      </c>
      <c r="F18" s="551">
        <f>'41cbenpreGI'!F18+'41cbenpreGI'!H18+'41cbenpreGI'!J18+'41cbenpreGI'!L18+'41cbenpreGI'!N18</f>
        <v>35623</v>
      </c>
      <c r="G18" s="552">
        <f t="shared" si="0"/>
        <v>40.594160949928209</v>
      </c>
      <c r="H18" s="551">
        <f>'41cbenpreGI'!P18</f>
        <v>7430</v>
      </c>
      <c r="I18" s="552">
        <f t="shared" si="1"/>
        <v>8.4668505139366861</v>
      </c>
      <c r="J18" s="551">
        <f>'41cbenpreGI'!R18</f>
        <v>44693</v>
      </c>
      <c r="K18" s="552">
        <f t="shared" si="2"/>
        <v>50.929872142580393</v>
      </c>
      <c r="L18" s="551">
        <f>'41cbenpreGI'!T18</f>
        <v>8</v>
      </c>
      <c r="M18" s="552">
        <f t="shared" si="3"/>
        <v>9.116393554709756E-3</v>
      </c>
      <c r="N18" s="551">
        <f t="shared" si="5"/>
        <v>87754</v>
      </c>
      <c r="O18" s="552">
        <f t="shared" si="5"/>
        <v>100</v>
      </c>
      <c r="P18" s="553"/>
      <c r="Q18" s="553">
        <f t="shared" si="4"/>
        <v>1.1799015785086187</v>
      </c>
    </row>
    <row r="19" spans="2:25" s="549" customFormat="1" ht="18" customHeight="1" x14ac:dyDescent="0.2">
      <c r="B19" s="531" t="s">
        <v>6</v>
      </c>
      <c r="C19" s="546"/>
      <c r="D19" s="550">
        <f>'41cbenpreGI'!D19</f>
        <v>44790</v>
      </c>
      <c r="F19" s="551">
        <f>'41cbenpreGI'!F19+'41cbenpreGI'!H19+'41cbenpreGI'!J19+'41cbenpreGI'!L19+'41cbenpreGI'!N19</f>
        <v>23589</v>
      </c>
      <c r="G19" s="552">
        <f t="shared" si="0"/>
        <v>37.716451081655819</v>
      </c>
      <c r="H19" s="551">
        <f>'41cbenpreGI'!P19</f>
        <v>6289</v>
      </c>
      <c r="I19" s="552">
        <f>H19*100/$N19</f>
        <v>10.055481828501991</v>
      </c>
      <c r="J19" s="551">
        <f>'41cbenpreGI'!R19</f>
        <v>32582</v>
      </c>
      <c r="K19" s="552">
        <f>J19*100/$N19</f>
        <v>52.095358393425322</v>
      </c>
      <c r="L19" s="551">
        <f>'41cbenpreGI'!T19</f>
        <v>83</v>
      </c>
      <c r="M19" s="552">
        <f t="shared" si="3"/>
        <v>0.1327086964168652</v>
      </c>
      <c r="N19" s="551">
        <f t="shared" si="5"/>
        <v>62543</v>
      </c>
      <c r="O19" s="552">
        <f t="shared" si="5"/>
        <v>100</v>
      </c>
      <c r="P19" s="553"/>
      <c r="Q19" s="553">
        <f t="shared" si="4"/>
        <v>1.3963607948202723</v>
      </c>
    </row>
    <row r="20" spans="2:25" s="549" customFormat="1" ht="18" customHeight="1" x14ac:dyDescent="0.2">
      <c r="B20" s="531" t="s">
        <v>5</v>
      </c>
      <c r="C20" s="546"/>
      <c r="D20" s="550">
        <f>'41cbenpreGI'!D20</f>
        <v>11031</v>
      </c>
      <c r="F20" s="551">
        <f>'41cbenpreGI'!F20+'41cbenpreGI'!H20+'41cbenpreGI'!J20+'41cbenpreGI'!L20+'41cbenpreGI'!N20</f>
        <v>4644</v>
      </c>
      <c r="G20" s="552">
        <f t="shared" si="0"/>
        <v>35.567128743202879</v>
      </c>
      <c r="H20" s="551">
        <f>'41cbenpreGI'!P20</f>
        <v>6517</v>
      </c>
      <c r="I20" s="552">
        <f>H20*100/$N20</f>
        <v>49.911924638125143</v>
      </c>
      <c r="J20" s="551">
        <f>'41cbenpreGI'!R20</f>
        <v>1896</v>
      </c>
      <c r="K20" s="552">
        <f>J20*100/$N20</f>
        <v>14.520946618671976</v>
      </c>
      <c r="L20" s="551">
        <f>'41cbenpreGI'!T20</f>
        <v>0</v>
      </c>
      <c r="M20" s="552">
        <f t="shared" si="3"/>
        <v>0</v>
      </c>
      <c r="N20" s="551">
        <f t="shared" si="5"/>
        <v>13057</v>
      </c>
      <c r="O20" s="552">
        <f t="shared" si="5"/>
        <v>99.999999999999986</v>
      </c>
      <c r="P20" s="553"/>
      <c r="Q20" s="553">
        <f t="shared" si="4"/>
        <v>1.183664219019128</v>
      </c>
    </row>
    <row r="21" spans="2:25" s="549" customFormat="1" ht="18" customHeight="1" x14ac:dyDescent="0.2">
      <c r="B21" s="531" t="s">
        <v>38</v>
      </c>
      <c r="C21" s="546"/>
      <c r="D21" s="550">
        <f>'41cbenpreGI'!D21</f>
        <v>21280</v>
      </c>
      <c r="F21" s="551">
        <f>'41cbenpreGI'!F21+'41cbenpreGI'!H21+'41cbenpreGI'!J21+'41cbenpreGI'!L21+'41cbenpreGI'!N21</f>
        <v>17194</v>
      </c>
      <c r="G21" s="552">
        <f t="shared" si="0"/>
        <v>63.315657681543676</v>
      </c>
      <c r="H21" s="551">
        <f>'41cbenpreGI'!P21</f>
        <v>4072</v>
      </c>
      <c r="I21" s="552">
        <f>H21*100/$N21</f>
        <v>14.994844601561349</v>
      </c>
      <c r="J21" s="551">
        <f>'41cbenpreGI'!R21</f>
        <v>5887</v>
      </c>
      <c r="K21" s="552">
        <f>J21*100/$N21</f>
        <v>21.678450434526439</v>
      </c>
      <c r="L21" s="551">
        <f>'41cbenpreGI'!T21</f>
        <v>3</v>
      </c>
      <c r="M21" s="552">
        <f t="shared" si="3"/>
        <v>1.104728236853734E-2</v>
      </c>
      <c r="N21" s="551">
        <f t="shared" si="5"/>
        <v>27156</v>
      </c>
      <c r="O21" s="552">
        <f t="shared" si="5"/>
        <v>100</v>
      </c>
      <c r="P21" s="553"/>
      <c r="Q21" s="553">
        <f t="shared" si="4"/>
        <v>1.2761278195488721</v>
      </c>
    </row>
    <row r="22" spans="2:25" s="549" customFormat="1" ht="21" customHeight="1" x14ac:dyDescent="0.2">
      <c r="B22" s="531" t="s">
        <v>45</v>
      </c>
      <c r="C22" s="546"/>
      <c r="D22" s="550">
        <f>'41cbenpreGI'!D22</f>
        <v>49594</v>
      </c>
      <c r="F22" s="551">
        <f>'41cbenpreGI'!F22+'41cbenpreGI'!H22+'41cbenpreGI'!J22+'41cbenpreGI'!L22+'41cbenpreGI'!N22</f>
        <v>52011</v>
      </c>
      <c r="G22" s="552">
        <f t="shared" si="0"/>
        <v>76.309457437131371</v>
      </c>
      <c r="H22" s="551">
        <f>'41cbenpreGI'!P22</f>
        <v>4456</v>
      </c>
      <c r="I22" s="552">
        <f>H22*100/$N22</f>
        <v>6.5377505208486166</v>
      </c>
      <c r="J22" s="551">
        <f>'41cbenpreGI'!R22</f>
        <v>11691</v>
      </c>
      <c r="K22" s="552">
        <f>J22*100/$N22</f>
        <v>17.152792042020014</v>
      </c>
      <c r="L22" s="551">
        <f>'41cbenpreGI'!T22</f>
        <v>0</v>
      </c>
      <c r="M22" s="552">
        <f t="shared" si="3"/>
        <v>0</v>
      </c>
      <c r="N22" s="551">
        <f t="shared" si="5"/>
        <v>68158</v>
      </c>
      <c r="O22" s="552">
        <f t="shared" si="5"/>
        <v>100</v>
      </c>
      <c r="P22" s="553"/>
      <c r="Q22" s="553">
        <f t="shared" si="4"/>
        <v>1.3743194741299352</v>
      </c>
    </row>
    <row r="23" spans="2:25" s="549" customFormat="1" ht="18" customHeight="1" x14ac:dyDescent="0.2">
      <c r="B23" s="531" t="s">
        <v>46</v>
      </c>
      <c r="C23" s="546"/>
      <c r="D23" s="550">
        <f>'41cbenpreGI'!D23</f>
        <v>10699</v>
      </c>
      <c r="F23" s="551">
        <f>'41cbenpreGI'!F23+'41cbenpreGI'!H23+'41cbenpreGI'!J23+'41cbenpreGI'!L23+'41cbenpreGI'!N23</f>
        <v>6522</v>
      </c>
      <c r="G23" s="552">
        <f t="shared" si="0"/>
        <v>48.523175358976268</v>
      </c>
      <c r="H23" s="551">
        <f>'41cbenpreGI'!P23</f>
        <v>125</v>
      </c>
      <c r="I23" s="552">
        <f>H23*100/$N23</f>
        <v>0.92999032810058779</v>
      </c>
      <c r="J23" s="551">
        <f>'41cbenpreGI'!R23</f>
        <v>6793</v>
      </c>
      <c r="K23" s="552">
        <f>J23*100/$N23</f>
        <v>50.539394390298341</v>
      </c>
      <c r="L23" s="551">
        <f>'41cbenpreGI'!T23</f>
        <v>1</v>
      </c>
      <c r="M23" s="552">
        <f t="shared" si="3"/>
        <v>7.4399226248047018E-3</v>
      </c>
      <c r="N23" s="551">
        <f t="shared" si="5"/>
        <v>13441</v>
      </c>
      <c r="O23" s="552">
        <f t="shared" si="5"/>
        <v>100</v>
      </c>
      <c r="P23" s="553"/>
      <c r="Q23" s="553">
        <f t="shared" si="4"/>
        <v>1.2562856341714179</v>
      </c>
    </row>
    <row r="24" spans="2:25" s="549" customFormat="1" ht="22.5" customHeight="1" x14ac:dyDescent="0.2">
      <c r="B24" s="531" t="s">
        <v>47</v>
      </c>
      <c r="C24" s="546"/>
      <c r="D24" s="550">
        <f>'41cbenpreGI'!D24</f>
        <v>6399</v>
      </c>
      <c r="F24" s="551">
        <f>'41cbenpreGI'!F24+'41cbenpreGI'!H24+'41cbenpreGI'!J24+'41cbenpreGI'!L24+'41cbenpreGI'!N24</f>
        <v>3883</v>
      </c>
      <c r="G24" s="554">
        <f t="shared" si="0"/>
        <v>40.213338856669431</v>
      </c>
      <c r="H24" s="551">
        <f>'41cbenpreGI'!P24</f>
        <v>749</v>
      </c>
      <c r="I24" s="552">
        <f t="shared" si="1"/>
        <v>7.7568351284175643</v>
      </c>
      <c r="J24" s="551">
        <f>'41cbenpreGI'!R24</f>
        <v>5015</v>
      </c>
      <c r="K24" s="552">
        <f t="shared" si="2"/>
        <v>51.936619718309856</v>
      </c>
      <c r="L24" s="551">
        <f>'41cbenpreGI'!T24</f>
        <v>9</v>
      </c>
      <c r="M24" s="552">
        <f t="shared" si="3"/>
        <v>9.3206296603148303E-2</v>
      </c>
      <c r="N24" s="550">
        <f t="shared" si="5"/>
        <v>9656</v>
      </c>
      <c r="O24" s="552">
        <f t="shared" si="5"/>
        <v>100</v>
      </c>
      <c r="P24" s="553"/>
      <c r="Q24" s="553">
        <f t="shared" si="4"/>
        <v>1.508985779027973</v>
      </c>
    </row>
    <row r="25" spans="2:25" s="549" customFormat="1" ht="18" customHeight="1" x14ac:dyDescent="0.2">
      <c r="B25" s="531" t="s">
        <v>48</v>
      </c>
      <c r="C25" s="546"/>
      <c r="D25" s="550">
        <f>'41cbenpreGI'!D25</f>
        <v>27192</v>
      </c>
      <c r="F25" s="551">
        <f>'41cbenpreGI'!F25+'41cbenpreGI'!H25+'41cbenpreGI'!J25+'41cbenpreGI'!L25+'41cbenpreGI'!N25</f>
        <v>19466</v>
      </c>
      <c r="G25" s="554">
        <f t="shared" si="0"/>
        <v>52.609388935434175</v>
      </c>
      <c r="H25" s="551">
        <f>'41cbenpreGI'!P25</f>
        <v>42</v>
      </c>
      <c r="I25" s="552">
        <f t="shared" si="1"/>
        <v>0.11351044566363071</v>
      </c>
      <c r="J25" s="551">
        <f>'41cbenpreGI'!R25</f>
        <v>15101</v>
      </c>
      <c r="K25" s="552">
        <f t="shared" si="2"/>
        <v>40.812410475392554</v>
      </c>
      <c r="L25" s="551">
        <f>'41cbenpreGI'!T25</f>
        <v>2392</v>
      </c>
      <c r="M25" s="552">
        <f t="shared" si="3"/>
        <v>6.4646901435096344</v>
      </c>
      <c r="N25" s="550">
        <f t="shared" si="5"/>
        <v>37001</v>
      </c>
      <c r="O25" s="552">
        <f t="shared" si="5"/>
        <v>99.999999999999986</v>
      </c>
      <c r="P25" s="553"/>
      <c r="Q25" s="553">
        <f t="shared" si="4"/>
        <v>1.3607310973815827</v>
      </c>
    </row>
    <row r="26" spans="2:25" s="549" customFormat="1" ht="18" customHeight="1" x14ac:dyDescent="0.2">
      <c r="B26" s="531" t="s">
        <v>49</v>
      </c>
      <c r="C26" s="546"/>
      <c r="D26" s="550">
        <f>'41cbenpreGI'!D26</f>
        <v>2778</v>
      </c>
      <c r="F26" s="551">
        <f>'41cbenpreGI'!F26+'41cbenpreGI'!H26+'41cbenpreGI'!J26+'41cbenpreGI'!L26+'41cbenpreGI'!N26</f>
        <v>3973</v>
      </c>
      <c r="G26" s="554">
        <f t="shared" si="0"/>
        <v>98.953922789539234</v>
      </c>
      <c r="H26" s="551">
        <f>'41cbenpreGI'!P26</f>
        <v>36</v>
      </c>
      <c r="I26" s="552">
        <f t="shared" si="1"/>
        <v>0.89663760896637612</v>
      </c>
      <c r="J26" s="551">
        <f>'41cbenpreGI'!R26</f>
        <v>6</v>
      </c>
      <c r="K26" s="552">
        <f t="shared" si="2"/>
        <v>0.149439601494396</v>
      </c>
      <c r="L26" s="551">
        <f>'41cbenpreGI'!T26</f>
        <v>0</v>
      </c>
      <c r="M26" s="552">
        <f t="shared" si="3"/>
        <v>0</v>
      </c>
      <c r="N26" s="550">
        <f t="shared" si="5"/>
        <v>4015</v>
      </c>
      <c r="O26" s="552">
        <f t="shared" si="5"/>
        <v>100</v>
      </c>
      <c r="P26" s="553"/>
      <c r="Q26" s="553">
        <f t="shared" si="4"/>
        <v>1.4452843772498201</v>
      </c>
    </row>
    <row r="27" spans="2:25" s="549" customFormat="1" ht="18" customHeight="1" x14ac:dyDescent="0.2">
      <c r="B27" s="531" t="s">
        <v>4</v>
      </c>
      <c r="C27" s="546"/>
      <c r="D27" s="550">
        <f>'41cbenpreGI'!D27</f>
        <v>943</v>
      </c>
      <c r="F27" s="551">
        <f>'41cbenpreGI'!F27+'41cbenpreGI'!H27+'41cbenpreGI'!J27+'41cbenpreGI'!L27+'41cbenpreGI'!N27</f>
        <v>926</v>
      </c>
      <c r="G27" s="554">
        <f t="shared" si="0"/>
        <v>70.687022900763353</v>
      </c>
      <c r="H27" s="551">
        <f>'41cbenpreGI'!P27</f>
        <v>1</v>
      </c>
      <c r="I27" s="552">
        <f t="shared" si="1"/>
        <v>7.6335877862595422E-2</v>
      </c>
      <c r="J27" s="551">
        <f>'41cbenpreGI'!R27</f>
        <v>383</v>
      </c>
      <c r="K27" s="552">
        <f t="shared" si="2"/>
        <v>29.236641221374047</v>
      </c>
      <c r="L27" s="551">
        <f>'41cbenpreGI'!T27</f>
        <v>0</v>
      </c>
      <c r="M27" s="552">
        <f t="shared" si="3"/>
        <v>0</v>
      </c>
      <c r="N27" s="551">
        <f t="shared" si="5"/>
        <v>1310</v>
      </c>
      <c r="O27" s="552">
        <f t="shared" si="5"/>
        <v>99.999999999999986</v>
      </c>
      <c r="P27" s="553"/>
      <c r="Q27" s="553">
        <f t="shared" si="4"/>
        <v>1.3891834570519619</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446822</v>
      </c>
      <c r="E30" s="561"/>
      <c r="F30" s="532">
        <f>SUM(F10:F27)</f>
        <v>359864</v>
      </c>
      <c r="G30" s="562">
        <f>F30*100/$N30</f>
        <v>59.535776325585246</v>
      </c>
      <c r="H30" s="532">
        <f>SUM(H10:H27)</f>
        <v>58533</v>
      </c>
      <c r="I30" s="562">
        <f>H30*100/$N30</f>
        <v>9.683679377946893</v>
      </c>
      <c r="J30" s="532">
        <f>SUM(J10:J27)</f>
        <v>182653</v>
      </c>
      <c r="K30" s="562">
        <f>J30*100/$N30</f>
        <v>30.21804946645711</v>
      </c>
      <c r="L30" s="532">
        <f>SUM(L10:L28)</f>
        <v>3400</v>
      </c>
      <c r="M30" s="562">
        <f>L30*100/$N30</f>
        <v>0.56249483001075362</v>
      </c>
      <c r="N30" s="532">
        <f>F30+H30+J30+L30</f>
        <v>604450</v>
      </c>
      <c r="O30" s="562">
        <f>G30+I30+K30+M30</f>
        <v>99.999999999999986</v>
      </c>
      <c r="P30" s="563"/>
      <c r="Q30" s="563">
        <f>(N30/D30)</f>
        <v>1.3527758257203093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6"/>
      <c r="C3" s="1046"/>
      <c r="D3" s="1046"/>
      <c r="E3" s="1046"/>
      <c r="F3" s="1046"/>
      <c r="G3" s="1046"/>
      <c r="H3" s="1046"/>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12" t="s">
        <v>432</v>
      </c>
      <c r="B4" s="1112"/>
      <c r="C4" s="1112"/>
      <c r="D4" s="1112"/>
      <c r="E4" s="1112"/>
      <c r="F4" s="1112"/>
      <c r="G4" s="1112"/>
      <c r="H4" s="1112"/>
      <c r="I4" s="1112"/>
      <c r="J4" s="1112"/>
      <c r="K4" s="1112"/>
      <c r="L4" s="1112"/>
      <c r="M4" s="1112"/>
      <c r="N4" s="1112"/>
      <c r="O4" s="1112"/>
      <c r="P4" s="1112"/>
      <c r="Q4" s="1112"/>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7" t="str">
        <f>porsaad!B6</f>
        <v>Situación a 30 de septiembre de 2023</v>
      </c>
      <c r="C5" s="1047"/>
      <c r="D5" s="1047"/>
      <c r="E5" s="1047"/>
      <c r="F5" s="1047"/>
      <c r="G5" s="1047"/>
      <c r="H5" s="1047"/>
      <c r="I5" s="1047"/>
      <c r="J5" s="1047"/>
      <c r="K5" s="1047"/>
      <c r="L5" s="1047"/>
      <c r="M5" s="1047"/>
      <c r="N5" s="1047"/>
      <c r="O5" s="1047"/>
      <c r="P5" s="1047"/>
      <c r="Q5" s="1047"/>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7" t="s">
        <v>115</v>
      </c>
      <c r="D8" s="1056"/>
      <c r="E8" s="211"/>
      <c r="F8" s="1057" t="s">
        <v>116</v>
      </c>
      <c r="G8" s="1056"/>
      <c r="H8" s="211"/>
      <c r="I8" s="1057" t="s">
        <v>262</v>
      </c>
      <c r="J8" s="1055"/>
      <c r="K8" s="1056"/>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279070</v>
      </c>
      <c r="J11" s="412">
        <f>I11*100/C11</f>
        <v>3.2831042422949048</v>
      </c>
      <c r="K11" s="228">
        <f>I11*100/F11</f>
        <v>26.431338378337422</v>
      </c>
      <c r="L11" s="278"/>
      <c r="M11" s="278">
        <f>_xlfn.RANK.EQ(K11,K$11:K$31,0)</f>
        <v>2</v>
      </c>
      <c r="N11" s="278">
        <v>1</v>
      </c>
      <c r="O11" s="278">
        <f>MATCH(N11,M$11:M$31,0)</f>
        <v>7</v>
      </c>
      <c r="P11" s="279" t="str">
        <f t="shared" ref="P11:P29" si="0">INDEX(B$11:B$31,O11,1)</f>
        <v>Castilla y León</v>
      </c>
      <c r="Q11" s="280">
        <f>INDEX(K$11:K$31,O11,1)</f>
        <v>28.55670054113634</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39671</v>
      </c>
      <c r="J12" s="413">
        <f t="shared" ref="J12:J28" si="1">I12*100/C12</f>
        <v>2.9910692407158179</v>
      </c>
      <c r="K12" s="235">
        <f t="shared" ref="K12:K28" si="2">I12*100/F12</f>
        <v>20.406683058816267</v>
      </c>
      <c r="L12" s="278"/>
      <c r="M12" s="278">
        <f t="shared" ref="M12:M31" si="3">_xlfn.RANK.EQ(K12,K$11:K$31,0)</f>
        <v>9</v>
      </c>
      <c r="N12" s="278">
        <v>2</v>
      </c>
      <c r="O12" s="278">
        <f t="shared" ref="O12:O29" si="4">MATCH(N12,M$11:M$31,0)</f>
        <v>1</v>
      </c>
      <c r="P12" s="279" t="str">
        <f t="shared" si="0"/>
        <v>Andalucía</v>
      </c>
      <c r="Q12" s="280">
        <f t="shared" ref="Q12:Q29" si="5">INDEX(K$11:K$31,O12,1)</f>
        <v>26.431338378337422</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30221</v>
      </c>
      <c r="J13" s="413">
        <f t="shared" si="1"/>
        <v>3.0080044909553831</v>
      </c>
      <c r="K13" s="235">
        <f t="shared" si="2"/>
        <v>15.617926429700985</v>
      </c>
      <c r="L13" s="278"/>
      <c r="M13" s="278">
        <f t="shared" si="3"/>
        <v>17</v>
      </c>
      <c r="N13" s="278">
        <v>3</v>
      </c>
      <c r="O13" s="278">
        <f>MATCH(N13,M$11:M$31,0)</f>
        <v>8</v>
      </c>
      <c r="P13" s="279" t="str">
        <f t="shared" si="0"/>
        <v>Castilla - La Mancha</v>
      </c>
      <c r="Q13" s="280">
        <f t="shared" si="5"/>
        <v>24.137823995033369</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28700</v>
      </c>
      <c r="J14" s="413">
        <f t="shared" si="1"/>
        <v>2.4391093766333323</v>
      </c>
      <c r="K14" s="235">
        <f t="shared" si="2"/>
        <v>23.465349772704975</v>
      </c>
      <c r="L14" s="278"/>
      <c r="M14" s="278">
        <f t="shared" si="3"/>
        <v>4</v>
      </c>
      <c r="N14" s="278">
        <v>4</v>
      </c>
      <c r="O14" s="278">
        <f t="shared" si="4"/>
        <v>4</v>
      </c>
      <c r="P14" s="279" t="str">
        <f t="shared" si="0"/>
        <v>Balears, Illes</v>
      </c>
      <c r="Q14" s="280">
        <f t="shared" si="5"/>
        <v>23.465349772704975</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39639</v>
      </c>
      <c r="J15" s="413">
        <f t="shared" si="1"/>
        <v>1.8202223353894773</v>
      </c>
      <c r="K15" s="235">
        <f t="shared" si="2"/>
        <v>16.056889162541623</v>
      </c>
      <c r="L15" s="278"/>
      <c r="M15" s="278">
        <f t="shared" si="3"/>
        <v>16</v>
      </c>
      <c r="N15" s="278">
        <v>5</v>
      </c>
      <c r="O15" s="278">
        <f t="shared" si="4"/>
        <v>11</v>
      </c>
      <c r="P15" s="279" t="str">
        <f t="shared" si="0"/>
        <v>Extremadura</v>
      </c>
      <c r="Q15" s="280">
        <f t="shared" si="5"/>
        <v>21.631854767934605</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17466</v>
      </c>
      <c r="J16" s="413">
        <f t="shared" si="1"/>
        <v>2.9835907632703682</v>
      </c>
      <c r="K16" s="235">
        <f t="shared" si="2"/>
        <v>17.522422199482332</v>
      </c>
      <c r="L16" s="278"/>
      <c r="M16" s="278">
        <f t="shared" si="3"/>
        <v>15</v>
      </c>
      <c r="N16" s="278">
        <v>6</v>
      </c>
      <c r="O16" s="278">
        <f t="shared" si="4"/>
        <v>13</v>
      </c>
      <c r="P16" s="279" t="str">
        <f t="shared" si="0"/>
        <v>Madrid, Comunidad de</v>
      </c>
      <c r="Q16" s="283">
        <f t="shared" si="5"/>
        <v>21.576899289053816</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120214</v>
      </c>
      <c r="J17" s="414">
        <f t="shared" si="1"/>
        <v>5.0666767819812533</v>
      </c>
      <c r="K17" s="287">
        <f t="shared" si="2"/>
        <v>28.55670054113634</v>
      </c>
      <c r="L17" s="278"/>
      <c r="M17" s="278">
        <f t="shared" si="3"/>
        <v>1</v>
      </c>
      <c r="N17" s="278">
        <v>7</v>
      </c>
      <c r="O17" s="278">
        <f t="shared" si="4"/>
        <v>10</v>
      </c>
      <c r="P17" s="279" t="str">
        <f t="shared" si="0"/>
        <v>Comunitat Valenciana</v>
      </c>
      <c r="Q17" s="280">
        <f t="shared" si="5"/>
        <v>21.419026097609663</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69984</v>
      </c>
      <c r="J18" s="414">
        <f t="shared" si="1"/>
        <v>3.4083205410923143</v>
      </c>
      <c r="K18" s="287">
        <f t="shared" si="2"/>
        <v>24.137823995033369</v>
      </c>
      <c r="L18" s="278"/>
      <c r="M18" s="278">
        <f t="shared" si="3"/>
        <v>3</v>
      </c>
      <c r="N18" s="278">
        <v>8</v>
      </c>
      <c r="O18" s="278">
        <f t="shared" si="4"/>
        <v>21</v>
      </c>
      <c r="P18" s="279" t="str">
        <f t="shared" si="0"/>
        <v>TOTAL</v>
      </c>
      <c r="Q18" s="280">
        <f t="shared" si="5"/>
        <v>21.290778838465862</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199875</v>
      </c>
      <c r="J19" s="414">
        <f t="shared" si="1"/>
        <v>2.5649297777086524</v>
      </c>
      <c r="K19" s="287">
        <f t="shared" si="2"/>
        <v>18.685005627704008</v>
      </c>
      <c r="L19" s="278"/>
      <c r="M19" s="278">
        <f t="shared" si="3"/>
        <v>14</v>
      </c>
      <c r="N19" s="278">
        <v>9</v>
      </c>
      <c r="O19" s="278">
        <f>MATCH(N19,M$11:M$31,0)</f>
        <v>2</v>
      </c>
      <c r="P19" s="279" t="str">
        <f t="shared" si="0"/>
        <v>Aragón</v>
      </c>
      <c r="Q19" s="280">
        <f t="shared" si="5"/>
        <v>20.406683058816267</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140566</v>
      </c>
      <c r="J20" s="414">
        <f t="shared" si="1"/>
        <v>2.7572952119933301</v>
      </c>
      <c r="K20" s="287">
        <f>I20*100/F20</f>
        <v>21.419026097609663</v>
      </c>
      <c r="L20" s="278"/>
      <c r="M20" s="278">
        <f t="shared" si="3"/>
        <v>7</v>
      </c>
      <c r="N20" s="278">
        <v>10</v>
      </c>
      <c r="O20" s="278">
        <f t="shared" si="4"/>
        <v>17</v>
      </c>
      <c r="P20" s="279" t="str">
        <f t="shared" si="0"/>
        <v>Rioja, La</v>
      </c>
      <c r="Q20" s="280">
        <f t="shared" si="5"/>
        <v>19.94637832088808</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34508</v>
      </c>
      <c r="J21" s="413">
        <f t="shared" si="1"/>
        <v>3.271595106449142</v>
      </c>
      <c r="K21" s="235">
        <f t="shared" si="2"/>
        <v>21.631854767934605</v>
      </c>
      <c r="L21" s="278"/>
      <c r="M21" s="278">
        <f t="shared" si="3"/>
        <v>5</v>
      </c>
      <c r="N21" s="278">
        <v>11</v>
      </c>
      <c r="O21" s="278">
        <f t="shared" si="4"/>
        <v>16</v>
      </c>
      <c r="P21" s="279" t="str">
        <f t="shared" si="0"/>
        <v>País Vasco</v>
      </c>
      <c r="Q21" s="280">
        <f t="shared" si="5"/>
        <v>19.885566936806331</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73023</v>
      </c>
      <c r="J22" s="413">
        <f t="shared" si="1"/>
        <v>2.7141415012429082</v>
      </c>
      <c r="K22" s="235">
        <f t="shared" si="2"/>
        <v>15.03898607375432</v>
      </c>
      <c r="L22" s="278"/>
      <c r="M22" s="278">
        <f t="shared" si="3"/>
        <v>18</v>
      </c>
      <c r="N22" s="278">
        <v>12</v>
      </c>
      <c r="O22" s="278">
        <f t="shared" si="4"/>
        <v>14</v>
      </c>
      <c r="P22" s="279" t="str">
        <f t="shared" si="0"/>
        <v>Murcia, Región de</v>
      </c>
      <c r="Q22" s="280">
        <f t="shared" si="5"/>
        <v>19.68394870496418</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173387</v>
      </c>
      <c r="J23" s="413">
        <f t="shared" si="1"/>
        <v>2.5685684386673495</v>
      </c>
      <c r="K23" s="235">
        <f t="shared" si="2"/>
        <v>21.576899289053816</v>
      </c>
      <c r="L23" s="278"/>
      <c r="M23" s="278">
        <f t="shared" si="3"/>
        <v>6</v>
      </c>
      <c r="N23" s="278">
        <v>13</v>
      </c>
      <c r="O23" s="278">
        <f t="shared" si="4"/>
        <v>15</v>
      </c>
      <c r="P23" s="279" t="str">
        <f t="shared" si="0"/>
        <v>Navarra, Comunidad Foral de</v>
      </c>
      <c r="Q23" s="280">
        <f t="shared" si="5"/>
        <v>19.062034559170772</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39648</v>
      </c>
      <c r="J24" s="413">
        <f t="shared" si="1"/>
        <v>2.5881956657122824</v>
      </c>
      <c r="K24" s="235">
        <f>I24*100/F24</f>
        <v>19.68394870496418</v>
      </c>
      <c r="L24" s="278"/>
      <c r="M24" s="278">
        <f t="shared" si="3"/>
        <v>12</v>
      </c>
      <c r="N24" s="278">
        <v>14</v>
      </c>
      <c r="O24" s="278">
        <f t="shared" si="4"/>
        <v>9</v>
      </c>
      <c r="P24" s="279" t="str">
        <f t="shared" si="0"/>
        <v>Cataluña</v>
      </c>
      <c r="Q24" s="280">
        <f t="shared" si="5"/>
        <v>18.685005627704008</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15742</v>
      </c>
      <c r="J25" s="413">
        <f t="shared" si="1"/>
        <v>2.3703654627121424</v>
      </c>
      <c r="K25" s="235">
        <f t="shared" si="2"/>
        <v>19.062034559170772</v>
      </c>
      <c r="L25" s="278"/>
      <c r="M25" s="278">
        <f t="shared" si="3"/>
        <v>13</v>
      </c>
      <c r="N25" s="278">
        <v>15</v>
      </c>
      <c r="O25" s="278">
        <f t="shared" si="4"/>
        <v>6</v>
      </c>
      <c r="P25" s="279" t="str">
        <f t="shared" si="0"/>
        <v>Cantabria</v>
      </c>
      <c r="Q25" s="283">
        <f t="shared" si="5"/>
        <v>17.522422199482332</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66938</v>
      </c>
      <c r="J26" s="413">
        <f t="shared" si="1"/>
        <v>3.0313734334341405</v>
      </c>
      <c r="K26" s="235">
        <f t="shared" si="2"/>
        <v>19.885566936806331</v>
      </c>
      <c r="L26" s="278"/>
      <c r="M26" s="278">
        <f t="shared" si="3"/>
        <v>11</v>
      </c>
      <c r="N26" s="278">
        <v>16</v>
      </c>
      <c r="O26" s="278">
        <f t="shared" si="4"/>
        <v>5</v>
      </c>
      <c r="P26" s="279" t="str">
        <f t="shared" si="0"/>
        <v>Canarias</v>
      </c>
      <c r="Q26" s="280">
        <f t="shared" si="5"/>
        <v>16.056889162541623</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9002</v>
      </c>
      <c r="J27" s="413">
        <f t="shared" si="1"/>
        <v>2.814074750228202</v>
      </c>
      <c r="K27" s="242">
        <f t="shared" si="2"/>
        <v>19.94637832088808</v>
      </c>
      <c r="L27" s="278"/>
      <c r="M27" s="278">
        <f t="shared" si="3"/>
        <v>10</v>
      </c>
      <c r="N27" s="278">
        <v>17</v>
      </c>
      <c r="O27" s="278">
        <f t="shared" si="4"/>
        <v>3</v>
      </c>
      <c r="P27" s="279" t="str">
        <f t="shared" si="0"/>
        <v>Asturias, Principado de</v>
      </c>
      <c r="Q27" s="280">
        <f t="shared" si="5"/>
        <v>15.617926429700985</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3297</v>
      </c>
      <c r="J28" s="413">
        <f t="shared" si="1"/>
        <v>1.9591531134312217</v>
      </c>
      <c r="K28" s="242">
        <f t="shared" si="2"/>
        <v>14.803340517241379</v>
      </c>
      <c r="L28" s="278"/>
      <c r="M28" s="278">
        <f t="shared" si="3"/>
        <v>19</v>
      </c>
      <c r="N28" s="278">
        <v>18</v>
      </c>
      <c r="O28" s="278">
        <f t="shared" si="4"/>
        <v>12</v>
      </c>
      <c r="P28" s="279" t="str">
        <f t="shared" si="0"/>
        <v>Galicia</v>
      </c>
      <c r="Q28" s="280">
        <f t="shared" si="5"/>
        <v>15.03898607375432</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14.803340517241379</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1380951</v>
      </c>
      <c r="J31" s="409">
        <f>I31*100/C31</f>
        <v>2.9087704753322878</v>
      </c>
      <c r="K31" s="254">
        <f>I31*100/F31</f>
        <v>21.290778838465862</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44" t="str">
        <f>'22solcasaadpot'!B32:M32</f>
        <v>(1) Cifras INE de población referidas al 01/01/2022. Real Decreto 1037/2022, de 20 de diciembre BOE 21.12.22.</v>
      </c>
      <c r="C33" s="1075"/>
      <c r="D33" s="1075"/>
      <c r="E33" s="1075"/>
      <c r="F33" s="1075"/>
      <c r="G33" s="1075"/>
      <c r="H33" s="1075"/>
      <c r="I33" s="1075"/>
      <c r="J33" s="1075"/>
      <c r="K33" s="1075"/>
      <c r="L33" s="1075"/>
      <c r="M33" s="1075"/>
      <c r="N33" s="1075"/>
      <c r="O33" s="1075"/>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66" t="str">
        <f>'22solcasaadpot'!B33:Q33</f>
        <v>(2) Cifras de Población Potencialmente Dependiente calculadas según lo explicado en la metodología</v>
      </c>
      <c r="C34" s="1110"/>
      <c r="D34" s="1110"/>
      <c r="E34" s="1110"/>
      <c r="F34" s="1110"/>
      <c r="G34" s="1110"/>
      <c r="H34" s="1110"/>
      <c r="I34" s="1110"/>
      <c r="J34" s="1110"/>
      <c r="K34" s="1110"/>
      <c r="L34" s="1110"/>
      <c r="M34" s="1110"/>
      <c r="N34" s="1110"/>
      <c r="O34" s="1110"/>
      <c r="P34" s="1110"/>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436</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262</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263</v>
      </c>
      <c r="K8" s="1055"/>
      <c r="L8" s="1055"/>
      <c r="M8" s="1055"/>
      <c r="N8" s="1055"/>
      <c r="O8" s="1056"/>
      <c r="P8" s="211"/>
      <c r="Q8" s="1057" t="s">
        <v>264</v>
      </c>
      <c r="R8" s="1055"/>
      <c r="S8" s="1055"/>
      <c r="T8" s="1055"/>
      <c r="U8" s="1055"/>
      <c r="V8" s="1056"/>
      <c r="W8" s="211"/>
      <c r="X8" s="1057" t="s">
        <v>265</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233</v>
      </c>
      <c r="L9" s="1039" t="s">
        <v>27</v>
      </c>
      <c r="M9" s="1040"/>
      <c r="N9" s="1040" t="s">
        <v>26</v>
      </c>
      <c r="O9" s="1041"/>
      <c r="P9" s="211"/>
      <c r="Q9" s="1042" t="s">
        <v>12</v>
      </c>
      <c r="R9" s="1037" t="s">
        <v>233</v>
      </c>
      <c r="S9" s="1039" t="s">
        <v>27</v>
      </c>
      <c r="T9" s="1040"/>
      <c r="U9" s="1040" t="s">
        <v>26</v>
      </c>
      <c r="V9" s="1041"/>
      <c r="W9" s="211"/>
      <c r="X9" s="1042" t="s">
        <v>12</v>
      </c>
      <c r="Y9" s="1037" t="s">
        <v>233</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408" t="s">
        <v>233</v>
      </c>
      <c r="G10" s="408" t="s">
        <v>12</v>
      </c>
      <c r="H10" s="218" t="s">
        <v>233</v>
      </c>
      <c r="I10" s="216"/>
      <c r="J10" s="1043"/>
      <c r="K10" s="1038"/>
      <c r="L10" s="408" t="s">
        <v>12</v>
      </c>
      <c r="M10" s="408" t="s">
        <v>233</v>
      </c>
      <c r="N10" s="408" t="s">
        <v>12</v>
      </c>
      <c r="O10" s="218" t="s">
        <v>233</v>
      </c>
      <c r="P10" s="216"/>
      <c r="Q10" s="1043"/>
      <c r="R10" s="1038"/>
      <c r="S10" s="408" t="s">
        <v>12</v>
      </c>
      <c r="T10" s="408" t="s">
        <v>233</v>
      </c>
      <c r="U10" s="408" t="s">
        <v>12</v>
      </c>
      <c r="V10" s="218" t="s">
        <v>233</v>
      </c>
      <c r="W10" s="216"/>
      <c r="X10" s="1043"/>
      <c r="Y10" s="1038"/>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279070</v>
      </c>
      <c r="E12" s="739">
        <f>L12+S12+Z12</f>
        <v>176539</v>
      </c>
      <c r="F12" s="748">
        <f>E12/$D12*100</f>
        <v>63.259755616870315</v>
      </c>
      <c r="G12" s="739">
        <f>N12+U12+AB12</f>
        <v>102531</v>
      </c>
      <c r="H12" s="230">
        <f>G12/$D12*100</f>
        <v>36.740244383129685</v>
      </c>
      <c r="I12" s="226"/>
      <c r="J12" s="227">
        <v>83925</v>
      </c>
      <c r="K12" s="751">
        <v>30.073099939083388</v>
      </c>
      <c r="L12" s="745">
        <v>34388</v>
      </c>
      <c r="M12" s="748">
        <v>40.974679773607384</v>
      </c>
      <c r="N12" s="745">
        <v>49537</v>
      </c>
      <c r="O12" s="228">
        <v>59.025320226392608</v>
      </c>
      <c r="P12" s="226"/>
      <c r="Q12" s="227">
        <v>57977</v>
      </c>
      <c r="R12" s="751">
        <v>20.775074354104706</v>
      </c>
      <c r="S12" s="745">
        <v>38641</v>
      </c>
      <c r="T12" s="748">
        <v>66.648843506907909</v>
      </c>
      <c r="U12" s="745">
        <v>19336</v>
      </c>
      <c r="V12" s="228">
        <v>33.351156493092091</v>
      </c>
      <c r="W12" s="226"/>
      <c r="X12" s="227">
        <v>137168</v>
      </c>
      <c r="Y12" s="751">
        <v>49.151825706811913</v>
      </c>
      <c r="Z12" s="745">
        <v>103510</v>
      </c>
      <c r="AA12" s="748">
        <v>75.462206928729742</v>
      </c>
      <c r="AB12" s="745">
        <v>33658</v>
      </c>
      <c r="AC12" s="228">
        <f t="shared" ref="AC12:AC29" si="0">AB12/$X12*100</f>
        <v>24.537793071270269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39671</v>
      </c>
      <c r="E13" s="740">
        <f t="shared" ref="E13:E29" si="2">L13+S13+Z13</f>
        <v>25639</v>
      </c>
      <c r="F13" s="577">
        <f t="shared" ref="F13:H29" si="3">E13/$D13*100</f>
        <v>64.629074134758397</v>
      </c>
      <c r="G13" s="740">
        <f t="shared" ref="G13:G29" si="4">N13+U13+AB13</f>
        <v>14032</v>
      </c>
      <c r="H13" s="237">
        <f t="shared" si="3"/>
        <v>35.370925865241617</v>
      </c>
      <c r="I13" s="226"/>
      <c r="J13" s="234">
        <v>8217</v>
      </c>
      <c r="K13" s="752">
        <v>20.712863300647829</v>
      </c>
      <c r="L13" s="746">
        <v>3476</v>
      </c>
      <c r="M13" s="749">
        <v>42.302543507362785</v>
      </c>
      <c r="N13" s="746">
        <v>4741</v>
      </c>
      <c r="O13" s="235">
        <v>57.697456492637208</v>
      </c>
      <c r="P13" s="226"/>
      <c r="Q13" s="234">
        <v>7200</v>
      </c>
      <c r="R13" s="752">
        <v>18.149277809987144</v>
      </c>
      <c r="S13" s="746">
        <v>4378</v>
      </c>
      <c r="T13" s="749">
        <v>60.805555555555557</v>
      </c>
      <c r="U13" s="746">
        <v>2822</v>
      </c>
      <c r="V13" s="235">
        <v>39.194444444444443</v>
      </c>
      <c r="W13" s="226"/>
      <c r="X13" s="234">
        <v>24254</v>
      </c>
      <c r="Y13" s="752">
        <v>61.137858889365027</v>
      </c>
      <c r="Z13" s="746">
        <v>17785</v>
      </c>
      <c r="AA13" s="749">
        <v>73.328110827080067</v>
      </c>
      <c r="AB13" s="746">
        <v>6469</v>
      </c>
      <c r="AC13" s="235">
        <f t="shared" si="0"/>
        <v>26.671889172919933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30221</v>
      </c>
      <c r="E14" s="740">
        <f t="shared" si="2"/>
        <v>19690</v>
      </c>
      <c r="F14" s="577">
        <f t="shared" si="3"/>
        <v>65.153370173058462</v>
      </c>
      <c r="G14" s="740">
        <f t="shared" si="4"/>
        <v>10531</v>
      </c>
      <c r="H14" s="237">
        <f t="shared" si="3"/>
        <v>34.84662982694153</v>
      </c>
      <c r="I14" s="226"/>
      <c r="J14" s="234">
        <v>7460</v>
      </c>
      <c r="K14" s="752">
        <v>24.684821812646835</v>
      </c>
      <c r="L14" s="746">
        <v>3068</v>
      </c>
      <c r="M14" s="749">
        <v>41.126005361930297</v>
      </c>
      <c r="N14" s="746">
        <v>4392</v>
      </c>
      <c r="O14" s="235">
        <v>58.873994638069703</v>
      </c>
      <c r="P14" s="226"/>
      <c r="Q14" s="234">
        <v>6127</v>
      </c>
      <c r="R14" s="752">
        <v>20.273981668376294</v>
      </c>
      <c r="S14" s="746">
        <v>3655</v>
      </c>
      <c r="T14" s="749">
        <v>59.653990533703279</v>
      </c>
      <c r="U14" s="746">
        <v>2472</v>
      </c>
      <c r="V14" s="235">
        <v>40.346009466296721</v>
      </c>
      <c r="W14" s="226"/>
      <c r="X14" s="234">
        <v>16634</v>
      </c>
      <c r="Y14" s="752">
        <v>55.041196518976875</v>
      </c>
      <c r="Z14" s="746">
        <v>12967</v>
      </c>
      <c r="AA14" s="749">
        <v>77.954791391126605</v>
      </c>
      <c r="AB14" s="746">
        <v>3667</v>
      </c>
      <c r="AC14" s="235">
        <f t="shared" si="0"/>
        <v>22.045208608873391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28700</v>
      </c>
      <c r="E15" s="740">
        <f t="shared" si="2"/>
        <v>18001</v>
      </c>
      <c r="F15" s="577">
        <f t="shared" si="3"/>
        <v>62.721254355400703</v>
      </c>
      <c r="G15" s="740">
        <f t="shared" si="4"/>
        <v>10699</v>
      </c>
      <c r="H15" s="237">
        <f t="shared" si="3"/>
        <v>37.278745644599304</v>
      </c>
      <c r="I15" s="226"/>
      <c r="J15" s="234">
        <v>7628</v>
      </c>
      <c r="K15" s="752">
        <v>26.578397212543553</v>
      </c>
      <c r="L15" s="746">
        <v>3238</v>
      </c>
      <c r="M15" s="749">
        <v>42.448872574724703</v>
      </c>
      <c r="N15" s="746">
        <v>4390</v>
      </c>
      <c r="O15" s="235">
        <v>57.551127425275304</v>
      </c>
      <c r="P15" s="226"/>
      <c r="Q15" s="234">
        <v>6218</v>
      </c>
      <c r="R15" s="752">
        <v>21.665505226480835</v>
      </c>
      <c r="S15" s="746">
        <v>3740</v>
      </c>
      <c r="T15" s="749">
        <v>60.147957542618201</v>
      </c>
      <c r="U15" s="746">
        <v>2478</v>
      </c>
      <c r="V15" s="235">
        <v>39.852042457381792</v>
      </c>
      <c r="W15" s="226"/>
      <c r="X15" s="234">
        <v>14854</v>
      </c>
      <c r="Y15" s="752">
        <v>51.756097560975611</v>
      </c>
      <c r="Z15" s="746">
        <v>11023</v>
      </c>
      <c r="AA15" s="749">
        <v>74.208967281540325</v>
      </c>
      <c r="AB15" s="746">
        <v>3831</v>
      </c>
      <c r="AC15" s="235">
        <f t="shared" si="0"/>
        <v>25.791032718459672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39639</v>
      </c>
      <c r="E16" s="740">
        <f t="shared" si="2"/>
        <v>23438</v>
      </c>
      <c r="F16" s="577">
        <f t="shared" si="3"/>
        <v>59.128635939352655</v>
      </c>
      <c r="G16" s="740">
        <f t="shared" si="4"/>
        <v>16201</v>
      </c>
      <c r="H16" s="237">
        <f t="shared" si="3"/>
        <v>40.871364060647345</v>
      </c>
      <c r="I16" s="226"/>
      <c r="J16" s="234">
        <v>15725</v>
      </c>
      <c r="K16" s="752">
        <v>39.670526501677642</v>
      </c>
      <c r="L16" s="746">
        <v>6492</v>
      </c>
      <c r="M16" s="749">
        <v>41.284578696343402</v>
      </c>
      <c r="N16" s="746">
        <v>9233</v>
      </c>
      <c r="O16" s="235">
        <v>58.715421303656598</v>
      </c>
      <c r="P16" s="226"/>
      <c r="Q16" s="234">
        <v>7919</v>
      </c>
      <c r="R16" s="752">
        <v>19.977799641766946</v>
      </c>
      <c r="S16" s="746">
        <v>4810</v>
      </c>
      <c r="T16" s="749">
        <v>60.73999242328577</v>
      </c>
      <c r="U16" s="746">
        <v>3109</v>
      </c>
      <c r="V16" s="235">
        <v>39.260007576714237</v>
      </c>
      <c r="W16" s="226"/>
      <c r="X16" s="234">
        <v>15995</v>
      </c>
      <c r="Y16" s="752">
        <v>40.351673856555415</v>
      </c>
      <c r="Z16" s="746">
        <v>12136</v>
      </c>
      <c r="AA16" s="749">
        <v>75.873710534542056</v>
      </c>
      <c r="AB16" s="746">
        <v>3859</v>
      </c>
      <c r="AC16" s="235">
        <f t="shared" si="0"/>
        <v>24.126289465457955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17466</v>
      </c>
      <c r="E17" s="741">
        <f t="shared" si="2"/>
        <v>10900</v>
      </c>
      <c r="F17" s="578">
        <f t="shared" si="3"/>
        <v>62.40696209779</v>
      </c>
      <c r="G17" s="741">
        <f t="shared" si="4"/>
        <v>6566</v>
      </c>
      <c r="H17" s="237">
        <f t="shared" si="3"/>
        <v>37.593037902210007</v>
      </c>
      <c r="I17" s="226"/>
      <c r="J17" s="238">
        <v>4494</v>
      </c>
      <c r="K17" s="753">
        <v>25.729989694263139</v>
      </c>
      <c r="L17" s="741">
        <v>1853</v>
      </c>
      <c r="M17" s="578">
        <v>41.232754784156654</v>
      </c>
      <c r="N17" s="741">
        <v>2641</v>
      </c>
      <c r="O17" s="235">
        <v>58.767245215843346</v>
      </c>
      <c r="P17" s="226"/>
      <c r="Q17" s="238">
        <v>3649</v>
      </c>
      <c r="R17" s="753">
        <v>20.89201877934272</v>
      </c>
      <c r="S17" s="741">
        <v>2019</v>
      </c>
      <c r="T17" s="578">
        <v>55.330227459577962</v>
      </c>
      <c r="U17" s="741">
        <v>1630</v>
      </c>
      <c r="V17" s="235">
        <v>44.669772540422031</v>
      </c>
      <c r="W17" s="226"/>
      <c r="X17" s="238">
        <v>9323</v>
      </c>
      <c r="Y17" s="753">
        <v>53.37799152639414</v>
      </c>
      <c r="Z17" s="741">
        <v>7028</v>
      </c>
      <c r="AA17" s="578">
        <v>75.383460259573098</v>
      </c>
      <c r="AB17" s="741">
        <v>2295</v>
      </c>
      <c r="AC17" s="235">
        <f t="shared" si="0"/>
        <v>24.616539740426902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120214</v>
      </c>
      <c r="E18" s="740">
        <f t="shared" si="2"/>
        <v>76272</v>
      </c>
      <c r="F18" s="577">
        <f t="shared" si="3"/>
        <v>63.446853111950354</v>
      </c>
      <c r="G18" s="740">
        <f t="shared" si="4"/>
        <v>43942</v>
      </c>
      <c r="H18" s="237">
        <f t="shared" si="3"/>
        <v>36.553146888049639</v>
      </c>
      <c r="I18" s="226"/>
      <c r="J18" s="234">
        <v>24959</v>
      </c>
      <c r="K18" s="752">
        <v>20.762140848819605</v>
      </c>
      <c r="L18" s="746">
        <v>10438</v>
      </c>
      <c r="M18" s="749">
        <v>41.820585760647461</v>
      </c>
      <c r="N18" s="746">
        <v>14521</v>
      </c>
      <c r="O18" s="235">
        <v>58.179414239352532</v>
      </c>
      <c r="P18" s="226"/>
      <c r="Q18" s="234">
        <v>20716</v>
      </c>
      <c r="R18" s="752">
        <v>17.232601860016306</v>
      </c>
      <c r="S18" s="746">
        <v>11920</v>
      </c>
      <c r="T18" s="749">
        <v>57.540065649739333</v>
      </c>
      <c r="U18" s="746">
        <v>8796</v>
      </c>
      <c r="V18" s="235">
        <v>42.459934350260667</v>
      </c>
      <c r="W18" s="226"/>
      <c r="X18" s="234">
        <v>74539</v>
      </c>
      <c r="Y18" s="752">
        <v>62.005257291164092</v>
      </c>
      <c r="Z18" s="746">
        <v>53914</v>
      </c>
      <c r="AA18" s="749">
        <v>72.329921249278911</v>
      </c>
      <c r="AB18" s="746">
        <v>20625</v>
      </c>
      <c r="AC18" s="235">
        <f t="shared" si="0"/>
        <v>27.6700787507211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69984</v>
      </c>
      <c r="E19" s="740">
        <f t="shared" si="2"/>
        <v>44879</v>
      </c>
      <c r="F19" s="577">
        <f t="shared" si="3"/>
        <v>64.127514860539549</v>
      </c>
      <c r="G19" s="740">
        <f t="shared" si="4"/>
        <v>25105</v>
      </c>
      <c r="H19" s="237">
        <f t="shared" si="3"/>
        <v>35.872485139460444</v>
      </c>
      <c r="I19" s="226"/>
      <c r="J19" s="234">
        <v>16065</v>
      </c>
      <c r="K19" s="752">
        <v>22.955246913580247</v>
      </c>
      <c r="L19" s="746">
        <v>6650</v>
      </c>
      <c r="M19" s="749">
        <v>41.394335511982575</v>
      </c>
      <c r="N19" s="746">
        <v>9415</v>
      </c>
      <c r="O19" s="235">
        <v>58.605664488017425</v>
      </c>
      <c r="P19" s="226"/>
      <c r="Q19" s="234">
        <v>12243</v>
      </c>
      <c r="R19" s="752">
        <v>17.493998628257888</v>
      </c>
      <c r="S19" s="746">
        <v>7687</v>
      </c>
      <c r="T19" s="749">
        <v>62.786898635955232</v>
      </c>
      <c r="U19" s="746">
        <v>4556</v>
      </c>
      <c r="V19" s="235">
        <v>37.213101364044761</v>
      </c>
      <c r="W19" s="226"/>
      <c r="X19" s="234">
        <v>41676</v>
      </c>
      <c r="Y19" s="752">
        <v>59.550754458161869</v>
      </c>
      <c r="Z19" s="746">
        <v>30542</v>
      </c>
      <c r="AA19" s="749">
        <v>73.284384297917271</v>
      </c>
      <c r="AB19" s="746">
        <v>11134</v>
      </c>
      <c r="AC19" s="235">
        <f t="shared" si="0"/>
        <v>26.715615702082733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199875</v>
      </c>
      <c r="E20" s="740">
        <f t="shared" si="2"/>
        <v>127029</v>
      </c>
      <c r="F20" s="577">
        <f t="shared" si="3"/>
        <v>63.554221388367729</v>
      </c>
      <c r="G20" s="740">
        <f t="shared" si="4"/>
        <v>72846</v>
      </c>
      <c r="H20" s="237">
        <f t="shared" si="3"/>
        <v>36.445778611632271</v>
      </c>
      <c r="I20" s="226"/>
      <c r="J20" s="234">
        <v>54257</v>
      </c>
      <c r="K20" s="752">
        <v>27.145465916197626</v>
      </c>
      <c r="L20" s="746">
        <v>23206</v>
      </c>
      <c r="M20" s="749">
        <v>42.770518089831725</v>
      </c>
      <c r="N20" s="746">
        <v>31051</v>
      </c>
      <c r="O20" s="235">
        <v>57.229481910168275</v>
      </c>
      <c r="P20" s="226"/>
      <c r="Q20" s="234">
        <v>40032</v>
      </c>
      <c r="R20" s="752">
        <v>20.028517823639774</v>
      </c>
      <c r="S20" s="746">
        <v>24536</v>
      </c>
      <c r="T20" s="749">
        <v>61.290967226219031</v>
      </c>
      <c r="U20" s="746">
        <v>15496</v>
      </c>
      <c r="V20" s="235">
        <v>38.709032773780976</v>
      </c>
      <c r="W20" s="226"/>
      <c r="X20" s="234">
        <v>105586</v>
      </c>
      <c r="Y20" s="752">
        <v>52.826016260162604</v>
      </c>
      <c r="Z20" s="746">
        <v>79287</v>
      </c>
      <c r="AA20" s="749">
        <v>75.092341787737013</v>
      </c>
      <c r="AB20" s="746">
        <v>26299</v>
      </c>
      <c r="AC20" s="235">
        <f t="shared" si="0"/>
        <v>24.907658212262991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140566</v>
      </c>
      <c r="E21" s="740">
        <f t="shared" si="2"/>
        <v>88008</v>
      </c>
      <c r="F21" s="577">
        <f t="shared" si="3"/>
        <v>62.609734928787894</v>
      </c>
      <c r="G21" s="740">
        <f t="shared" si="4"/>
        <v>52558</v>
      </c>
      <c r="H21" s="237">
        <f t="shared" si="3"/>
        <v>37.390265071212099</v>
      </c>
      <c r="I21" s="226"/>
      <c r="J21" s="234">
        <v>38312</v>
      </c>
      <c r="K21" s="752">
        <v>27.255524095442713</v>
      </c>
      <c r="L21" s="746">
        <v>15337</v>
      </c>
      <c r="M21" s="749">
        <v>40.031843808728333</v>
      </c>
      <c r="N21" s="746">
        <v>22975</v>
      </c>
      <c r="O21" s="235">
        <v>59.96815619127166</v>
      </c>
      <c r="P21" s="226"/>
      <c r="Q21" s="234">
        <v>28226</v>
      </c>
      <c r="R21" s="752">
        <v>20.080247001408591</v>
      </c>
      <c r="S21" s="746">
        <v>17293</v>
      </c>
      <c r="T21" s="749">
        <v>61.266208460284844</v>
      </c>
      <c r="U21" s="746">
        <v>10933</v>
      </c>
      <c r="V21" s="235">
        <v>38.733791539715156</v>
      </c>
      <c r="W21" s="226"/>
      <c r="X21" s="234">
        <v>74028</v>
      </c>
      <c r="Y21" s="752">
        <v>52.664228903148704</v>
      </c>
      <c r="Z21" s="746">
        <v>55378</v>
      </c>
      <c r="AA21" s="749">
        <v>74.806829848165563</v>
      </c>
      <c r="AB21" s="746">
        <v>18650</v>
      </c>
      <c r="AC21" s="235">
        <f t="shared" si="0"/>
        <v>25.193170151834444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34508</v>
      </c>
      <c r="E22" s="740">
        <f t="shared" si="2"/>
        <v>22313</v>
      </c>
      <c r="F22" s="577">
        <f t="shared" si="3"/>
        <v>64.660368610177358</v>
      </c>
      <c r="G22" s="740">
        <f t="shared" si="4"/>
        <v>12195</v>
      </c>
      <c r="H22" s="237">
        <f t="shared" si="3"/>
        <v>35.33963138982265</v>
      </c>
      <c r="I22" s="226"/>
      <c r="J22" s="234">
        <v>8518</v>
      </c>
      <c r="K22" s="752">
        <v>24.684131215949925</v>
      </c>
      <c r="L22" s="746">
        <v>3602</v>
      </c>
      <c r="M22" s="749">
        <v>42.286921812632073</v>
      </c>
      <c r="N22" s="746">
        <v>4916</v>
      </c>
      <c r="O22" s="235">
        <v>57.713078187367927</v>
      </c>
      <c r="P22" s="226"/>
      <c r="Q22" s="234">
        <v>6547</v>
      </c>
      <c r="R22" s="752">
        <v>18.97241219427379</v>
      </c>
      <c r="S22" s="746">
        <v>4127</v>
      </c>
      <c r="T22" s="749">
        <v>63.036505269589128</v>
      </c>
      <c r="U22" s="746">
        <v>2420</v>
      </c>
      <c r="V22" s="235">
        <v>36.963494730410872</v>
      </c>
      <c r="W22" s="226"/>
      <c r="X22" s="234">
        <v>19443</v>
      </c>
      <c r="Y22" s="752">
        <v>56.343456589776288</v>
      </c>
      <c r="Z22" s="746">
        <v>14584</v>
      </c>
      <c r="AA22" s="749">
        <v>75.009000668621098</v>
      </c>
      <c r="AB22" s="746">
        <v>4859</v>
      </c>
      <c r="AC22" s="235">
        <f t="shared" si="0"/>
        <v>24.990999331378902</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73023</v>
      </c>
      <c r="E23" s="740">
        <f t="shared" si="2"/>
        <v>45828</v>
      </c>
      <c r="F23" s="577">
        <f t="shared" si="3"/>
        <v>62.758309025923339</v>
      </c>
      <c r="G23" s="740">
        <f t="shared" si="4"/>
        <v>27195</v>
      </c>
      <c r="H23" s="237">
        <f t="shared" si="3"/>
        <v>37.241690974076661</v>
      </c>
      <c r="I23" s="226"/>
      <c r="J23" s="234">
        <v>20347</v>
      </c>
      <c r="K23" s="752">
        <v>27.86382372677102</v>
      </c>
      <c r="L23" s="746">
        <v>7956</v>
      </c>
      <c r="M23" s="749">
        <v>39.101587457610457</v>
      </c>
      <c r="N23" s="746">
        <v>12391</v>
      </c>
      <c r="O23" s="235">
        <v>60.898412542389543</v>
      </c>
      <c r="P23" s="226"/>
      <c r="Q23" s="234">
        <v>13127</v>
      </c>
      <c r="R23" s="752">
        <v>17.976527943250755</v>
      </c>
      <c r="S23" s="746">
        <v>7687</v>
      </c>
      <c r="T23" s="749">
        <v>58.558695817780148</v>
      </c>
      <c r="U23" s="746">
        <v>5440</v>
      </c>
      <c r="V23" s="235">
        <v>41.441304182219852</v>
      </c>
      <c r="W23" s="226"/>
      <c r="X23" s="234">
        <v>39549</v>
      </c>
      <c r="Y23" s="752">
        <v>54.159648329978225</v>
      </c>
      <c r="Z23" s="746">
        <v>30185</v>
      </c>
      <c r="AA23" s="749">
        <v>76.32304230195453</v>
      </c>
      <c r="AB23" s="746">
        <v>9364</v>
      </c>
      <c r="AC23" s="235">
        <f t="shared" si="0"/>
        <v>23.676957698045463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173387</v>
      </c>
      <c r="E24" s="740">
        <f t="shared" si="2"/>
        <v>114833</v>
      </c>
      <c r="F24" s="577">
        <f t="shared" si="3"/>
        <v>66.229302081470934</v>
      </c>
      <c r="G24" s="740">
        <f t="shared" si="4"/>
        <v>58554</v>
      </c>
      <c r="H24" s="237">
        <f t="shared" si="3"/>
        <v>33.770697918529066</v>
      </c>
      <c r="I24" s="226"/>
      <c r="J24" s="234">
        <v>45824</v>
      </c>
      <c r="K24" s="752">
        <v>26.428740332320181</v>
      </c>
      <c r="L24" s="746">
        <v>21571</v>
      </c>
      <c r="M24" s="749">
        <v>47.073585893854748</v>
      </c>
      <c r="N24" s="746">
        <v>24253</v>
      </c>
      <c r="O24" s="235">
        <v>52.926414106145245</v>
      </c>
      <c r="P24" s="226"/>
      <c r="Q24" s="234">
        <v>30946</v>
      </c>
      <c r="R24" s="752">
        <v>17.847935543033792</v>
      </c>
      <c r="S24" s="746">
        <v>19777</v>
      </c>
      <c r="T24" s="749">
        <v>63.908097977121436</v>
      </c>
      <c r="U24" s="746">
        <v>11169</v>
      </c>
      <c r="V24" s="235">
        <v>36.091902022878564</v>
      </c>
      <c r="W24" s="226"/>
      <c r="X24" s="234">
        <v>96617</v>
      </c>
      <c r="Y24" s="752">
        <v>55.723324124646027</v>
      </c>
      <c r="Z24" s="746">
        <v>73485</v>
      </c>
      <c r="AA24" s="749">
        <v>76.058043615512787</v>
      </c>
      <c r="AB24" s="746">
        <v>23132</v>
      </c>
      <c r="AC24" s="235">
        <f t="shared" si="0"/>
        <v>23.941956384487202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39648</v>
      </c>
      <c r="E25" s="740">
        <f t="shared" si="2"/>
        <v>23272</v>
      </c>
      <c r="F25" s="577">
        <f t="shared" si="3"/>
        <v>58.696529459241319</v>
      </c>
      <c r="G25" s="740">
        <f t="shared" si="4"/>
        <v>16376</v>
      </c>
      <c r="H25" s="237">
        <f t="shared" si="3"/>
        <v>41.303470540758674</v>
      </c>
      <c r="I25" s="226"/>
      <c r="J25" s="234">
        <v>14730</v>
      </c>
      <c r="K25" s="752">
        <v>37.151937046004839</v>
      </c>
      <c r="L25" s="746">
        <v>5527</v>
      </c>
      <c r="M25" s="749">
        <v>37.52206381534284</v>
      </c>
      <c r="N25" s="746">
        <v>9203</v>
      </c>
      <c r="O25" s="235">
        <v>62.477936184657153</v>
      </c>
      <c r="P25" s="226"/>
      <c r="Q25" s="234">
        <v>7669</v>
      </c>
      <c r="R25" s="752">
        <v>19.342715899919291</v>
      </c>
      <c r="S25" s="746">
        <v>4758</v>
      </c>
      <c r="T25" s="749">
        <v>62.041987221280479</v>
      </c>
      <c r="U25" s="746">
        <v>2911</v>
      </c>
      <c r="V25" s="235">
        <v>37.958012778719521</v>
      </c>
      <c r="W25" s="226"/>
      <c r="X25" s="234">
        <v>17249</v>
      </c>
      <c r="Y25" s="752">
        <v>43.505347054075862</v>
      </c>
      <c r="Z25" s="746">
        <v>12987</v>
      </c>
      <c r="AA25" s="749">
        <v>75.291321236013687</v>
      </c>
      <c r="AB25" s="746">
        <v>4262</v>
      </c>
      <c r="AC25" s="235">
        <f t="shared" si="0"/>
        <v>24.70867876398632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15742</v>
      </c>
      <c r="E26" s="742">
        <f t="shared" si="2"/>
        <v>10134</v>
      </c>
      <c r="F26" s="579">
        <f t="shared" si="3"/>
        <v>64.375555837885912</v>
      </c>
      <c r="G26" s="742">
        <f t="shared" si="4"/>
        <v>5608</v>
      </c>
      <c r="H26" s="237">
        <f t="shared" si="3"/>
        <v>35.624444162114088</v>
      </c>
      <c r="I26" s="226"/>
      <c r="J26" s="238">
        <v>3323</v>
      </c>
      <c r="K26" s="753">
        <v>21.109134798627874</v>
      </c>
      <c r="L26" s="741">
        <v>1367</v>
      </c>
      <c r="M26" s="578">
        <v>41.137526331628052</v>
      </c>
      <c r="N26" s="741">
        <v>1956</v>
      </c>
      <c r="O26" s="235">
        <v>58.862473668371948</v>
      </c>
      <c r="P26" s="226"/>
      <c r="Q26" s="238">
        <v>2627</v>
      </c>
      <c r="R26" s="753">
        <v>16.687841443272774</v>
      </c>
      <c r="S26" s="741">
        <v>1494</v>
      </c>
      <c r="T26" s="578">
        <v>56.87095546250476</v>
      </c>
      <c r="U26" s="741">
        <v>1133</v>
      </c>
      <c r="V26" s="235">
        <v>43.12904453749524</v>
      </c>
      <c r="W26" s="226"/>
      <c r="X26" s="238">
        <v>9792</v>
      </c>
      <c r="Y26" s="753">
        <v>62.203023758099349</v>
      </c>
      <c r="Z26" s="741">
        <v>7273</v>
      </c>
      <c r="AA26" s="578">
        <v>74.274918300653596</v>
      </c>
      <c r="AB26" s="741">
        <v>2519</v>
      </c>
      <c r="AC26" s="235">
        <f t="shared" si="0"/>
        <v>25.725081699346404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66938</v>
      </c>
      <c r="E27" s="742">
        <f t="shared" si="2"/>
        <v>41758</v>
      </c>
      <c r="F27" s="579">
        <f t="shared" si="3"/>
        <v>62.383100779826108</v>
      </c>
      <c r="G27" s="742">
        <f t="shared" si="4"/>
        <v>25180</v>
      </c>
      <c r="H27" s="237">
        <f t="shared" si="3"/>
        <v>37.616899220173892</v>
      </c>
      <c r="I27" s="226"/>
      <c r="J27" s="238">
        <v>17164</v>
      </c>
      <c r="K27" s="753">
        <v>25.641638531178106</v>
      </c>
      <c r="L27" s="741">
        <v>6761</v>
      </c>
      <c r="M27" s="578">
        <v>39.390584945234217</v>
      </c>
      <c r="N27" s="741">
        <v>10403</v>
      </c>
      <c r="O27" s="235">
        <v>60.60941505476579</v>
      </c>
      <c r="P27" s="226"/>
      <c r="Q27" s="238">
        <v>12088</v>
      </c>
      <c r="R27" s="753">
        <v>18.058501897278077</v>
      </c>
      <c r="S27" s="741">
        <v>6858</v>
      </c>
      <c r="T27" s="578">
        <v>56.733951025810725</v>
      </c>
      <c r="U27" s="741">
        <v>5230</v>
      </c>
      <c r="V27" s="235">
        <v>43.266048974189282</v>
      </c>
      <c r="W27" s="226"/>
      <c r="X27" s="238">
        <v>37686</v>
      </c>
      <c r="Y27" s="753">
        <v>56.29985957154382</v>
      </c>
      <c r="Z27" s="741">
        <v>28139</v>
      </c>
      <c r="AA27" s="578">
        <v>74.666985087300318</v>
      </c>
      <c r="AB27" s="741">
        <v>9547</v>
      </c>
      <c r="AC27" s="235">
        <f t="shared" si="0"/>
        <v>25.333014912699674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9002</v>
      </c>
      <c r="E28" s="742">
        <f t="shared" si="2"/>
        <v>5934</v>
      </c>
      <c r="F28" s="579">
        <f t="shared" si="3"/>
        <v>65.918684736725169</v>
      </c>
      <c r="G28" s="742">
        <f t="shared" si="4"/>
        <v>3068</v>
      </c>
      <c r="H28" s="243">
        <f t="shared" si="3"/>
        <v>34.081315263274824</v>
      </c>
      <c r="I28" s="226"/>
      <c r="J28" s="238">
        <v>1548</v>
      </c>
      <c r="K28" s="753">
        <v>17.196178626971783</v>
      </c>
      <c r="L28" s="741">
        <v>652</v>
      </c>
      <c r="M28" s="578">
        <v>42.118863049095609</v>
      </c>
      <c r="N28" s="741">
        <v>896</v>
      </c>
      <c r="O28" s="242">
        <v>57.881136950904391</v>
      </c>
      <c r="P28" s="226"/>
      <c r="Q28" s="238">
        <v>1591</v>
      </c>
      <c r="R28" s="753">
        <v>17.673850255498778</v>
      </c>
      <c r="S28" s="741">
        <v>944</v>
      </c>
      <c r="T28" s="578">
        <v>59.333752357008173</v>
      </c>
      <c r="U28" s="741">
        <v>647</v>
      </c>
      <c r="V28" s="242">
        <v>40.666247642991834</v>
      </c>
      <c r="W28" s="226"/>
      <c r="X28" s="238">
        <v>5863</v>
      </c>
      <c r="Y28" s="753">
        <v>65.129971117529436</v>
      </c>
      <c r="Z28" s="741">
        <v>4338</v>
      </c>
      <c r="AA28" s="578">
        <v>73.989425208937405</v>
      </c>
      <c r="AB28" s="741">
        <v>1525</v>
      </c>
      <c r="AC28" s="242">
        <f t="shared" si="0"/>
        <v>26.010574791062595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3297</v>
      </c>
      <c r="E29" s="743">
        <f t="shared" si="2"/>
        <v>1787</v>
      </c>
      <c r="F29" s="580">
        <f t="shared" si="3"/>
        <v>54.200788595693048</v>
      </c>
      <c r="G29" s="743">
        <f t="shared" si="4"/>
        <v>1510</v>
      </c>
      <c r="H29" s="248">
        <f t="shared" si="3"/>
        <v>45.799211404306945</v>
      </c>
      <c r="I29" s="226"/>
      <c r="J29" s="245">
        <v>1817</v>
      </c>
      <c r="K29" s="754">
        <v>55.110706703063393</v>
      </c>
      <c r="L29" s="747">
        <v>669</v>
      </c>
      <c r="M29" s="750">
        <v>36.818932305998899</v>
      </c>
      <c r="N29" s="747">
        <v>1148</v>
      </c>
      <c r="O29" s="246">
        <v>63.181067694001101</v>
      </c>
      <c r="P29" s="226"/>
      <c r="Q29" s="245">
        <v>513</v>
      </c>
      <c r="R29" s="754">
        <v>15.559599636032756</v>
      </c>
      <c r="S29" s="747">
        <v>354</v>
      </c>
      <c r="T29" s="750">
        <v>69.005847953216374</v>
      </c>
      <c r="U29" s="747">
        <v>159</v>
      </c>
      <c r="V29" s="246">
        <v>30.994152046783626</v>
      </c>
      <c r="W29" s="226"/>
      <c r="X29" s="245">
        <v>967</v>
      </c>
      <c r="Y29" s="754">
        <v>29.32969366090385</v>
      </c>
      <c r="Z29" s="747">
        <v>764</v>
      </c>
      <c r="AA29" s="750">
        <v>79.007238883143742</v>
      </c>
      <c r="AB29" s="747">
        <v>203</v>
      </c>
      <c r="AC29" s="246">
        <f t="shared" si="0"/>
        <v>20.992761116856258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1380951</v>
      </c>
      <c r="E31" s="744">
        <f>L31+S31+Z31</f>
        <v>876254</v>
      </c>
      <c r="F31" s="409">
        <f>E31/$D31*100</f>
        <v>63.45293931500828</v>
      </c>
      <c r="G31" s="744">
        <f>N31+U31+AB31</f>
        <v>504697</v>
      </c>
      <c r="H31" s="255">
        <f>G31/$D31*100</f>
        <v>36.54706068499172</v>
      </c>
      <c r="I31" s="211"/>
      <c r="J31" s="253">
        <f>SUM(J12:J29)</f>
        <v>374313</v>
      </c>
      <c r="K31" s="755">
        <f>J31/$D31*100</f>
        <v>27.105451243382277</v>
      </c>
      <c r="L31" s="744">
        <f>SUM(L12:L29)</f>
        <v>156251</v>
      </c>
      <c r="M31" s="409">
        <f t="shared" ref="M31:O31" si="5">L31/$J31*100</f>
        <v>41.743407255425275</v>
      </c>
      <c r="N31" s="744">
        <f>SUM(N12:N29)</f>
        <v>218062</v>
      </c>
      <c r="O31" s="254">
        <f t="shared" si="5"/>
        <v>58.256592744574732</v>
      </c>
      <c r="P31" s="211"/>
      <c r="Q31" s="253">
        <f>SUM(Q12:Q29)</f>
        <v>265415</v>
      </c>
      <c r="R31" s="755">
        <f>Q31/$D31*100</f>
        <v>19.21972611627784</v>
      </c>
      <c r="S31" s="744">
        <f>SUM(S12:S29)</f>
        <v>164678</v>
      </c>
      <c r="T31" s="409">
        <f>S31/$Q31*100</f>
        <v>62.045475952753236</v>
      </c>
      <c r="U31" s="744">
        <f>SUM(U12:U29)</f>
        <v>100737</v>
      </c>
      <c r="V31" s="254">
        <f>U31/$Q31*100</f>
        <v>37.954524047246764</v>
      </c>
      <c r="W31" s="211"/>
      <c r="X31" s="253">
        <f>SUM(X12:X29)</f>
        <v>741223</v>
      </c>
      <c r="Y31" s="755">
        <f>X31/$D31*100</f>
        <v>53.674822640339883</v>
      </c>
      <c r="Z31" s="744">
        <f>SUM(Z12:Z29)</f>
        <v>555325</v>
      </c>
      <c r="AA31" s="409">
        <f>Z31/$X31*100</f>
        <v>74.920098270021313</v>
      </c>
      <c r="AB31" s="744">
        <f>SUM(AB12:AB29)</f>
        <v>185898</v>
      </c>
      <c r="AC31" s="254">
        <f>AB31/$X31*100</f>
        <v>25.079901729978697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266</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267</v>
      </c>
      <c r="K8" s="1055"/>
      <c r="L8" s="1055"/>
      <c r="M8" s="1055"/>
      <c r="N8" s="1055"/>
      <c r="O8" s="1056"/>
      <c r="P8" s="211"/>
      <c r="Q8" s="1057" t="s">
        <v>268</v>
      </c>
      <c r="R8" s="1055"/>
      <c r="S8" s="1055"/>
      <c r="T8" s="1055"/>
      <c r="U8" s="1055"/>
      <c r="V8" s="1056"/>
      <c r="W8" s="211"/>
      <c r="X8" s="1057" t="s">
        <v>269</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278</v>
      </c>
      <c r="L9" s="1039" t="s">
        <v>27</v>
      </c>
      <c r="M9" s="1040"/>
      <c r="N9" s="1040" t="s">
        <v>26</v>
      </c>
      <c r="O9" s="1041"/>
      <c r="P9" s="211"/>
      <c r="Q9" s="1042" t="s">
        <v>12</v>
      </c>
      <c r="R9" s="1037" t="s">
        <v>278</v>
      </c>
      <c r="S9" s="1039" t="s">
        <v>27</v>
      </c>
      <c r="T9" s="1040"/>
      <c r="U9" s="1040" t="s">
        <v>26</v>
      </c>
      <c r="V9" s="1041"/>
      <c r="W9" s="211"/>
      <c r="X9" s="1042" t="s">
        <v>12</v>
      </c>
      <c r="Y9" s="1037" t="s">
        <v>278</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43"/>
      <c r="K10" s="1038"/>
      <c r="L10" s="408" t="s">
        <v>12</v>
      </c>
      <c r="M10" s="807" t="s">
        <v>278</v>
      </c>
      <c r="N10" s="408" t="s">
        <v>12</v>
      </c>
      <c r="O10" s="271" t="s">
        <v>278</v>
      </c>
      <c r="P10" s="216"/>
      <c r="Q10" s="1043"/>
      <c r="R10" s="1038"/>
      <c r="S10" s="408" t="s">
        <v>12</v>
      </c>
      <c r="T10" s="807" t="s">
        <v>278</v>
      </c>
      <c r="U10" s="408" t="s">
        <v>12</v>
      </c>
      <c r="V10" s="271" t="s">
        <v>278</v>
      </c>
      <c r="W10" s="216"/>
      <c r="X10" s="1043"/>
      <c r="Y10" s="103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78304</v>
      </c>
      <c r="E12" s="739">
        <f>L12+S12+Z12</f>
        <v>47175</v>
      </c>
      <c r="F12" s="748">
        <f>E12/$D12*100</f>
        <v>60.245964446260722</v>
      </c>
      <c r="G12" s="739">
        <f>N12+U12+AB12</f>
        <v>31129</v>
      </c>
      <c r="H12" s="230">
        <f>G12/$D12*100</f>
        <v>39.754035553739278</v>
      </c>
      <c r="I12" s="226"/>
      <c r="J12" s="227">
        <f>L12+N12</f>
        <v>27603</v>
      </c>
      <c r="K12" s="751">
        <f>J12/$D12*100</f>
        <v>35.251072742133225</v>
      </c>
      <c r="L12" s="745">
        <v>10949</v>
      </c>
      <c r="M12" s="748">
        <v>39.665978335688152</v>
      </c>
      <c r="N12" s="745">
        <v>16654</v>
      </c>
      <c r="O12" s="228">
        <v>60.334021664311855</v>
      </c>
      <c r="P12" s="226"/>
      <c r="Q12" s="227">
        <v>13493</v>
      </c>
      <c r="R12" s="751">
        <v>17.231559051900287</v>
      </c>
      <c r="S12" s="745">
        <v>7910</v>
      </c>
      <c r="T12" s="748">
        <v>58.622989698362119</v>
      </c>
      <c r="U12" s="745">
        <v>5583</v>
      </c>
      <c r="V12" s="228">
        <v>41.377010301637881</v>
      </c>
      <c r="W12" s="226"/>
      <c r="X12" s="227">
        <v>37208</v>
      </c>
      <c r="Y12" s="751">
        <v>47.517368205966484</v>
      </c>
      <c r="Z12" s="745">
        <v>28316</v>
      </c>
      <c r="AA12" s="748">
        <v>76.101913566974844</v>
      </c>
      <c r="AB12" s="745">
        <v>8892</v>
      </c>
      <c r="AC12" s="228">
        <f t="shared" ref="AC12:AC29" si="0">AB12/$X12*100</f>
        <v>23.898086433025156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11814</v>
      </c>
      <c r="E13" s="740">
        <f t="shared" ref="E13:E29" si="2">L13+S13+Z13</f>
        <v>7859</v>
      </c>
      <c r="F13" s="577">
        <f t="shared" ref="F13:H29" si="3">E13/$D13*100</f>
        <v>66.522769595395289</v>
      </c>
      <c r="G13" s="740">
        <f t="shared" ref="G13:G29" si="4">N13+U13+AB13</f>
        <v>3955</v>
      </c>
      <c r="H13" s="237">
        <f t="shared" si="3"/>
        <v>33.477230404604711</v>
      </c>
      <c r="I13" s="226"/>
      <c r="J13" s="234">
        <f t="shared" ref="J13:J29" si="5">L13+N13</f>
        <v>2275</v>
      </c>
      <c r="K13" s="752">
        <f t="shared" ref="K13:K29" si="6">J13/$D13*100</f>
        <v>19.256813949551379</v>
      </c>
      <c r="L13" s="746">
        <v>930</v>
      </c>
      <c r="M13" s="749">
        <v>40.879120879120876</v>
      </c>
      <c r="N13" s="746">
        <v>1345</v>
      </c>
      <c r="O13" s="235">
        <v>59.120879120879124</v>
      </c>
      <c r="P13" s="226"/>
      <c r="Q13" s="234">
        <v>1791</v>
      </c>
      <c r="R13" s="752">
        <v>15.159979685119348</v>
      </c>
      <c r="S13" s="746">
        <v>1035</v>
      </c>
      <c r="T13" s="749">
        <v>57.788944723618087</v>
      </c>
      <c r="U13" s="746">
        <v>756</v>
      </c>
      <c r="V13" s="235">
        <v>42.211055276381906</v>
      </c>
      <c r="W13" s="226"/>
      <c r="X13" s="234">
        <v>7748</v>
      </c>
      <c r="Y13" s="752">
        <v>65.583206365329275</v>
      </c>
      <c r="Z13" s="746">
        <v>5894</v>
      </c>
      <c r="AA13" s="749">
        <v>76.071244192049562</v>
      </c>
      <c r="AB13" s="746">
        <v>1854</v>
      </c>
      <c r="AC13" s="235">
        <f t="shared" si="0"/>
        <v>23.928755807950438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7516</v>
      </c>
      <c r="E14" s="740">
        <f t="shared" si="2"/>
        <v>5020</v>
      </c>
      <c r="F14" s="577">
        <f t="shared" si="3"/>
        <v>66.790846194784464</v>
      </c>
      <c r="G14" s="740">
        <f t="shared" si="4"/>
        <v>2496</v>
      </c>
      <c r="H14" s="237">
        <f t="shared" si="3"/>
        <v>33.209153805215543</v>
      </c>
      <c r="I14" s="226"/>
      <c r="J14" s="234">
        <f t="shared" si="5"/>
        <v>1794</v>
      </c>
      <c r="K14" s="752">
        <f t="shared" si="6"/>
        <v>23.869079297498669</v>
      </c>
      <c r="L14" s="746">
        <v>744</v>
      </c>
      <c r="M14" s="749">
        <v>41.471571906354512</v>
      </c>
      <c r="N14" s="746">
        <v>1050</v>
      </c>
      <c r="O14" s="235">
        <v>58.528428093645488</v>
      </c>
      <c r="P14" s="226"/>
      <c r="Q14" s="234">
        <v>1337</v>
      </c>
      <c r="R14" s="752">
        <v>17.788717402873868</v>
      </c>
      <c r="S14" s="746">
        <v>773</v>
      </c>
      <c r="T14" s="749">
        <v>57.816005983545246</v>
      </c>
      <c r="U14" s="746">
        <v>564</v>
      </c>
      <c r="V14" s="235">
        <v>42.183994016454754</v>
      </c>
      <c r="W14" s="226"/>
      <c r="X14" s="234">
        <v>4385</v>
      </c>
      <c r="Y14" s="752">
        <v>58.342203299627457</v>
      </c>
      <c r="Z14" s="746">
        <v>3503</v>
      </c>
      <c r="AA14" s="749">
        <v>79.885974914481181</v>
      </c>
      <c r="AB14" s="746">
        <v>882</v>
      </c>
      <c r="AC14" s="235">
        <f t="shared" si="0"/>
        <v>20.114025085518815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7567</v>
      </c>
      <c r="E15" s="740">
        <f t="shared" si="2"/>
        <v>4844</v>
      </c>
      <c r="F15" s="577">
        <f t="shared" si="3"/>
        <v>64.014801110083255</v>
      </c>
      <c r="G15" s="740">
        <f t="shared" si="4"/>
        <v>2723</v>
      </c>
      <c r="H15" s="237">
        <f t="shared" si="3"/>
        <v>35.985198889916745</v>
      </c>
      <c r="I15" s="226"/>
      <c r="J15" s="234">
        <f t="shared" si="5"/>
        <v>1746</v>
      </c>
      <c r="K15" s="752">
        <f t="shared" si="6"/>
        <v>23.073873397647681</v>
      </c>
      <c r="L15" s="746">
        <v>686</v>
      </c>
      <c r="M15" s="749">
        <v>39.289805269186715</v>
      </c>
      <c r="N15" s="746">
        <v>1060</v>
      </c>
      <c r="O15" s="235">
        <v>60.710194730813285</v>
      </c>
      <c r="P15" s="226"/>
      <c r="Q15" s="234">
        <v>1337</v>
      </c>
      <c r="R15" s="752">
        <v>17.668825161887142</v>
      </c>
      <c r="S15" s="746">
        <v>773</v>
      </c>
      <c r="T15" s="749">
        <v>57.816005983545246</v>
      </c>
      <c r="U15" s="746">
        <v>564</v>
      </c>
      <c r="V15" s="235">
        <v>42.183994016454754</v>
      </c>
      <c r="W15" s="226"/>
      <c r="X15" s="234">
        <v>4484</v>
      </c>
      <c r="Y15" s="752">
        <v>59.257301440465184</v>
      </c>
      <c r="Z15" s="746">
        <v>3385</v>
      </c>
      <c r="AA15" s="749">
        <v>75.490633363068696</v>
      </c>
      <c r="AB15" s="746">
        <v>1099</v>
      </c>
      <c r="AC15" s="235">
        <f t="shared" si="0"/>
        <v>24.509366636931311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13342</v>
      </c>
      <c r="E16" s="740">
        <f t="shared" si="2"/>
        <v>8138</v>
      </c>
      <c r="F16" s="577">
        <f t="shared" si="3"/>
        <v>60.995353020536648</v>
      </c>
      <c r="G16" s="740">
        <f t="shared" si="4"/>
        <v>5204</v>
      </c>
      <c r="H16" s="237">
        <f t="shared" si="3"/>
        <v>39.004646979463345</v>
      </c>
      <c r="I16" s="226"/>
      <c r="J16" s="234">
        <f t="shared" si="5"/>
        <v>4845</v>
      </c>
      <c r="K16" s="752">
        <f t="shared" si="6"/>
        <v>36.313895967621043</v>
      </c>
      <c r="L16" s="746">
        <v>2012</v>
      </c>
      <c r="M16" s="749">
        <v>41.527347781217749</v>
      </c>
      <c r="N16" s="746">
        <v>2833</v>
      </c>
      <c r="O16" s="235">
        <v>58.472652218782251</v>
      </c>
      <c r="P16" s="226"/>
      <c r="Q16" s="234">
        <v>2373</v>
      </c>
      <c r="R16" s="752">
        <v>17.785939139559286</v>
      </c>
      <c r="S16" s="746">
        <v>1366</v>
      </c>
      <c r="T16" s="749">
        <v>57.564264643910654</v>
      </c>
      <c r="U16" s="746">
        <v>1007</v>
      </c>
      <c r="V16" s="235">
        <v>42.435735356089339</v>
      </c>
      <c r="W16" s="226"/>
      <c r="X16" s="234">
        <v>6124</v>
      </c>
      <c r="Y16" s="752">
        <v>45.900164892819667</v>
      </c>
      <c r="Z16" s="746">
        <v>4760</v>
      </c>
      <c r="AA16" s="749">
        <v>77.726975832789023</v>
      </c>
      <c r="AB16" s="746">
        <v>1364</v>
      </c>
      <c r="AC16" s="235">
        <f t="shared" si="0"/>
        <v>22.273024167210973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5486</v>
      </c>
      <c r="E17" s="741">
        <f t="shared" si="2"/>
        <v>3522</v>
      </c>
      <c r="F17" s="578">
        <f t="shared" si="3"/>
        <v>64.199781261392644</v>
      </c>
      <c r="G17" s="741">
        <f t="shared" si="4"/>
        <v>1964</v>
      </c>
      <c r="H17" s="237">
        <f t="shared" si="3"/>
        <v>35.800218738607363</v>
      </c>
      <c r="I17" s="226"/>
      <c r="J17" s="238">
        <f t="shared" si="5"/>
        <v>1306</v>
      </c>
      <c r="K17" s="753">
        <f t="shared" si="6"/>
        <v>23.806051768137078</v>
      </c>
      <c r="L17" s="741">
        <v>532</v>
      </c>
      <c r="M17" s="578">
        <v>40.735068912710567</v>
      </c>
      <c r="N17" s="741">
        <v>774</v>
      </c>
      <c r="O17" s="235">
        <v>59.264931087289426</v>
      </c>
      <c r="P17" s="226"/>
      <c r="Q17" s="238">
        <v>1005</v>
      </c>
      <c r="R17" s="753">
        <v>18.319358366751732</v>
      </c>
      <c r="S17" s="741">
        <v>553</v>
      </c>
      <c r="T17" s="578">
        <v>55.024875621890544</v>
      </c>
      <c r="U17" s="741">
        <v>452</v>
      </c>
      <c r="V17" s="235">
        <v>44.975124378109456</v>
      </c>
      <c r="W17" s="226"/>
      <c r="X17" s="238">
        <v>3175</v>
      </c>
      <c r="Y17" s="753">
        <v>57.87458986511119</v>
      </c>
      <c r="Z17" s="741">
        <v>2437</v>
      </c>
      <c r="AA17" s="578">
        <v>76.755905511811022</v>
      </c>
      <c r="AB17" s="741">
        <v>738</v>
      </c>
      <c r="AC17" s="235">
        <f t="shared" si="0"/>
        <v>23.244094488188978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34447</v>
      </c>
      <c r="E18" s="740">
        <f t="shared" si="2"/>
        <v>22529</v>
      </c>
      <c r="F18" s="577">
        <f t="shared" si="3"/>
        <v>65.40192179289923</v>
      </c>
      <c r="G18" s="740">
        <f t="shared" si="4"/>
        <v>11918</v>
      </c>
      <c r="H18" s="237">
        <f t="shared" si="3"/>
        <v>34.598078207100762</v>
      </c>
      <c r="I18" s="226"/>
      <c r="J18" s="234">
        <f t="shared" si="5"/>
        <v>6816</v>
      </c>
      <c r="K18" s="752">
        <f t="shared" si="6"/>
        <v>19.786919035039336</v>
      </c>
      <c r="L18" s="746">
        <v>2795</v>
      </c>
      <c r="M18" s="749">
        <v>41.006455399061032</v>
      </c>
      <c r="N18" s="746">
        <v>4021</v>
      </c>
      <c r="O18" s="235">
        <v>58.993544600938961</v>
      </c>
      <c r="P18" s="226"/>
      <c r="Q18" s="234">
        <v>5024</v>
      </c>
      <c r="R18" s="752">
        <v>14.58472435916045</v>
      </c>
      <c r="S18" s="746">
        <v>2826</v>
      </c>
      <c r="T18" s="749">
        <v>56.25</v>
      </c>
      <c r="U18" s="746">
        <v>2198</v>
      </c>
      <c r="V18" s="235">
        <v>43.75</v>
      </c>
      <c r="W18" s="226"/>
      <c r="X18" s="234">
        <v>22607</v>
      </c>
      <c r="Y18" s="752">
        <v>65.628356605800221</v>
      </c>
      <c r="Z18" s="746">
        <v>16908</v>
      </c>
      <c r="AA18" s="749">
        <v>74.790993939930104</v>
      </c>
      <c r="AB18" s="746">
        <v>5699</v>
      </c>
      <c r="AC18" s="235">
        <f t="shared" si="0"/>
        <v>25.209006060069889</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21607</v>
      </c>
      <c r="E19" s="740">
        <f t="shared" si="2"/>
        <v>13863</v>
      </c>
      <c r="F19" s="577">
        <f t="shared" si="3"/>
        <v>64.159763039755632</v>
      </c>
      <c r="G19" s="740">
        <f t="shared" si="4"/>
        <v>7744</v>
      </c>
      <c r="H19" s="237">
        <f t="shared" si="3"/>
        <v>35.840236960244368</v>
      </c>
      <c r="I19" s="226"/>
      <c r="J19" s="234">
        <f t="shared" si="5"/>
        <v>5178</v>
      </c>
      <c r="K19" s="752">
        <f t="shared" si="6"/>
        <v>23.964455963345213</v>
      </c>
      <c r="L19" s="746">
        <v>2057</v>
      </c>
      <c r="M19" s="749">
        <v>39.725762842796449</v>
      </c>
      <c r="N19" s="746">
        <v>3121</v>
      </c>
      <c r="O19" s="235">
        <v>60.274237157203558</v>
      </c>
      <c r="P19" s="226"/>
      <c r="Q19" s="234">
        <v>3069</v>
      </c>
      <c r="R19" s="752">
        <v>14.203730272596843</v>
      </c>
      <c r="S19" s="746">
        <v>1800</v>
      </c>
      <c r="T19" s="749">
        <v>58.651026392961882</v>
      </c>
      <c r="U19" s="746">
        <v>1269</v>
      </c>
      <c r="V19" s="235">
        <v>41.348973607038126</v>
      </c>
      <c r="W19" s="226"/>
      <c r="X19" s="234">
        <v>13360</v>
      </c>
      <c r="Y19" s="752">
        <v>61.831813764057941</v>
      </c>
      <c r="Z19" s="746">
        <v>10006</v>
      </c>
      <c r="AA19" s="749">
        <v>74.895209580838312</v>
      </c>
      <c r="AB19" s="746">
        <v>3354</v>
      </c>
      <c r="AC19" s="235">
        <f t="shared" si="0"/>
        <v>25.104790419161677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43849</v>
      </c>
      <c r="E20" s="740">
        <f t="shared" si="2"/>
        <v>27999</v>
      </c>
      <c r="F20" s="577">
        <f t="shared" si="3"/>
        <v>63.853223562681016</v>
      </c>
      <c r="G20" s="740">
        <f t="shared" si="4"/>
        <v>15850</v>
      </c>
      <c r="H20" s="237">
        <f t="shared" si="3"/>
        <v>36.146776437318984</v>
      </c>
      <c r="I20" s="226"/>
      <c r="J20" s="234">
        <f t="shared" si="5"/>
        <v>12523</v>
      </c>
      <c r="K20" s="752">
        <f t="shared" si="6"/>
        <v>28.559374216059659</v>
      </c>
      <c r="L20" s="746">
        <v>5224</v>
      </c>
      <c r="M20" s="749">
        <v>41.715243951129921</v>
      </c>
      <c r="N20" s="746">
        <v>7299</v>
      </c>
      <c r="O20" s="235">
        <v>58.284756048870079</v>
      </c>
      <c r="P20" s="226"/>
      <c r="Q20" s="234">
        <v>6924</v>
      </c>
      <c r="R20" s="752">
        <v>15.790553946498209</v>
      </c>
      <c r="S20" s="746">
        <v>3990</v>
      </c>
      <c r="T20" s="749">
        <v>57.625649913344887</v>
      </c>
      <c r="U20" s="746">
        <v>2934</v>
      </c>
      <c r="V20" s="235">
        <v>42.374350086655113</v>
      </c>
      <c r="W20" s="226"/>
      <c r="X20" s="234">
        <v>24402</v>
      </c>
      <c r="Y20" s="752">
        <v>55.650071837442127</v>
      </c>
      <c r="Z20" s="746">
        <v>18785</v>
      </c>
      <c r="AA20" s="749">
        <v>76.981394967625604</v>
      </c>
      <c r="AB20" s="746">
        <v>5617</v>
      </c>
      <c r="AC20" s="235">
        <f t="shared" si="0"/>
        <v>23.018605032374396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42599</v>
      </c>
      <c r="E21" s="740">
        <f t="shared" si="2"/>
        <v>27758</v>
      </c>
      <c r="F21" s="577">
        <f t="shared" si="3"/>
        <v>65.161154017699957</v>
      </c>
      <c r="G21" s="740">
        <f t="shared" si="4"/>
        <v>14841</v>
      </c>
      <c r="H21" s="237">
        <f t="shared" si="3"/>
        <v>34.838845982300057</v>
      </c>
      <c r="I21" s="226"/>
      <c r="J21" s="234">
        <f t="shared" si="5"/>
        <v>9574</v>
      </c>
      <c r="K21" s="752">
        <f t="shared" si="6"/>
        <v>22.474705979013592</v>
      </c>
      <c r="L21" s="746">
        <v>3887</v>
      </c>
      <c r="M21" s="749">
        <v>40.599540421976187</v>
      </c>
      <c r="N21" s="746">
        <v>5687</v>
      </c>
      <c r="O21" s="235">
        <v>59.400459578023813</v>
      </c>
      <c r="P21" s="226"/>
      <c r="Q21" s="234">
        <v>7526</v>
      </c>
      <c r="R21" s="752">
        <v>17.667081386887016</v>
      </c>
      <c r="S21" s="746">
        <v>4391</v>
      </c>
      <c r="T21" s="749">
        <v>58.344406058995482</v>
      </c>
      <c r="U21" s="746">
        <v>3135</v>
      </c>
      <c r="V21" s="235">
        <v>41.655593941004518</v>
      </c>
      <c r="W21" s="226"/>
      <c r="X21" s="234">
        <v>25499</v>
      </c>
      <c r="Y21" s="752">
        <v>59.858212634099395</v>
      </c>
      <c r="Z21" s="746">
        <v>19480</v>
      </c>
      <c r="AA21" s="749">
        <v>76.395152751088276</v>
      </c>
      <c r="AB21" s="746">
        <v>6019</v>
      </c>
      <c r="AC21" s="235">
        <f t="shared" si="0"/>
        <v>23.604847248911724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11913</v>
      </c>
      <c r="E22" s="740">
        <f t="shared" si="2"/>
        <v>7852</v>
      </c>
      <c r="F22" s="577">
        <f t="shared" si="3"/>
        <v>65.911189456895826</v>
      </c>
      <c r="G22" s="740">
        <f t="shared" si="4"/>
        <v>4061</v>
      </c>
      <c r="H22" s="237">
        <f t="shared" si="3"/>
        <v>34.088810543104167</v>
      </c>
      <c r="I22" s="226"/>
      <c r="J22" s="234">
        <f t="shared" si="5"/>
        <v>2589</v>
      </c>
      <c r="K22" s="752">
        <f t="shared" si="6"/>
        <v>21.732561067741123</v>
      </c>
      <c r="L22" s="746">
        <v>1073</v>
      </c>
      <c r="M22" s="749">
        <v>41.444573194283507</v>
      </c>
      <c r="N22" s="746">
        <v>1516</v>
      </c>
      <c r="O22" s="235">
        <v>58.555426805716493</v>
      </c>
      <c r="P22" s="226"/>
      <c r="Q22" s="234">
        <v>1912</v>
      </c>
      <c r="R22" s="752">
        <v>16.049693612020484</v>
      </c>
      <c r="S22" s="746">
        <v>1105</v>
      </c>
      <c r="T22" s="749">
        <v>57.7928870292887</v>
      </c>
      <c r="U22" s="746">
        <v>807</v>
      </c>
      <c r="V22" s="235">
        <v>42.2071129707113</v>
      </c>
      <c r="W22" s="226"/>
      <c r="X22" s="234">
        <v>7412</v>
      </c>
      <c r="Y22" s="752">
        <v>62.217745320238393</v>
      </c>
      <c r="Z22" s="746">
        <v>5674</v>
      </c>
      <c r="AA22" s="749">
        <v>76.551538046411224</v>
      </c>
      <c r="AB22" s="746">
        <v>1738</v>
      </c>
      <c r="AC22" s="235">
        <f t="shared" si="0"/>
        <v>23.448461953588776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26410</v>
      </c>
      <c r="E23" s="740">
        <f t="shared" si="2"/>
        <v>17731</v>
      </c>
      <c r="F23" s="577">
        <f t="shared" si="3"/>
        <v>67.13744793638773</v>
      </c>
      <c r="G23" s="740">
        <f t="shared" si="4"/>
        <v>8679</v>
      </c>
      <c r="H23" s="237">
        <f t="shared" si="3"/>
        <v>32.862552063612263</v>
      </c>
      <c r="I23" s="226"/>
      <c r="J23" s="234">
        <f t="shared" si="5"/>
        <v>5294</v>
      </c>
      <c r="K23" s="752">
        <f t="shared" si="6"/>
        <v>20.045437334343053</v>
      </c>
      <c r="L23" s="746">
        <v>2259</v>
      </c>
      <c r="M23" s="749">
        <v>42.670948243294291</v>
      </c>
      <c r="N23" s="746">
        <v>3035</v>
      </c>
      <c r="O23" s="235">
        <v>57.329051756705709</v>
      </c>
      <c r="P23" s="226"/>
      <c r="Q23" s="234">
        <v>4379</v>
      </c>
      <c r="R23" s="752">
        <v>16.580840590685348</v>
      </c>
      <c r="S23" s="746">
        <v>2465</v>
      </c>
      <c r="T23" s="749">
        <v>56.29139072847682</v>
      </c>
      <c r="U23" s="746">
        <v>1914</v>
      </c>
      <c r="V23" s="235">
        <v>43.70860927152318</v>
      </c>
      <c r="W23" s="226"/>
      <c r="X23" s="234">
        <v>16737</v>
      </c>
      <c r="Y23" s="752">
        <v>63.373722074971603</v>
      </c>
      <c r="Z23" s="746">
        <v>13007</v>
      </c>
      <c r="AA23" s="749">
        <v>77.71404672282965</v>
      </c>
      <c r="AB23" s="746">
        <v>3730</v>
      </c>
      <c r="AC23" s="235">
        <f t="shared" si="0"/>
        <v>22.285953277170343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59029</v>
      </c>
      <c r="E24" s="740">
        <f t="shared" si="2"/>
        <v>39924</v>
      </c>
      <c r="F24" s="577">
        <f t="shared" si="3"/>
        <v>67.634552508089243</v>
      </c>
      <c r="G24" s="740">
        <f t="shared" si="4"/>
        <v>19105</v>
      </c>
      <c r="H24" s="237">
        <f t="shared" si="3"/>
        <v>32.365447491910757</v>
      </c>
      <c r="I24" s="226"/>
      <c r="J24" s="234">
        <f t="shared" si="5"/>
        <v>14703</v>
      </c>
      <c r="K24" s="752">
        <f t="shared" si="6"/>
        <v>24.908096020600041</v>
      </c>
      <c r="L24" s="746">
        <v>7288</v>
      </c>
      <c r="M24" s="749">
        <v>49.568115350608721</v>
      </c>
      <c r="N24" s="746">
        <v>7415</v>
      </c>
      <c r="O24" s="235">
        <v>50.431884649391279</v>
      </c>
      <c r="P24" s="226"/>
      <c r="Q24" s="234">
        <v>9086</v>
      </c>
      <c r="R24" s="752">
        <v>15.392434227244237</v>
      </c>
      <c r="S24" s="746">
        <v>5427</v>
      </c>
      <c r="T24" s="749">
        <v>59.729253797050404</v>
      </c>
      <c r="U24" s="746">
        <v>3659</v>
      </c>
      <c r="V24" s="235">
        <v>40.270746202949596</v>
      </c>
      <c r="W24" s="226"/>
      <c r="X24" s="234">
        <v>35240</v>
      </c>
      <c r="Y24" s="752">
        <v>59.699469752155721</v>
      </c>
      <c r="Z24" s="746">
        <v>27209</v>
      </c>
      <c r="AA24" s="749">
        <v>77.210556186152104</v>
      </c>
      <c r="AB24" s="746">
        <v>8031</v>
      </c>
      <c r="AC24" s="235">
        <f t="shared" si="0"/>
        <v>22.7894438138479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13098</v>
      </c>
      <c r="E25" s="740">
        <f t="shared" si="2"/>
        <v>7556</v>
      </c>
      <c r="F25" s="577">
        <f t="shared" si="3"/>
        <v>57.688196671247518</v>
      </c>
      <c r="G25" s="740">
        <f t="shared" si="4"/>
        <v>5542</v>
      </c>
      <c r="H25" s="237">
        <f t="shared" si="3"/>
        <v>42.311803328752475</v>
      </c>
      <c r="I25" s="226"/>
      <c r="J25" s="234">
        <f t="shared" si="5"/>
        <v>4937</v>
      </c>
      <c r="K25" s="752">
        <f t="shared" si="6"/>
        <v>37.692777523285997</v>
      </c>
      <c r="L25" s="746">
        <v>1784</v>
      </c>
      <c r="M25" s="749">
        <v>36.135304840996554</v>
      </c>
      <c r="N25" s="746">
        <v>3153</v>
      </c>
      <c r="O25" s="235">
        <v>63.864695159003446</v>
      </c>
      <c r="P25" s="226"/>
      <c r="Q25" s="234">
        <v>1957</v>
      </c>
      <c r="R25" s="752">
        <v>14.941212398839518</v>
      </c>
      <c r="S25" s="746">
        <v>1093</v>
      </c>
      <c r="T25" s="749">
        <v>55.850792028615224</v>
      </c>
      <c r="U25" s="746">
        <v>864</v>
      </c>
      <c r="V25" s="235">
        <v>44.149207971384776</v>
      </c>
      <c r="W25" s="226"/>
      <c r="X25" s="234">
        <v>6204</v>
      </c>
      <c r="Y25" s="752">
        <v>47.366010077874485</v>
      </c>
      <c r="Z25" s="746">
        <v>4679</v>
      </c>
      <c r="AA25" s="749">
        <v>75.419084461637652</v>
      </c>
      <c r="AB25" s="746">
        <v>1525</v>
      </c>
      <c r="AC25" s="235">
        <f t="shared" si="0"/>
        <v>24.580915538362348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3354</v>
      </c>
      <c r="E26" s="742">
        <f t="shared" si="2"/>
        <v>2326</v>
      </c>
      <c r="F26" s="579">
        <f t="shared" si="3"/>
        <v>69.350029815146101</v>
      </c>
      <c r="G26" s="742">
        <f t="shared" si="4"/>
        <v>1028</v>
      </c>
      <c r="H26" s="237">
        <f t="shared" si="3"/>
        <v>30.649970184853903</v>
      </c>
      <c r="I26" s="226"/>
      <c r="J26" s="238">
        <f t="shared" si="5"/>
        <v>643</v>
      </c>
      <c r="K26" s="753">
        <f t="shared" si="6"/>
        <v>19.171138938580796</v>
      </c>
      <c r="L26" s="741">
        <v>299</v>
      </c>
      <c r="M26" s="578">
        <v>46.500777604976676</v>
      </c>
      <c r="N26" s="741">
        <v>344</v>
      </c>
      <c r="O26" s="235">
        <v>53.499222395023324</v>
      </c>
      <c r="P26" s="226"/>
      <c r="Q26" s="238">
        <v>519</v>
      </c>
      <c r="R26" s="753">
        <v>15.47406082289803</v>
      </c>
      <c r="S26" s="741">
        <v>309</v>
      </c>
      <c r="T26" s="578">
        <v>59.537572254335259</v>
      </c>
      <c r="U26" s="741">
        <v>210</v>
      </c>
      <c r="V26" s="235">
        <v>40.462427745664741</v>
      </c>
      <c r="W26" s="226"/>
      <c r="X26" s="238">
        <v>2192</v>
      </c>
      <c r="Y26" s="753">
        <v>65.354800238521165</v>
      </c>
      <c r="Z26" s="741">
        <v>1718</v>
      </c>
      <c r="AA26" s="578">
        <v>78.37591240875912</v>
      </c>
      <c r="AB26" s="741">
        <v>474</v>
      </c>
      <c r="AC26" s="235">
        <f t="shared" si="0"/>
        <v>21.624087591240876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16935</v>
      </c>
      <c r="E27" s="742">
        <f t="shared" si="2"/>
        <v>11466</v>
      </c>
      <c r="F27" s="579">
        <f t="shared" si="3"/>
        <v>67.705934455270153</v>
      </c>
      <c r="G27" s="742">
        <f t="shared" si="4"/>
        <v>5469</v>
      </c>
      <c r="H27" s="237">
        <f t="shared" si="3"/>
        <v>32.294065544729847</v>
      </c>
      <c r="I27" s="226"/>
      <c r="J27" s="238">
        <f t="shared" si="5"/>
        <v>3354</v>
      </c>
      <c r="K27" s="753">
        <f t="shared" si="6"/>
        <v>19.805137289636846</v>
      </c>
      <c r="L27" s="741">
        <v>1413</v>
      </c>
      <c r="M27" s="578">
        <v>42.128801431127009</v>
      </c>
      <c r="N27" s="741">
        <v>1941</v>
      </c>
      <c r="O27" s="235">
        <v>57.871198568872984</v>
      </c>
      <c r="P27" s="226"/>
      <c r="Q27" s="238">
        <v>2540</v>
      </c>
      <c r="R27" s="753">
        <v>14.998523767345734</v>
      </c>
      <c r="S27" s="741">
        <v>1454</v>
      </c>
      <c r="T27" s="578">
        <v>57.244094488188978</v>
      </c>
      <c r="U27" s="741">
        <v>1086</v>
      </c>
      <c r="V27" s="235">
        <v>42.755905511811022</v>
      </c>
      <c r="W27" s="226"/>
      <c r="X27" s="238">
        <v>11041</v>
      </c>
      <c r="Y27" s="753">
        <v>65.196338943017423</v>
      </c>
      <c r="Z27" s="741">
        <v>8599</v>
      </c>
      <c r="AA27" s="578">
        <v>77.882438184947006</v>
      </c>
      <c r="AB27" s="741">
        <v>2442</v>
      </c>
      <c r="AC27" s="235">
        <f t="shared" si="0"/>
        <v>22.117561815052987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2400</v>
      </c>
      <c r="E28" s="742">
        <f t="shared" si="2"/>
        <v>1539</v>
      </c>
      <c r="F28" s="579">
        <f t="shared" si="3"/>
        <v>64.125</v>
      </c>
      <c r="G28" s="742">
        <f t="shared" si="4"/>
        <v>861</v>
      </c>
      <c r="H28" s="243">
        <f t="shared" si="3"/>
        <v>35.875</v>
      </c>
      <c r="I28" s="226"/>
      <c r="J28" s="238">
        <f t="shared" si="5"/>
        <v>540</v>
      </c>
      <c r="K28" s="753">
        <f t="shared" si="6"/>
        <v>22.5</v>
      </c>
      <c r="L28" s="741">
        <v>231</v>
      </c>
      <c r="M28" s="578">
        <v>42.777777777777779</v>
      </c>
      <c r="N28" s="741">
        <v>309</v>
      </c>
      <c r="O28" s="242">
        <v>57.222222222222221</v>
      </c>
      <c r="P28" s="226"/>
      <c r="Q28" s="238">
        <v>359</v>
      </c>
      <c r="R28" s="753">
        <v>14.958333333333334</v>
      </c>
      <c r="S28" s="741">
        <v>199</v>
      </c>
      <c r="T28" s="578">
        <v>55.431754874651809</v>
      </c>
      <c r="U28" s="741">
        <v>160</v>
      </c>
      <c r="V28" s="242">
        <v>44.568245125348191</v>
      </c>
      <c r="W28" s="226"/>
      <c r="X28" s="238">
        <v>1501</v>
      </c>
      <c r="Y28" s="753">
        <v>62.541666666666664</v>
      </c>
      <c r="Z28" s="741">
        <v>1109</v>
      </c>
      <c r="AA28" s="578">
        <v>73.884077281812125</v>
      </c>
      <c r="AB28" s="741">
        <v>392</v>
      </c>
      <c r="AC28" s="242">
        <f t="shared" si="0"/>
        <v>26.115922718187871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1126</v>
      </c>
      <c r="E29" s="743">
        <f t="shared" si="2"/>
        <v>606</v>
      </c>
      <c r="F29" s="580">
        <f t="shared" si="3"/>
        <v>53.818827708703374</v>
      </c>
      <c r="G29" s="743">
        <f t="shared" si="4"/>
        <v>520</v>
      </c>
      <c r="H29" s="248">
        <f t="shared" si="3"/>
        <v>46.181172291296626</v>
      </c>
      <c r="I29" s="226"/>
      <c r="J29" s="245">
        <f t="shared" si="5"/>
        <v>618</v>
      </c>
      <c r="K29" s="754">
        <f t="shared" si="6"/>
        <v>54.884547069271761</v>
      </c>
      <c r="L29" s="747">
        <v>230</v>
      </c>
      <c r="M29" s="750">
        <v>37.216828478964402</v>
      </c>
      <c r="N29" s="747">
        <v>388</v>
      </c>
      <c r="O29" s="246">
        <v>62.783171521035598</v>
      </c>
      <c r="P29" s="226"/>
      <c r="Q29" s="245">
        <v>160</v>
      </c>
      <c r="R29" s="754">
        <v>14.209591474245114</v>
      </c>
      <c r="S29" s="747">
        <v>103</v>
      </c>
      <c r="T29" s="750">
        <v>64.375</v>
      </c>
      <c r="U29" s="747">
        <v>57</v>
      </c>
      <c r="V29" s="246">
        <v>35.625</v>
      </c>
      <c r="W29" s="226"/>
      <c r="X29" s="245">
        <v>348</v>
      </c>
      <c r="Y29" s="754">
        <v>30.905861456483123</v>
      </c>
      <c r="Z29" s="747">
        <v>273</v>
      </c>
      <c r="AA29" s="750">
        <v>78.448275862068968</v>
      </c>
      <c r="AB29" s="747">
        <v>75</v>
      </c>
      <c r="AC29" s="246">
        <f t="shared" si="0"/>
        <v>21.551724137931032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400796</v>
      </c>
      <c r="E31" s="744">
        <f>L31+S31+Z31</f>
        <v>257707</v>
      </c>
      <c r="F31" s="409">
        <f>E31/$D31*100</f>
        <v>64.298795397159651</v>
      </c>
      <c r="G31" s="744">
        <f>N31+U31+AB31</f>
        <v>143089</v>
      </c>
      <c r="H31" s="255">
        <f>G31/$D31*100</f>
        <v>35.701204602840349</v>
      </c>
      <c r="I31" s="211"/>
      <c r="J31" s="253">
        <f>SUM(J12:J29)</f>
        <v>106338</v>
      </c>
      <c r="K31" s="755">
        <f>J31/$D31*100</f>
        <v>26.531701913192745</v>
      </c>
      <c r="L31" s="744">
        <f>SUM(L12:L29)</f>
        <v>44393</v>
      </c>
      <c r="M31" s="409">
        <f t="shared" ref="M31:O31" si="7">L31/$J31*100</f>
        <v>41.747070661475675</v>
      </c>
      <c r="N31" s="744">
        <f>SUM(N12:N29)</f>
        <v>61945</v>
      </c>
      <c r="O31" s="254">
        <f t="shared" si="7"/>
        <v>58.252929338524325</v>
      </c>
      <c r="P31" s="211"/>
      <c r="Q31" s="253">
        <f>SUM(Q12:Q29)</f>
        <v>64791</v>
      </c>
      <c r="R31" s="755">
        <f>Q31/$D31*100</f>
        <v>16.16558049481532</v>
      </c>
      <c r="S31" s="744">
        <f>SUM(S12:S29)</f>
        <v>37572</v>
      </c>
      <c r="T31" s="409">
        <f>S31/$Q31*100</f>
        <v>57.989535583645882</v>
      </c>
      <c r="U31" s="744">
        <f>SUM(U12:U29)</f>
        <v>27219</v>
      </c>
      <c r="V31" s="254">
        <f>U31/$Q31*100</f>
        <v>42.010464416354118</v>
      </c>
      <c r="W31" s="211"/>
      <c r="X31" s="253">
        <f>SUM(X12:X29)</f>
        <v>229667</v>
      </c>
      <c r="Y31" s="755">
        <f>X31/$D31*100</f>
        <v>57.302717591991936</v>
      </c>
      <c r="Z31" s="744">
        <f>SUM(Z12:Z29)</f>
        <v>175742</v>
      </c>
      <c r="AA31" s="409">
        <f>Z31/$X31*100</f>
        <v>76.52035338119974</v>
      </c>
      <c r="AB31" s="744">
        <f>SUM(AB12:AB29)</f>
        <v>53925</v>
      </c>
      <c r="AC31" s="254">
        <f>AB31/$X31*100</f>
        <v>23.479646618800263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434</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270</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271</v>
      </c>
      <c r="K8" s="1055"/>
      <c r="L8" s="1055"/>
      <c r="M8" s="1055"/>
      <c r="N8" s="1055"/>
      <c r="O8" s="1056"/>
      <c r="P8" s="211"/>
      <c r="Q8" s="1057" t="s">
        <v>272</v>
      </c>
      <c r="R8" s="1055"/>
      <c r="S8" s="1055"/>
      <c r="T8" s="1055"/>
      <c r="U8" s="1055"/>
      <c r="V8" s="1056"/>
      <c r="W8" s="211"/>
      <c r="X8" s="1057" t="s">
        <v>273</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278</v>
      </c>
      <c r="L9" s="1039" t="s">
        <v>27</v>
      </c>
      <c r="M9" s="1040"/>
      <c r="N9" s="1040" t="s">
        <v>26</v>
      </c>
      <c r="O9" s="1041"/>
      <c r="P9" s="211"/>
      <c r="Q9" s="1042" t="s">
        <v>12</v>
      </c>
      <c r="R9" s="1037" t="s">
        <v>278</v>
      </c>
      <c r="S9" s="1039" t="s">
        <v>27</v>
      </c>
      <c r="T9" s="1040"/>
      <c r="U9" s="1040" t="s">
        <v>26</v>
      </c>
      <c r="V9" s="1041"/>
      <c r="W9" s="211"/>
      <c r="X9" s="1042" t="s">
        <v>12</v>
      </c>
      <c r="Y9" s="1037" t="s">
        <v>278</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43"/>
      <c r="K10" s="1038"/>
      <c r="L10" s="408" t="s">
        <v>12</v>
      </c>
      <c r="M10" s="807" t="s">
        <v>278</v>
      </c>
      <c r="N10" s="408" t="s">
        <v>12</v>
      </c>
      <c r="O10" s="271" t="s">
        <v>278</v>
      </c>
      <c r="P10" s="216"/>
      <c r="Q10" s="1043"/>
      <c r="R10" s="1038"/>
      <c r="S10" s="408" t="s">
        <v>12</v>
      </c>
      <c r="T10" s="807" t="s">
        <v>278</v>
      </c>
      <c r="U10" s="408" t="s">
        <v>12</v>
      </c>
      <c r="V10" s="271" t="s">
        <v>278</v>
      </c>
      <c r="W10" s="216"/>
      <c r="X10" s="1043"/>
      <c r="Y10" s="103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128692</v>
      </c>
      <c r="E12" s="739">
        <f>L12+S12+Z12</f>
        <v>81854</v>
      </c>
      <c r="F12" s="748">
        <f>E12/$D12*100</f>
        <v>63.604575264973739</v>
      </c>
      <c r="G12" s="739">
        <f>N12+U12+AB12</f>
        <v>46838</v>
      </c>
      <c r="H12" s="230">
        <f>G12/$D12*100</f>
        <v>36.395424735026268</v>
      </c>
      <c r="I12" s="226"/>
      <c r="J12" s="227">
        <f>L12+N12</f>
        <v>38693</v>
      </c>
      <c r="K12" s="751">
        <f>J12/$D12*100</f>
        <v>30.066359991297048</v>
      </c>
      <c r="L12" s="745">
        <v>15787</v>
      </c>
      <c r="M12" s="748">
        <v>40.800661618380587</v>
      </c>
      <c r="N12" s="745">
        <v>22906</v>
      </c>
      <c r="O12" s="228">
        <v>59.199338381619413</v>
      </c>
      <c r="P12" s="226"/>
      <c r="Q12" s="227">
        <v>25907</v>
      </c>
      <c r="R12" s="751">
        <v>20.131010474621576</v>
      </c>
      <c r="S12" s="745">
        <v>16986</v>
      </c>
      <c r="T12" s="748">
        <v>65.565291234029417</v>
      </c>
      <c r="U12" s="745">
        <v>8921</v>
      </c>
      <c r="V12" s="228">
        <v>34.434708765970591</v>
      </c>
      <c r="W12" s="226"/>
      <c r="X12" s="227">
        <v>64092</v>
      </c>
      <c r="Y12" s="751">
        <v>49.802629534081369</v>
      </c>
      <c r="Z12" s="745">
        <v>49081</v>
      </c>
      <c r="AA12" s="748">
        <v>76.57898021593958</v>
      </c>
      <c r="AB12" s="745">
        <v>15011</v>
      </c>
      <c r="AC12" s="228">
        <f t="shared" ref="AC12:AC29" si="0">AB12/$X12*100</f>
        <v>23.421019784060412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14450</v>
      </c>
      <c r="E13" s="740">
        <f t="shared" ref="E13:E29" si="2">L13+S13+Z13</f>
        <v>9105</v>
      </c>
      <c r="F13" s="577">
        <f t="shared" ref="F13:H29" si="3">E13/$D13*100</f>
        <v>63.010380622837367</v>
      </c>
      <c r="G13" s="740">
        <f t="shared" ref="G13:G29" si="4">N13+U13+AB13</f>
        <v>5345</v>
      </c>
      <c r="H13" s="237">
        <f t="shared" si="3"/>
        <v>36.989619377162633</v>
      </c>
      <c r="I13" s="226"/>
      <c r="J13" s="234">
        <f t="shared" ref="J13:J29" si="5">L13+N13</f>
        <v>3180</v>
      </c>
      <c r="K13" s="752">
        <f t="shared" ref="K13:K29" si="6">J13/$D13*100</f>
        <v>22.006920415224915</v>
      </c>
      <c r="L13" s="746">
        <v>1325</v>
      </c>
      <c r="M13" s="749">
        <v>41.666666666666671</v>
      </c>
      <c r="N13" s="746">
        <v>1855</v>
      </c>
      <c r="O13" s="235">
        <v>58.333333333333336</v>
      </c>
      <c r="P13" s="226"/>
      <c r="Q13" s="234">
        <v>2483</v>
      </c>
      <c r="R13" s="752">
        <v>17.183391003460208</v>
      </c>
      <c r="S13" s="746">
        <v>1441</v>
      </c>
      <c r="T13" s="749">
        <v>58.034635521546519</v>
      </c>
      <c r="U13" s="746">
        <v>1042</v>
      </c>
      <c r="V13" s="235">
        <v>41.965364478453481</v>
      </c>
      <c r="W13" s="226"/>
      <c r="X13" s="234">
        <v>8787</v>
      </c>
      <c r="Y13" s="752">
        <v>60.80968858131488</v>
      </c>
      <c r="Z13" s="746">
        <v>6339</v>
      </c>
      <c r="AA13" s="749">
        <v>72.140662342096277</v>
      </c>
      <c r="AB13" s="746">
        <v>2448</v>
      </c>
      <c r="AC13" s="235">
        <f t="shared" si="0"/>
        <v>27.859337657903723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10215</v>
      </c>
      <c r="E14" s="740">
        <f t="shared" si="2"/>
        <v>6612</v>
      </c>
      <c r="F14" s="577">
        <f t="shared" si="3"/>
        <v>64.728340675477241</v>
      </c>
      <c r="G14" s="740">
        <f t="shared" si="4"/>
        <v>3603</v>
      </c>
      <c r="H14" s="237">
        <f t="shared" si="3"/>
        <v>35.271659324522759</v>
      </c>
      <c r="I14" s="226"/>
      <c r="J14" s="234">
        <f t="shared" si="5"/>
        <v>2580</v>
      </c>
      <c r="K14" s="752">
        <f t="shared" si="6"/>
        <v>25.25697503671072</v>
      </c>
      <c r="L14" s="746">
        <v>996</v>
      </c>
      <c r="M14" s="749">
        <v>38.604651162790695</v>
      </c>
      <c r="N14" s="746">
        <v>1584</v>
      </c>
      <c r="O14" s="235">
        <v>61.395348837209305</v>
      </c>
      <c r="P14" s="226"/>
      <c r="Q14" s="234">
        <v>2040</v>
      </c>
      <c r="R14" s="752">
        <v>19.970631424375917</v>
      </c>
      <c r="S14" s="746">
        <v>1223</v>
      </c>
      <c r="T14" s="749">
        <v>59.950980392156858</v>
      </c>
      <c r="U14" s="746">
        <v>817</v>
      </c>
      <c r="V14" s="235">
        <v>40.049019607843142</v>
      </c>
      <c r="W14" s="226"/>
      <c r="X14" s="234">
        <v>5595</v>
      </c>
      <c r="Y14" s="752">
        <v>54.772393538913363</v>
      </c>
      <c r="Z14" s="746">
        <v>4393</v>
      </c>
      <c r="AA14" s="749">
        <v>78.5165326184093</v>
      </c>
      <c r="AB14" s="746">
        <v>1202</v>
      </c>
      <c r="AC14" s="235">
        <f t="shared" si="0"/>
        <v>21.483467381590707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9767</v>
      </c>
      <c r="E15" s="740">
        <f t="shared" si="2"/>
        <v>5937</v>
      </c>
      <c r="F15" s="577">
        <f t="shared" si="3"/>
        <v>60.786321285962941</v>
      </c>
      <c r="G15" s="740">
        <f t="shared" si="4"/>
        <v>3830</v>
      </c>
      <c r="H15" s="237">
        <f t="shared" si="3"/>
        <v>39.213678714037066</v>
      </c>
      <c r="I15" s="226"/>
      <c r="J15" s="234">
        <f t="shared" si="5"/>
        <v>2817</v>
      </c>
      <c r="K15" s="752">
        <f t="shared" si="6"/>
        <v>28.842019043718643</v>
      </c>
      <c r="L15" s="746">
        <v>1146</v>
      </c>
      <c r="M15" s="749">
        <v>40.681576144834928</v>
      </c>
      <c r="N15" s="746">
        <v>1671</v>
      </c>
      <c r="O15" s="235">
        <v>59.318423855165072</v>
      </c>
      <c r="P15" s="226"/>
      <c r="Q15" s="234">
        <v>2013</v>
      </c>
      <c r="R15" s="752">
        <v>20.610218081294153</v>
      </c>
      <c r="S15" s="746">
        <v>1160</v>
      </c>
      <c r="T15" s="749">
        <v>57.625434674615008</v>
      </c>
      <c r="U15" s="746">
        <v>853</v>
      </c>
      <c r="V15" s="235">
        <v>42.374565325384999</v>
      </c>
      <c r="W15" s="226"/>
      <c r="X15" s="234">
        <v>4937</v>
      </c>
      <c r="Y15" s="752">
        <v>50.5477628749872</v>
      </c>
      <c r="Z15" s="746">
        <v>3631</v>
      </c>
      <c r="AA15" s="749">
        <v>73.546688272230099</v>
      </c>
      <c r="AB15" s="746">
        <v>1306</v>
      </c>
      <c r="AC15" s="235">
        <f t="shared" si="0"/>
        <v>26.453311727769901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13873</v>
      </c>
      <c r="E16" s="740">
        <f t="shared" si="2"/>
        <v>8066</v>
      </c>
      <c r="F16" s="577">
        <f t="shared" si="3"/>
        <v>58.141714120954369</v>
      </c>
      <c r="G16" s="740">
        <f t="shared" si="4"/>
        <v>5807</v>
      </c>
      <c r="H16" s="237">
        <f t="shared" si="3"/>
        <v>41.858285879045624</v>
      </c>
      <c r="I16" s="226"/>
      <c r="J16" s="234">
        <f t="shared" si="5"/>
        <v>5791</v>
      </c>
      <c r="K16" s="752">
        <f t="shared" si="6"/>
        <v>41.742953939306567</v>
      </c>
      <c r="L16" s="746">
        <v>2355</v>
      </c>
      <c r="M16" s="749">
        <v>40.66655154550164</v>
      </c>
      <c r="N16" s="746">
        <v>3436</v>
      </c>
      <c r="O16" s="235">
        <v>59.33344845449836</v>
      </c>
      <c r="P16" s="226"/>
      <c r="Q16" s="234">
        <v>2683</v>
      </c>
      <c r="R16" s="752">
        <v>19.339724644993872</v>
      </c>
      <c r="S16" s="746">
        <v>1648</v>
      </c>
      <c r="T16" s="749">
        <v>61.423779351472227</v>
      </c>
      <c r="U16" s="746">
        <v>1035</v>
      </c>
      <c r="V16" s="235">
        <v>38.576220648527766</v>
      </c>
      <c r="W16" s="226"/>
      <c r="X16" s="234">
        <v>5399</v>
      </c>
      <c r="Y16" s="752">
        <v>38.917321415699561</v>
      </c>
      <c r="Z16" s="746">
        <v>4063</v>
      </c>
      <c r="AA16" s="749">
        <v>75.25467679199852</v>
      </c>
      <c r="AB16" s="746">
        <v>1336</v>
      </c>
      <c r="AC16" s="235">
        <f t="shared" si="0"/>
        <v>24.745323208001484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7546</v>
      </c>
      <c r="E17" s="741">
        <f t="shared" si="2"/>
        <v>4785</v>
      </c>
      <c r="F17" s="578">
        <f t="shared" si="3"/>
        <v>63.411078717201164</v>
      </c>
      <c r="G17" s="741">
        <f t="shared" si="4"/>
        <v>2761</v>
      </c>
      <c r="H17" s="237">
        <f t="shared" si="3"/>
        <v>36.588921282798836</v>
      </c>
      <c r="I17" s="226"/>
      <c r="J17" s="238">
        <f t="shared" si="5"/>
        <v>1861</v>
      </c>
      <c r="K17" s="753">
        <f t="shared" si="6"/>
        <v>24.662072621256296</v>
      </c>
      <c r="L17" s="741">
        <v>758</v>
      </c>
      <c r="M17" s="578">
        <v>40.730789897904351</v>
      </c>
      <c r="N17" s="741">
        <v>1103</v>
      </c>
      <c r="O17" s="235">
        <v>59.269210102095649</v>
      </c>
      <c r="P17" s="226"/>
      <c r="Q17" s="238">
        <v>1528</v>
      </c>
      <c r="R17" s="753">
        <v>20.249138616485553</v>
      </c>
      <c r="S17" s="741">
        <v>855</v>
      </c>
      <c r="T17" s="578">
        <v>55.955497382198949</v>
      </c>
      <c r="U17" s="741">
        <v>673</v>
      </c>
      <c r="V17" s="235">
        <v>44.044502617801044</v>
      </c>
      <c r="W17" s="226"/>
      <c r="X17" s="238">
        <v>4157</v>
      </c>
      <c r="Y17" s="753">
        <v>55.088788762258147</v>
      </c>
      <c r="Z17" s="741">
        <v>3172</v>
      </c>
      <c r="AA17" s="578">
        <v>76.305027664180898</v>
      </c>
      <c r="AB17" s="741">
        <v>985</v>
      </c>
      <c r="AC17" s="235">
        <f t="shared" si="0"/>
        <v>23.694972335819102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39647</v>
      </c>
      <c r="E18" s="740">
        <f t="shared" si="2"/>
        <v>25093</v>
      </c>
      <c r="F18" s="577">
        <f t="shared" si="3"/>
        <v>63.291043458521457</v>
      </c>
      <c r="G18" s="740">
        <f t="shared" si="4"/>
        <v>14554</v>
      </c>
      <c r="H18" s="237">
        <f t="shared" si="3"/>
        <v>36.70895654147855</v>
      </c>
      <c r="I18" s="226"/>
      <c r="J18" s="234">
        <f t="shared" si="5"/>
        <v>9159</v>
      </c>
      <c r="K18" s="752">
        <f t="shared" si="6"/>
        <v>23.101369586601763</v>
      </c>
      <c r="L18" s="746">
        <v>3862</v>
      </c>
      <c r="M18" s="749">
        <v>42.166175346653567</v>
      </c>
      <c r="N18" s="746">
        <v>5297</v>
      </c>
      <c r="O18" s="235">
        <v>57.833824653346433</v>
      </c>
      <c r="P18" s="226"/>
      <c r="Q18" s="234">
        <v>6792</v>
      </c>
      <c r="R18" s="752">
        <v>17.131182687214668</v>
      </c>
      <c r="S18" s="746">
        <v>3858</v>
      </c>
      <c r="T18" s="749">
        <v>56.802120141342762</v>
      </c>
      <c r="U18" s="746">
        <v>2934</v>
      </c>
      <c r="V18" s="235">
        <v>43.197879858657245</v>
      </c>
      <c r="W18" s="226"/>
      <c r="X18" s="234">
        <v>23696</v>
      </c>
      <c r="Y18" s="752">
        <v>59.767447726183562</v>
      </c>
      <c r="Z18" s="746">
        <v>17373</v>
      </c>
      <c r="AA18" s="749">
        <v>73.316171505739362</v>
      </c>
      <c r="AB18" s="746">
        <v>6323</v>
      </c>
      <c r="AC18" s="235">
        <f t="shared" si="0"/>
        <v>26.683828494260638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22950</v>
      </c>
      <c r="E19" s="740">
        <f t="shared" si="2"/>
        <v>14293</v>
      </c>
      <c r="F19" s="577">
        <f t="shared" si="3"/>
        <v>62.278867102396518</v>
      </c>
      <c r="G19" s="740">
        <f t="shared" si="4"/>
        <v>8657</v>
      </c>
      <c r="H19" s="237">
        <f t="shared" si="3"/>
        <v>37.721132897603489</v>
      </c>
      <c r="I19" s="226"/>
      <c r="J19" s="234">
        <f t="shared" si="5"/>
        <v>6050</v>
      </c>
      <c r="K19" s="752">
        <f t="shared" si="6"/>
        <v>26.361655773420477</v>
      </c>
      <c r="L19" s="746">
        <v>2501</v>
      </c>
      <c r="M19" s="749">
        <v>41.33884297520661</v>
      </c>
      <c r="N19" s="746">
        <v>3549</v>
      </c>
      <c r="O19" s="235">
        <v>58.66115702479339</v>
      </c>
      <c r="P19" s="226"/>
      <c r="Q19" s="234">
        <v>4004</v>
      </c>
      <c r="R19" s="752">
        <v>17.446623093681918</v>
      </c>
      <c r="S19" s="746">
        <v>2395</v>
      </c>
      <c r="T19" s="749">
        <v>59.815184815184821</v>
      </c>
      <c r="U19" s="746">
        <v>1609</v>
      </c>
      <c r="V19" s="235">
        <v>40.184815184815186</v>
      </c>
      <c r="W19" s="226"/>
      <c r="X19" s="234">
        <v>12896</v>
      </c>
      <c r="Y19" s="752">
        <v>56.191721132897598</v>
      </c>
      <c r="Z19" s="746">
        <v>9397</v>
      </c>
      <c r="AA19" s="749">
        <v>72.867555831265506</v>
      </c>
      <c r="AB19" s="746">
        <v>3499</v>
      </c>
      <c r="AC19" s="235">
        <f t="shared" si="0"/>
        <v>27.132444168734494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81652</v>
      </c>
      <c r="E20" s="740">
        <f t="shared" si="2"/>
        <v>52263</v>
      </c>
      <c r="F20" s="577">
        <f t="shared" si="3"/>
        <v>64.007005339734476</v>
      </c>
      <c r="G20" s="740">
        <f t="shared" si="4"/>
        <v>29389</v>
      </c>
      <c r="H20" s="237">
        <f t="shared" si="3"/>
        <v>35.992994660265516</v>
      </c>
      <c r="I20" s="226"/>
      <c r="J20" s="234">
        <f t="shared" si="5"/>
        <v>19276</v>
      </c>
      <c r="K20" s="752">
        <f t="shared" si="6"/>
        <v>23.607505021309947</v>
      </c>
      <c r="L20" s="746">
        <v>7890</v>
      </c>
      <c r="M20" s="749">
        <v>40.931728574393027</v>
      </c>
      <c r="N20" s="746">
        <v>11386</v>
      </c>
      <c r="O20" s="235">
        <v>59.06827142560698</v>
      </c>
      <c r="P20" s="226"/>
      <c r="Q20" s="234">
        <v>15580</v>
      </c>
      <c r="R20" s="752">
        <v>19.080977808259441</v>
      </c>
      <c r="S20" s="746">
        <v>9146</v>
      </c>
      <c r="T20" s="749">
        <v>58.703465982028249</v>
      </c>
      <c r="U20" s="746">
        <v>6434</v>
      </c>
      <c r="V20" s="235">
        <v>41.296534017971759</v>
      </c>
      <c r="W20" s="226"/>
      <c r="X20" s="234">
        <v>46796</v>
      </c>
      <c r="Y20" s="752">
        <v>57.311517170430605</v>
      </c>
      <c r="Z20" s="746">
        <v>35227</v>
      </c>
      <c r="AA20" s="749">
        <v>75.277801521497565</v>
      </c>
      <c r="AB20" s="746">
        <v>11569</v>
      </c>
      <c r="AC20" s="235">
        <f t="shared" si="0"/>
        <v>24.722198478502435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53177</v>
      </c>
      <c r="E21" s="740">
        <f t="shared" si="2"/>
        <v>33045</v>
      </c>
      <c r="F21" s="577">
        <f t="shared" si="3"/>
        <v>62.141527352050694</v>
      </c>
      <c r="G21" s="740">
        <f t="shared" si="4"/>
        <v>20132</v>
      </c>
      <c r="H21" s="237">
        <f t="shared" si="3"/>
        <v>37.858472647949306</v>
      </c>
      <c r="I21" s="226"/>
      <c r="J21" s="234">
        <f t="shared" si="5"/>
        <v>14620</v>
      </c>
      <c r="K21" s="752">
        <f t="shared" si="6"/>
        <v>27.493089117475598</v>
      </c>
      <c r="L21" s="746">
        <v>5949</v>
      </c>
      <c r="M21" s="749">
        <v>40.690834473324209</v>
      </c>
      <c r="N21" s="746">
        <v>8671</v>
      </c>
      <c r="O21" s="235">
        <v>59.309165526675791</v>
      </c>
      <c r="P21" s="226"/>
      <c r="Q21" s="234">
        <v>10676</v>
      </c>
      <c r="R21" s="752">
        <v>20.076348797412415</v>
      </c>
      <c r="S21" s="746">
        <v>6345</v>
      </c>
      <c r="T21" s="749">
        <v>59.432371674784569</v>
      </c>
      <c r="U21" s="746">
        <v>4331</v>
      </c>
      <c r="V21" s="235">
        <v>40.567628325215438</v>
      </c>
      <c r="W21" s="226"/>
      <c r="X21" s="234">
        <v>27881</v>
      </c>
      <c r="Y21" s="752">
        <v>52.430562085111987</v>
      </c>
      <c r="Z21" s="746">
        <v>20751</v>
      </c>
      <c r="AA21" s="749">
        <v>74.427029159642771</v>
      </c>
      <c r="AB21" s="746">
        <v>7130</v>
      </c>
      <c r="AC21" s="235">
        <f t="shared" si="0"/>
        <v>25.572970840357236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11564</v>
      </c>
      <c r="E22" s="740">
        <f t="shared" si="2"/>
        <v>7380</v>
      </c>
      <c r="F22" s="577">
        <f t="shared" si="3"/>
        <v>63.818747838118298</v>
      </c>
      <c r="G22" s="740">
        <f t="shared" si="4"/>
        <v>4184</v>
      </c>
      <c r="H22" s="237">
        <f t="shared" si="3"/>
        <v>36.181252161881702</v>
      </c>
      <c r="I22" s="226"/>
      <c r="J22" s="234">
        <f t="shared" si="5"/>
        <v>3069</v>
      </c>
      <c r="K22" s="752">
        <f t="shared" si="6"/>
        <v>26.539259771705293</v>
      </c>
      <c r="L22" s="746">
        <v>1295</v>
      </c>
      <c r="M22" s="749">
        <v>42.196155099380903</v>
      </c>
      <c r="N22" s="746">
        <v>1774</v>
      </c>
      <c r="O22" s="235">
        <v>57.803844900619097</v>
      </c>
      <c r="P22" s="226"/>
      <c r="Q22" s="234">
        <v>2199</v>
      </c>
      <c r="R22" s="752">
        <v>19.015911449325493</v>
      </c>
      <c r="S22" s="746">
        <v>1351</v>
      </c>
      <c r="T22" s="749">
        <v>61.437016825829929</v>
      </c>
      <c r="U22" s="746">
        <v>848</v>
      </c>
      <c r="V22" s="235">
        <v>38.562983174170078</v>
      </c>
      <c r="W22" s="226"/>
      <c r="X22" s="234">
        <v>6296</v>
      </c>
      <c r="Y22" s="752">
        <v>54.44482877896921</v>
      </c>
      <c r="Z22" s="746">
        <v>4734</v>
      </c>
      <c r="AA22" s="749">
        <v>75.190597204574331</v>
      </c>
      <c r="AB22" s="746">
        <v>1562</v>
      </c>
      <c r="AC22" s="235">
        <f t="shared" si="0"/>
        <v>24.809402795425665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25333</v>
      </c>
      <c r="E23" s="740">
        <f t="shared" si="2"/>
        <v>15622</v>
      </c>
      <c r="F23" s="577">
        <f t="shared" si="3"/>
        <v>61.666600876327315</v>
      </c>
      <c r="G23" s="740">
        <f t="shared" si="4"/>
        <v>9711</v>
      </c>
      <c r="H23" s="237">
        <f t="shared" si="3"/>
        <v>38.333399123672677</v>
      </c>
      <c r="I23" s="226"/>
      <c r="J23" s="234">
        <f t="shared" si="5"/>
        <v>7567</v>
      </c>
      <c r="K23" s="752">
        <f t="shared" si="6"/>
        <v>29.870129870129869</v>
      </c>
      <c r="L23" s="746">
        <v>2928</v>
      </c>
      <c r="M23" s="749">
        <v>38.694330646227037</v>
      </c>
      <c r="N23" s="746">
        <v>4639</v>
      </c>
      <c r="O23" s="235">
        <v>61.305669353772963</v>
      </c>
      <c r="P23" s="226"/>
      <c r="Q23" s="234">
        <v>4798</v>
      </c>
      <c r="R23" s="752">
        <v>18.939722891090671</v>
      </c>
      <c r="S23" s="746">
        <v>2824</v>
      </c>
      <c r="T23" s="749">
        <v>58.857857440600249</v>
      </c>
      <c r="U23" s="746">
        <v>1974</v>
      </c>
      <c r="V23" s="235">
        <v>41.142142559399751</v>
      </c>
      <c r="W23" s="226"/>
      <c r="X23" s="234">
        <v>12968</v>
      </c>
      <c r="Y23" s="752">
        <v>51.19014723877946</v>
      </c>
      <c r="Z23" s="746">
        <v>9870</v>
      </c>
      <c r="AA23" s="749">
        <v>76.110425663170872</v>
      </c>
      <c r="AB23" s="746">
        <v>3098</v>
      </c>
      <c r="AC23" s="235">
        <f t="shared" si="0"/>
        <v>23.889574336829117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64764</v>
      </c>
      <c r="E24" s="740">
        <f t="shared" si="2"/>
        <v>41790</v>
      </c>
      <c r="F24" s="577">
        <f t="shared" si="3"/>
        <v>64.526588845654999</v>
      </c>
      <c r="G24" s="740">
        <f t="shared" si="4"/>
        <v>22974</v>
      </c>
      <c r="H24" s="237">
        <f t="shared" si="3"/>
        <v>35.473411154345008</v>
      </c>
      <c r="I24" s="226"/>
      <c r="J24" s="234">
        <f t="shared" si="5"/>
        <v>19005</v>
      </c>
      <c r="K24" s="752">
        <f t="shared" si="6"/>
        <v>29.345006485084308</v>
      </c>
      <c r="L24" s="746">
        <v>8663</v>
      </c>
      <c r="M24" s="749">
        <v>45.582741383846354</v>
      </c>
      <c r="N24" s="746">
        <v>10342</v>
      </c>
      <c r="O24" s="235">
        <v>54.417258616153639</v>
      </c>
      <c r="P24" s="226"/>
      <c r="Q24" s="234">
        <v>11539</v>
      </c>
      <c r="R24" s="752">
        <v>17.81699709715274</v>
      </c>
      <c r="S24" s="746">
        <v>7175</v>
      </c>
      <c r="T24" s="749">
        <v>62.180431579859608</v>
      </c>
      <c r="U24" s="746">
        <v>4364</v>
      </c>
      <c r="V24" s="235">
        <v>37.819568420140392</v>
      </c>
      <c r="W24" s="226"/>
      <c r="X24" s="234">
        <v>34220</v>
      </c>
      <c r="Y24" s="752">
        <v>52.837996417762959</v>
      </c>
      <c r="Z24" s="746">
        <v>25952</v>
      </c>
      <c r="AA24" s="749">
        <v>75.838690824079492</v>
      </c>
      <c r="AB24" s="746">
        <v>8268</v>
      </c>
      <c r="AC24" s="235">
        <f t="shared" si="0"/>
        <v>24.161309175920515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15851</v>
      </c>
      <c r="E25" s="740">
        <f t="shared" si="2"/>
        <v>8835</v>
      </c>
      <c r="F25" s="577">
        <f t="shared" si="3"/>
        <v>55.737808340167817</v>
      </c>
      <c r="G25" s="740">
        <f t="shared" si="4"/>
        <v>7016</v>
      </c>
      <c r="H25" s="237">
        <f t="shared" si="3"/>
        <v>44.26219165983219</v>
      </c>
      <c r="I25" s="226"/>
      <c r="J25" s="234">
        <f t="shared" si="5"/>
        <v>6675</v>
      </c>
      <c r="K25" s="752">
        <f t="shared" si="6"/>
        <v>42.110907829159046</v>
      </c>
      <c r="L25" s="746">
        <v>2481</v>
      </c>
      <c r="M25" s="749">
        <v>37.168539325842701</v>
      </c>
      <c r="N25" s="746">
        <v>4194</v>
      </c>
      <c r="O25" s="235">
        <v>62.831460674157299</v>
      </c>
      <c r="P25" s="226"/>
      <c r="Q25" s="234">
        <v>2951</v>
      </c>
      <c r="R25" s="752">
        <v>18.617121948142074</v>
      </c>
      <c r="S25" s="746">
        <v>1670</v>
      </c>
      <c r="T25" s="749">
        <v>56.590986106404607</v>
      </c>
      <c r="U25" s="746">
        <v>1281</v>
      </c>
      <c r="V25" s="235">
        <v>43.409013893595393</v>
      </c>
      <c r="W25" s="226"/>
      <c r="X25" s="234">
        <v>6225</v>
      </c>
      <c r="Y25" s="752">
        <v>39.271970222698883</v>
      </c>
      <c r="Z25" s="746">
        <v>4684</v>
      </c>
      <c r="AA25" s="749">
        <v>75.244979919678713</v>
      </c>
      <c r="AB25" s="746">
        <v>1541</v>
      </c>
      <c r="AC25" s="235">
        <f t="shared" si="0"/>
        <v>24.755020080321284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5989</v>
      </c>
      <c r="E26" s="742">
        <f t="shared" si="2"/>
        <v>3832</v>
      </c>
      <c r="F26" s="579">
        <f t="shared" si="3"/>
        <v>63.983970612790117</v>
      </c>
      <c r="G26" s="742">
        <f t="shared" si="4"/>
        <v>2157</v>
      </c>
      <c r="H26" s="237">
        <f t="shared" si="3"/>
        <v>36.016029387209883</v>
      </c>
      <c r="I26" s="226"/>
      <c r="J26" s="238">
        <f t="shared" si="5"/>
        <v>1137</v>
      </c>
      <c r="K26" s="753">
        <f t="shared" si="6"/>
        <v>18.984805476707297</v>
      </c>
      <c r="L26" s="741">
        <v>438</v>
      </c>
      <c r="M26" s="578">
        <v>38.522427440633244</v>
      </c>
      <c r="N26" s="741">
        <v>699</v>
      </c>
      <c r="O26" s="235">
        <v>61.477572559366756</v>
      </c>
      <c r="P26" s="226"/>
      <c r="Q26" s="238">
        <v>859</v>
      </c>
      <c r="R26" s="753">
        <v>14.342962097178161</v>
      </c>
      <c r="S26" s="741">
        <v>461</v>
      </c>
      <c r="T26" s="578">
        <v>53.667054714784634</v>
      </c>
      <c r="U26" s="741">
        <v>398</v>
      </c>
      <c r="V26" s="235">
        <v>46.332945285215366</v>
      </c>
      <c r="W26" s="226"/>
      <c r="X26" s="238">
        <v>3993</v>
      </c>
      <c r="Y26" s="753">
        <v>66.672232426114547</v>
      </c>
      <c r="Z26" s="741">
        <v>2933</v>
      </c>
      <c r="AA26" s="578">
        <v>73.453543701477585</v>
      </c>
      <c r="AB26" s="741">
        <v>1060</v>
      </c>
      <c r="AC26" s="235">
        <f t="shared" si="0"/>
        <v>26.546456298522415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22811</v>
      </c>
      <c r="E27" s="742">
        <f t="shared" si="2"/>
        <v>14040</v>
      </c>
      <c r="F27" s="579">
        <f t="shared" si="3"/>
        <v>61.549252553592574</v>
      </c>
      <c r="G27" s="742">
        <f t="shared" si="4"/>
        <v>8771</v>
      </c>
      <c r="H27" s="237">
        <f t="shared" si="3"/>
        <v>38.450747446407433</v>
      </c>
      <c r="I27" s="226"/>
      <c r="J27" s="238">
        <f t="shared" si="5"/>
        <v>5849</v>
      </c>
      <c r="K27" s="753">
        <f t="shared" si="6"/>
        <v>25.641138047433255</v>
      </c>
      <c r="L27" s="741">
        <v>2244</v>
      </c>
      <c r="M27" s="578">
        <v>38.36553256967003</v>
      </c>
      <c r="N27" s="741">
        <v>3605</v>
      </c>
      <c r="O27" s="235">
        <v>61.634467430329977</v>
      </c>
      <c r="P27" s="226"/>
      <c r="Q27" s="238">
        <v>4133</v>
      </c>
      <c r="R27" s="753">
        <v>18.118451624216387</v>
      </c>
      <c r="S27" s="741">
        <v>2266</v>
      </c>
      <c r="T27" s="578">
        <v>54.827002177594963</v>
      </c>
      <c r="U27" s="741">
        <v>1867</v>
      </c>
      <c r="V27" s="235">
        <v>45.17299782240503</v>
      </c>
      <c r="W27" s="226"/>
      <c r="X27" s="238">
        <v>12829</v>
      </c>
      <c r="Y27" s="753">
        <v>56.240410328350357</v>
      </c>
      <c r="Z27" s="741">
        <v>9530</v>
      </c>
      <c r="AA27" s="578">
        <v>74.284823446878164</v>
      </c>
      <c r="AB27" s="741">
        <v>3299</v>
      </c>
      <c r="AC27" s="235">
        <f t="shared" si="0"/>
        <v>25.715176553121832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3824</v>
      </c>
      <c r="E28" s="742">
        <f t="shared" si="2"/>
        <v>2489</v>
      </c>
      <c r="F28" s="579">
        <f t="shared" si="3"/>
        <v>65.088912133891213</v>
      </c>
      <c r="G28" s="742">
        <f t="shared" si="4"/>
        <v>1335</v>
      </c>
      <c r="H28" s="243">
        <f t="shared" si="3"/>
        <v>34.911087866108787</v>
      </c>
      <c r="I28" s="226"/>
      <c r="J28" s="238">
        <f t="shared" si="5"/>
        <v>652</v>
      </c>
      <c r="K28" s="753">
        <f t="shared" si="6"/>
        <v>17.05020920502092</v>
      </c>
      <c r="L28" s="741">
        <v>262</v>
      </c>
      <c r="M28" s="578">
        <v>40.184049079754601</v>
      </c>
      <c r="N28" s="741">
        <v>390</v>
      </c>
      <c r="O28" s="242">
        <v>59.815950920245399</v>
      </c>
      <c r="P28" s="226"/>
      <c r="Q28" s="238">
        <v>654</v>
      </c>
      <c r="R28" s="753">
        <v>17.102510460251047</v>
      </c>
      <c r="S28" s="741">
        <v>363</v>
      </c>
      <c r="T28" s="578">
        <v>55.5045871559633</v>
      </c>
      <c r="U28" s="741">
        <v>291</v>
      </c>
      <c r="V28" s="242">
        <v>44.4954128440367</v>
      </c>
      <c r="W28" s="226"/>
      <c r="X28" s="238">
        <v>2518</v>
      </c>
      <c r="Y28" s="753">
        <v>65.847280334728026</v>
      </c>
      <c r="Z28" s="741">
        <v>1864</v>
      </c>
      <c r="AA28" s="578">
        <v>74.027005559968231</v>
      </c>
      <c r="AB28" s="741">
        <v>654</v>
      </c>
      <c r="AC28" s="242">
        <f t="shared" si="0"/>
        <v>25.972994440031773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1228</v>
      </c>
      <c r="E29" s="743">
        <f t="shared" si="2"/>
        <v>655</v>
      </c>
      <c r="F29" s="580">
        <f t="shared" si="3"/>
        <v>53.338762214983717</v>
      </c>
      <c r="G29" s="743">
        <f t="shared" si="4"/>
        <v>573</v>
      </c>
      <c r="H29" s="248">
        <f t="shared" si="3"/>
        <v>46.661237785016283</v>
      </c>
      <c r="I29" s="226"/>
      <c r="J29" s="245">
        <f t="shared" si="5"/>
        <v>710</v>
      </c>
      <c r="K29" s="754">
        <f t="shared" si="6"/>
        <v>57.817589576547235</v>
      </c>
      <c r="L29" s="747">
        <v>259</v>
      </c>
      <c r="M29" s="750">
        <v>36.478873239436624</v>
      </c>
      <c r="N29" s="747">
        <v>451</v>
      </c>
      <c r="O29" s="246">
        <v>63.521126760563384</v>
      </c>
      <c r="P29" s="226"/>
      <c r="Q29" s="245">
        <v>174</v>
      </c>
      <c r="R29" s="754">
        <v>14.169381107491857</v>
      </c>
      <c r="S29" s="747">
        <v>125</v>
      </c>
      <c r="T29" s="750">
        <v>71.839080459770116</v>
      </c>
      <c r="U29" s="747">
        <v>49</v>
      </c>
      <c r="V29" s="246">
        <v>28.160919540229884</v>
      </c>
      <c r="W29" s="226"/>
      <c r="X29" s="245">
        <v>344</v>
      </c>
      <c r="Y29" s="754">
        <v>28.013029315960914</v>
      </c>
      <c r="Z29" s="747">
        <v>271</v>
      </c>
      <c r="AA29" s="750">
        <v>78.779069767441854</v>
      </c>
      <c r="AB29" s="747">
        <v>73</v>
      </c>
      <c r="AC29" s="246">
        <f t="shared" si="0"/>
        <v>21.220930232558139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533333</v>
      </c>
      <c r="E31" s="744">
        <f>L31+S31+Z31</f>
        <v>335696</v>
      </c>
      <c r="F31" s="409">
        <f>E31/$D31*100</f>
        <v>62.94303933939959</v>
      </c>
      <c r="G31" s="744">
        <f>N31+U31+AB31</f>
        <v>197637</v>
      </c>
      <c r="H31" s="255">
        <f>G31/$D31*100</f>
        <v>37.05696066060041</v>
      </c>
      <c r="I31" s="211"/>
      <c r="J31" s="253">
        <f>SUM(J12:J29)</f>
        <v>148691</v>
      </c>
      <c r="K31" s="755">
        <f>J31/$D31*100</f>
        <v>27.879579924737453</v>
      </c>
      <c r="L31" s="744">
        <f>SUM(L12:L29)</f>
        <v>61139</v>
      </c>
      <c r="M31" s="409">
        <f t="shared" ref="M31:O31" si="7">L31/$J31*100</f>
        <v>41.118157790316836</v>
      </c>
      <c r="N31" s="744">
        <f>SUM(N12:N29)</f>
        <v>87552</v>
      </c>
      <c r="O31" s="254">
        <f t="shared" si="7"/>
        <v>58.881842209683164</v>
      </c>
      <c r="P31" s="211"/>
      <c r="Q31" s="253">
        <f>SUM(Q12:Q29)</f>
        <v>101013</v>
      </c>
      <c r="R31" s="755">
        <f>Q31/$D31*100</f>
        <v>18.939949337468338</v>
      </c>
      <c r="S31" s="744">
        <f>SUM(S12:S29)</f>
        <v>61292</v>
      </c>
      <c r="T31" s="409">
        <f>S31/$Q31*100</f>
        <v>60.677338560383319</v>
      </c>
      <c r="U31" s="744">
        <f>SUM(U12:U29)</f>
        <v>39721</v>
      </c>
      <c r="V31" s="254">
        <f>U31/$Q31*100</f>
        <v>39.322661439616688</v>
      </c>
      <c r="W31" s="211"/>
      <c r="X31" s="253">
        <f>SUM(X12:X29)</f>
        <v>283629</v>
      </c>
      <c r="Y31" s="755">
        <f>X31/$D31*100</f>
        <v>53.180470737794217</v>
      </c>
      <c r="Z31" s="744">
        <f>SUM(Z12:Z29)</f>
        <v>213265</v>
      </c>
      <c r="AA31" s="409">
        <f>Z31/$X31*100</f>
        <v>75.191535421272164</v>
      </c>
      <c r="AB31" s="744">
        <f>SUM(AB12:AB29)</f>
        <v>70364</v>
      </c>
      <c r="AC31" s="254">
        <f>AB31/$X31*100</f>
        <v>24.808464578727847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5"/>
      <c r="C2" s="1045"/>
    </row>
    <row r="3" spans="1:53" s="208" customFormat="1" ht="4.5" customHeight="1" x14ac:dyDescent="0.2">
      <c r="B3" s="1046"/>
      <c r="C3" s="1046"/>
    </row>
    <row r="4" spans="1:53" s="208" customFormat="1" ht="17.25" customHeight="1" x14ac:dyDescent="0.2">
      <c r="A4" s="1046" t="s">
        <v>433</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row>
    <row r="5" spans="1:53"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1047"/>
      <c r="AB5" s="1047"/>
      <c r="AC5" s="1047"/>
    </row>
    <row r="6" spans="1:53" s="208" customFormat="1" ht="6" customHeight="1" x14ac:dyDescent="0.2"/>
    <row r="7" spans="1:53" s="213" customFormat="1" ht="12.75" customHeight="1" x14ac:dyDescent="0.2">
      <c r="A7" s="209"/>
      <c r="B7" s="1048" t="s">
        <v>15</v>
      </c>
      <c r="C7" s="211"/>
      <c r="D7" s="1051" t="s">
        <v>274</v>
      </c>
      <c r="E7" s="1052"/>
      <c r="F7" s="1052"/>
      <c r="G7" s="1052"/>
      <c r="H7" s="1052"/>
      <c r="I7" s="568"/>
      <c r="J7" s="1055"/>
      <c r="K7" s="1055"/>
      <c r="L7" s="1055"/>
      <c r="M7" s="1055"/>
      <c r="N7" s="1055"/>
      <c r="O7" s="1055"/>
      <c r="P7" s="568"/>
      <c r="Q7" s="1055"/>
      <c r="R7" s="1055"/>
      <c r="S7" s="1055"/>
      <c r="T7" s="1055"/>
      <c r="U7" s="1055"/>
      <c r="V7" s="1055"/>
      <c r="W7" s="568"/>
      <c r="X7" s="1055"/>
      <c r="Y7" s="1055"/>
      <c r="Z7" s="1055"/>
      <c r="AA7" s="1055"/>
      <c r="AB7" s="1055"/>
      <c r="AC7" s="1056"/>
      <c r="AD7" s="430"/>
      <c r="AE7" s="430"/>
      <c r="AF7" s="431"/>
      <c r="AG7" s="431"/>
      <c r="AH7" s="431"/>
      <c r="AI7" s="431"/>
      <c r="AJ7" s="431"/>
      <c r="AK7" s="431"/>
      <c r="AL7" s="432"/>
    </row>
    <row r="8" spans="1:53" s="213" customFormat="1" ht="33.75" customHeight="1" x14ac:dyDescent="0.2">
      <c r="A8" s="209"/>
      <c r="B8" s="1049"/>
      <c r="C8" s="211"/>
      <c r="D8" s="1053"/>
      <c r="E8" s="1054"/>
      <c r="F8" s="1054"/>
      <c r="G8" s="1054"/>
      <c r="H8" s="1054"/>
      <c r="I8" s="501"/>
      <c r="J8" s="1057" t="s">
        <v>275</v>
      </c>
      <c r="K8" s="1055"/>
      <c r="L8" s="1055"/>
      <c r="M8" s="1055"/>
      <c r="N8" s="1055"/>
      <c r="O8" s="1056"/>
      <c r="P8" s="211"/>
      <c r="Q8" s="1057" t="s">
        <v>276</v>
      </c>
      <c r="R8" s="1055"/>
      <c r="S8" s="1055"/>
      <c r="T8" s="1055"/>
      <c r="U8" s="1055"/>
      <c r="V8" s="1056"/>
      <c r="W8" s="211"/>
      <c r="X8" s="1057" t="s">
        <v>277</v>
      </c>
      <c r="Y8" s="1055"/>
      <c r="Z8" s="1055"/>
      <c r="AA8" s="1055"/>
      <c r="AB8" s="1055"/>
      <c r="AC8" s="1056"/>
      <c r="AD8" s="430"/>
      <c r="AE8" s="430"/>
      <c r="AF8" s="431"/>
      <c r="AG8" s="431"/>
      <c r="AH8" s="431"/>
      <c r="AI8" s="431"/>
      <c r="AJ8" s="431"/>
      <c r="AK8" s="431"/>
      <c r="AL8" s="432"/>
    </row>
    <row r="9" spans="1:53" s="213" customFormat="1" ht="21.75" customHeight="1" x14ac:dyDescent="0.2">
      <c r="A9" s="209"/>
      <c r="B9" s="1049"/>
      <c r="C9" s="211"/>
      <c r="D9" s="1058" t="s">
        <v>12</v>
      </c>
      <c r="E9" s="1039" t="s">
        <v>27</v>
      </c>
      <c r="F9" s="1040"/>
      <c r="G9" s="1040" t="s">
        <v>26</v>
      </c>
      <c r="H9" s="1041"/>
      <c r="I9" s="211"/>
      <c r="J9" s="1042" t="s">
        <v>12</v>
      </c>
      <c r="K9" s="1037" t="s">
        <v>278</v>
      </c>
      <c r="L9" s="1039" t="s">
        <v>27</v>
      </c>
      <c r="M9" s="1040"/>
      <c r="N9" s="1040" t="s">
        <v>26</v>
      </c>
      <c r="O9" s="1041"/>
      <c r="P9" s="211"/>
      <c r="Q9" s="1042" t="s">
        <v>12</v>
      </c>
      <c r="R9" s="1037" t="s">
        <v>278</v>
      </c>
      <c r="S9" s="1039" t="s">
        <v>27</v>
      </c>
      <c r="T9" s="1040"/>
      <c r="U9" s="1040" t="s">
        <v>26</v>
      </c>
      <c r="V9" s="1041"/>
      <c r="W9" s="211"/>
      <c r="X9" s="1042" t="s">
        <v>12</v>
      </c>
      <c r="Y9" s="1037" t="s">
        <v>278</v>
      </c>
      <c r="Z9" s="1039" t="s">
        <v>27</v>
      </c>
      <c r="AA9" s="1040"/>
      <c r="AB9" s="1040" t="s">
        <v>26</v>
      </c>
      <c r="AC9" s="1041"/>
      <c r="AD9" s="430"/>
      <c r="AE9" s="430"/>
      <c r="AF9" s="431"/>
      <c r="AG9" s="431"/>
      <c r="AH9" s="431"/>
      <c r="AI9" s="431"/>
      <c r="AJ9" s="431"/>
      <c r="AK9" s="431"/>
      <c r="AL9" s="432"/>
    </row>
    <row r="10" spans="1:53" s="219" customFormat="1" ht="36.75" customHeight="1" x14ac:dyDescent="0.2">
      <c r="A10" s="214"/>
      <c r="B10" s="1050"/>
      <c r="C10" s="216"/>
      <c r="D10" s="1059"/>
      <c r="E10" s="408" t="s">
        <v>12</v>
      </c>
      <c r="F10" s="807" t="s">
        <v>278</v>
      </c>
      <c r="G10" s="408" t="s">
        <v>12</v>
      </c>
      <c r="H10" s="271" t="s">
        <v>278</v>
      </c>
      <c r="I10" s="216"/>
      <c r="J10" s="1043"/>
      <c r="K10" s="1038"/>
      <c r="L10" s="408" t="s">
        <v>12</v>
      </c>
      <c r="M10" s="807" t="s">
        <v>278</v>
      </c>
      <c r="N10" s="408" t="s">
        <v>12</v>
      </c>
      <c r="O10" s="271" t="s">
        <v>278</v>
      </c>
      <c r="P10" s="216"/>
      <c r="Q10" s="1043"/>
      <c r="R10" s="1038"/>
      <c r="S10" s="408" t="s">
        <v>12</v>
      </c>
      <c r="T10" s="807" t="s">
        <v>278</v>
      </c>
      <c r="U10" s="408" t="s">
        <v>12</v>
      </c>
      <c r="V10" s="271" t="s">
        <v>278</v>
      </c>
      <c r="W10" s="216"/>
      <c r="X10" s="1043"/>
      <c r="Y10" s="103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72074</v>
      </c>
      <c r="E12" s="739">
        <f>L12+S12+Z12</f>
        <v>47510</v>
      </c>
      <c r="F12" s="748">
        <f>E12/$D12*100</f>
        <v>65.918361683824955</v>
      </c>
      <c r="G12" s="739">
        <f>N12+U12+AB12</f>
        <v>24564</v>
      </c>
      <c r="H12" s="230">
        <f>G12/$D12*100</f>
        <v>34.081638316175045</v>
      </c>
      <c r="I12" s="226"/>
      <c r="J12" s="227">
        <f>L12+N12</f>
        <v>17629</v>
      </c>
      <c r="K12" s="751">
        <f>J12/$D12*100</f>
        <v>24.459583206149237</v>
      </c>
      <c r="L12" s="745">
        <v>7652</v>
      </c>
      <c r="M12" s="748">
        <v>43.405751886096773</v>
      </c>
      <c r="N12" s="745">
        <v>9977</v>
      </c>
      <c r="O12" s="228">
        <v>56.59424811390322</v>
      </c>
      <c r="P12" s="226"/>
      <c r="Q12" s="227">
        <v>18577</v>
      </c>
      <c r="R12" s="751">
        <v>25.774898021477927</v>
      </c>
      <c r="S12" s="745">
        <v>13745</v>
      </c>
      <c r="T12" s="748">
        <v>73.989341659040747</v>
      </c>
      <c r="U12" s="745">
        <v>4832</v>
      </c>
      <c r="V12" s="228">
        <v>26.010658340959253</v>
      </c>
      <c r="W12" s="226"/>
      <c r="X12" s="227">
        <v>35868</v>
      </c>
      <c r="Y12" s="751">
        <v>49.765518772372843</v>
      </c>
      <c r="Z12" s="745">
        <v>26113</v>
      </c>
      <c r="AA12" s="748">
        <v>72.803055648488908</v>
      </c>
      <c r="AB12" s="745">
        <v>9755</v>
      </c>
      <c r="AC12" s="228">
        <f t="shared" ref="AC12:AC29" si="0">AB12/$X12*100</f>
        <v>27.1969443515111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13407</v>
      </c>
      <c r="E13" s="740">
        <f t="shared" ref="E13:E29" si="2">L13+S13+Z13</f>
        <v>8675</v>
      </c>
      <c r="F13" s="577">
        <f t="shared" ref="F13:H29" si="3">E13/$D13*100</f>
        <v>64.705004848213619</v>
      </c>
      <c r="G13" s="740">
        <f t="shared" ref="G13:G29" si="4">N13+U13+AB13</f>
        <v>4732</v>
      </c>
      <c r="H13" s="237">
        <f t="shared" si="3"/>
        <v>35.294995151786381</v>
      </c>
      <c r="I13" s="226"/>
      <c r="J13" s="234">
        <f t="shared" ref="J13:J29" si="5">L13+N13</f>
        <v>2762</v>
      </c>
      <c r="K13" s="752">
        <f t="shared" ref="K13:K29" si="6">J13/$D13*100</f>
        <v>20.601178488849108</v>
      </c>
      <c r="L13" s="746">
        <v>1221</v>
      </c>
      <c r="M13" s="749">
        <v>44.207096307023896</v>
      </c>
      <c r="N13" s="746">
        <v>1541</v>
      </c>
      <c r="O13" s="235">
        <v>55.792903692976104</v>
      </c>
      <c r="P13" s="226"/>
      <c r="Q13" s="234">
        <v>2926</v>
      </c>
      <c r="R13" s="752">
        <v>21.824420079063174</v>
      </c>
      <c r="S13" s="746">
        <v>1902</v>
      </c>
      <c r="T13" s="749">
        <v>65.00341763499658</v>
      </c>
      <c r="U13" s="746">
        <v>1024</v>
      </c>
      <c r="V13" s="235">
        <v>34.99658236500342</v>
      </c>
      <c r="W13" s="226"/>
      <c r="X13" s="234">
        <v>7719</v>
      </c>
      <c r="Y13" s="752">
        <v>57.574401432087718</v>
      </c>
      <c r="Z13" s="746">
        <v>5552</v>
      </c>
      <c r="AA13" s="749">
        <v>71.926415338774447</v>
      </c>
      <c r="AB13" s="746">
        <v>2167</v>
      </c>
      <c r="AC13" s="235">
        <f t="shared" si="0"/>
        <v>28.073584661225549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12490</v>
      </c>
      <c r="E14" s="740">
        <f t="shared" si="2"/>
        <v>8058</v>
      </c>
      <c r="F14" s="577">
        <f t="shared" si="3"/>
        <v>64.515612489991994</v>
      </c>
      <c r="G14" s="740">
        <f t="shared" si="4"/>
        <v>4432</v>
      </c>
      <c r="H14" s="237">
        <f t="shared" si="3"/>
        <v>35.484387510008006</v>
      </c>
      <c r="I14" s="226"/>
      <c r="J14" s="234">
        <f t="shared" si="5"/>
        <v>3086</v>
      </c>
      <c r="K14" s="752">
        <f t="shared" si="6"/>
        <v>24.707766212970377</v>
      </c>
      <c r="L14" s="746">
        <v>1328</v>
      </c>
      <c r="M14" s="749">
        <v>43.033052495139337</v>
      </c>
      <c r="N14" s="746">
        <v>1758</v>
      </c>
      <c r="O14" s="235">
        <v>56.966947504860663</v>
      </c>
      <c r="P14" s="226"/>
      <c r="Q14" s="234">
        <v>2750</v>
      </c>
      <c r="R14" s="752">
        <v>22.017614091273018</v>
      </c>
      <c r="S14" s="746">
        <v>1659</v>
      </c>
      <c r="T14" s="749">
        <v>60.327272727272728</v>
      </c>
      <c r="U14" s="746">
        <v>1091</v>
      </c>
      <c r="V14" s="235">
        <v>39.672727272727272</v>
      </c>
      <c r="W14" s="226"/>
      <c r="X14" s="234">
        <v>6654</v>
      </c>
      <c r="Y14" s="752">
        <v>53.274619695756606</v>
      </c>
      <c r="Z14" s="746">
        <v>5071</v>
      </c>
      <c r="AA14" s="749">
        <v>76.209798617372996</v>
      </c>
      <c r="AB14" s="746">
        <v>1583</v>
      </c>
      <c r="AC14" s="235">
        <f t="shared" si="0"/>
        <v>23.790201382626989</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11366</v>
      </c>
      <c r="E15" s="740">
        <f t="shared" si="2"/>
        <v>7220</v>
      </c>
      <c r="F15" s="577">
        <f t="shared" si="3"/>
        <v>63.522787260249871</v>
      </c>
      <c r="G15" s="740">
        <f t="shared" si="4"/>
        <v>4146</v>
      </c>
      <c r="H15" s="237">
        <f t="shared" si="3"/>
        <v>36.477212739750129</v>
      </c>
      <c r="I15" s="226"/>
      <c r="J15" s="234">
        <f t="shared" si="5"/>
        <v>3065</v>
      </c>
      <c r="K15" s="752">
        <f t="shared" si="6"/>
        <v>26.96639099067394</v>
      </c>
      <c r="L15" s="746">
        <v>1406</v>
      </c>
      <c r="M15" s="749">
        <v>45.872756933115824</v>
      </c>
      <c r="N15" s="746">
        <v>1659</v>
      </c>
      <c r="O15" s="235">
        <v>54.127243066884176</v>
      </c>
      <c r="P15" s="226"/>
      <c r="Q15" s="234">
        <v>2868</v>
      </c>
      <c r="R15" s="752">
        <v>25.233151504487068</v>
      </c>
      <c r="S15" s="746">
        <v>1807</v>
      </c>
      <c r="T15" s="749">
        <v>63.005578800557885</v>
      </c>
      <c r="U15" s="746">
        <v>1061</v>
      </c>
      <c r="V15" s="235">
        <v>36.994421199442115</v>
      </c>
      <c r="W15" s="226"/>
      <c r="X15" s="234">
        <v>5433</v>
      </c>
      <c r="Y15" s="752">
        <v>47.800457504838995</v>
      </c>
      <c r="Z15" s="746">
        <v>4007</v>
      </c>
      <c r="AA15" s="749">
        <v>73.752990981041776</v>
      </c>
      <c r="AB15" s="746">
        <v>1426</v>
      </c>
      <c r="AC15" s="235">
        <f t="shared" si="0"/>
        <v>26.247009018958217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12424</v>
      </c>
      <c r="E16" s="740">
        <f t="shared" si="2"/>
        <v>7234</v>
      </c>
      <c r="F16" s="577">
        <f t="shared" si="3"/>
        <v>58.226014166130071</v>
      </c>
      <c r="G16" s="740">
        <f t="shared" si="4"/>
        <v>5190</v>
      </c>
      <c r="H16" s="237">
        <f t="shared" si="3"/>
        <v>41.773985833869929</v>
      </c>
      <c r="I16" s="226"/>
      <c r="J16" s="234">
        <f t="shared" si="5"/>
        <v>5089</v>
      </c>
      <c r="K16" s="752">
        <f t="shared" si="6"/>
        <v>40.961043142305215</v>
      </c>
      <c r="L16" s="746">
        <v>2125</v>
      </c>
      <c r="M16" s="749">
        <v>41.756730202397328</v>
      </c>
      <c r="N16" s="746">
        <v>2964</v>
      </c>
      <c r="O16" s="235">
        <v>58.243269797602672</v>
      </c>
      <c r="P16" s="226"/>
      <c r="Q16" s="234">
        <v>2863</v>
      </c>
      <c r="R16" s="752">
        <v>23.044108177720542</v>
      </c>
      <c r="S16" s="746">
        <v>1796</v>
      </c>
      <c r="T16" s="749">
        <v>62.731400628711143</v>
      </c>
      <c r="U16" s="746">
        <v>1067</v>
      </c>
      <c r="V16" s="235">
        <v>37.268599371288857</v>
      </c>
      <c r="W16" s="226"/>
      <c r="X16" s="234">
        <v>4472</v>
      </c>
      <c r="Y16" s="752">
        <v>35.994848679974247</v>
      </c>
      <c r="Z16" s="746">
        <v>3313</v>
      </c>
      <c r="AA16" s="749">
        <v>74.083184257602866</v>
      </c>
      <c r="AB16" s="746">
        <v>1159</v>
      </c>
      <c r="AC16" s="235">
        <f t="shared" si="0"/>
        <v>25.916815742397137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4434</v>
      </c>
      <c r="E17" s="741">
        <f t="shared" si="2"/>
        <v>2593</v>
      </c>
      <c r="F17" s="578">
        <f t="shared" si="3"/>
        <v>58.479927830401444</v>
      </c>
      <c r="G17" s="741">
        <f t="shared" si="4"/>
        <v>1841</v>
      </c>
      <c r="H17" s="237">
        <f t="shared" si="3"/>
        <v>41.520072169598556</v>
      </c>
      <c r="I17" s="226"/>
      <c r="J17" s="238">
        <f t="shared" si="5"/>
        <v>1327</v>
      </c>
      <c r="K17" s="753">
        <f t="shared" si="6"/>
        <v>29.927830401443391</v>
      </c>
      <c r="L17" s="741">
        <v>563</v>
      </c>
      <c r="M17" s="578">
        <v>42.426525998492842</v>
      </c>
      <c r="N17" s="741">
        <v>764</v>
      </c>
      <c r="O17" s="235">
        <v>57.573474001507165</v>
      </c>
      <c r="P17" s="226"/>
      <c r="Q17" s="238">
        <v>1116</v>
      </c>
      <c r="R17" s="753">
        <v>25.16914749661705</v>
      </c>
      <c r="S17" s="741">
        <v>611</v>
      </c>
      <c r="T17" s="578">
        <v>54.749103942652333</v>
      </c>
      <c r="U17" s="741">
        <v>505</v>
      </c>
      <c r="V17" s="235">
        <v>45.250896057347674</v>
      </c>
      <c r="W17" s="226"/>
      <c r="X17" s="238">
        <v>1991</v>
      </c>
      <c r="Y17" s="753">
        <v>44.903022101939563</v>
      </c>
      <c r="Z17" s="741">
        <v>1419</v>
      </c>
      <c r="AA17" s="578">
        <v>71.270718232044189</v>
      </c>
      <c r="AB17" s="741">
        <v>572</v>
      </c>
      <c r="AC17" s="235">
        <f t="shared" si="0"/>
        <v>28.729281767955801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46120</v>
      </c>
      <c r="E18" s="740">
        <f t="shared" si="2"/>
        <v>28650</v>
      </c>
      <c r="F18" s="577">
        <f t="shared" si="3"/>
        <v>62.12055507372073</v>
      </c>
      <c r="G18" s="740">
        <f t="shared" si="4"/>
        <v>17470</v>
      </c>
      <c r="H18" s="237">
        <f t="shared" si="3"/>
        <v>37.87944492627927</v>
      </c>
      <c r="I18" s="226"/>
      <c r="J18" s="234">
        <f t="shared" si="5"/>
        <v>8984</v>
      </c>
      <c r="K18" s="752">
        <f t="shared" si="6"/>
        <v>19.479618386816998</v>
      </c>
      <c r="L18" s="746">
        <v>3781</v>
      </c>
      <c r="M18" s="749">
        <v>42.085930543187885</v>
      </c>
      <c r="N18" s="746">
        <v>5203</v>
      </c>
      <c r="O18" s="235">
        <v>57.914069456812115</v>
      </c>
      <c r="P18" s="226"/>
      <c r="Q18" s="234">
        <v>8900</v>
      </c>
      <c r="R18" s="752">
        <v>19.297484822202946</v>
      </c>
      <c r="S18" s="746">
        <v>5236</v>
      </c>
      <c r="T18" s="749">
        <v>58.831460674157299</v>
      </c>
      <c r="U18" s="746">
        <v>3664</v>
      </c>
      <c r="V18" s="235">
        <v>41.168539325842694</v>
      </c>
      <c r="W18" s="226"/>
      <c r="X18" s="234">
        <v>28236</v>
      </c>
      <c r="Y18" s="752">
        <v>61.222896790980052</v>
      </c>
      <c r="Z18" s="746">
        <v>19633</v>
      </c>
      <c r="AA18" s="749">
        <v>69.531803371582384</v>
      </c>
      <c r="AB18" s="746">
        <v>8603</v>
      </c>
      <c r="AC18" s="235">
        <f t="shared" si="0"/>
        <v>30.468196628417623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25427</v>
      </c>
      <c r="E19" s="740">
        <f t="shared" si="2"/>
        <v>16723</v>
      </c>
      <c r="F19" s="577">
        <f t="shared" si="3"/>
        <v>65.768671097652103</v>
      </c>
      <c r="G19" s="740">
        <f t="shared" si="4"/>
        <v>8704</v>
      </c>
      <c r="H19" s="237">
        <f t="shared" si="3"/>
        <v>34.231328902347897</v>
      </c>
      <c r="I19" s="226"/>
      <c r="J19" s="234">
        <f t="shared" si="5"/>
        <v>4837</v>
      </c>
      <c r="K19" s="752">
        <f t="shared" si="6"/>
        <v>19.023085696307074</v>
      </c>
      <c r="L19" s="746">
        <v>2092</v>
      </c>
      <c r="M19" s="749">
        <v>43.249948315071322</v>
      </c>
      <c r="N19" s="746">
        <v>2745</v>
      </c>
      <c r="O19" s="235">
        <v>56.750051684928671</v>
      </c>
      <c r="P19" s="226"/>
      <c r="Q19" s="234">
        <v>5170</v>
      </c>
      <c r="R19" s="752">
        <v>20.33271719038817</v>
      </c>
      <c r="S19" s="746">
        <v>3492</v>
      </c>
      <c r="T19" s="749">
        <v>67.543520309477756</v>
      </c>
      <c r="U19" s="746">
        <v>1678</v>
      </c>
      <c r="V19" s="235">
        <v>32.456479690522244</v>
      </c>
      <c r="W19" s="226"/>
      <c r="X19" s="234">
        <v>15420</v>
      </c>
      <c r="Y19" s="752">
        <v>60.644197113304756</v>
      </c>
      <c r="Z19" s="746">
        <v>11139</v>
      </c>
      <c r="AA19" s="749">
        <v>72.237354085603116</v>
      </c>
      <c r="AB19" s="746">
        <v>4281</v>
      </c>
      <c r="AC19" s="235">
        <f t="shared" si="0"/>
        <v>27.762645914396888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74374</v>
      </c>
      <c r="E20" s="740">
        <f t="shared" si="2"/>
        <v>46767</v>
      </c>
      <c r="F20" s="577">
        <f t="shared" si="3"/>
        <v>62.880845456745639</v>
      </c>
      <c r="G20" s="740">
        <f t="shared" si="4"/>
        <v>27607</v>
      </c>
      <c r="H20" s="237">
        <f t="shared" si="3"/>
        <v>37.119154543254361</v>
      </c>
      <c r="I20" s="226"/>
      <c r="J20" s="234">
        <f t="shared" si="5"/>
        <v>22458</v>
      </c>
      <c r="K20" s="752">
        <f t="shared" si="6"/>
        <v>30.196036249226882</v>
      </c>
      <c r="L20" s="746">
        <v>10092</v>
      </c>
      <c r="M20" s="749">
        <v>44.93721613678867</v>
      </c>
      <c r="N20" s="746">
        <v>12366</v>
      </c>
      <c r="O20" s="235">
        <v>55.06278386321133</v>
      </c>
      <c r="P20" s="226"/>
      <c r="Q20" s="234">
        <v>17528</v>
      </c>
      <c r="R20" s="752">
        <v>23.567375695807673</v>
      </c>
      <c r="S20" s="746">
        <v>11400</v>
      </c>
      <c r="T20" s="749">
        <v>65.038795070743944</v>
      </c>
      <c r="U20" s="746">
        <v>6128</v>
      </c>
      <c r="V20" s="235">
        <v>34.961204929256049</v>
      </c>
      <c r="W20" s="226"/>
      <c r="X20" s="234">
        <v>34388</v>
      </c>
      <c r="Y20" s="752">
        <v>46.236588054965445</v>
      </c>
      <c r="Z20" s="746">
        <v>25275</v>
      </c>
      <c r="AA20" s="749">
        <v>73.499476561591251</v>
      </c>
      <c r="AB20" s="746">
        <v>9113</v>
      </c>
      <c r="AC20" s="235">
        <f t="shared" si="0"/>
        <v>26.500523438408745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44790</v>
      </c>
      <c r="E21" s="740">
        <f t="shared" si="2"/>
        <v>27205</v>
      </c>
      <c r="F21" s="577">
        <f t="shared" si="3"/>
        <v>60.739004242018311</v>
      </c>
      <c r="G21" s="740">
        <f t="shared" si="4"/>
        <v>17585</v>
      </c>
      <c r="H21" s="237">
        <f t="shared" si="3"/>
        <v>39.260995757981689</v>
      </c>
      <c r="I21" s="226"/>
      <c r="J21" s="234">
        <f t="shared" si="5"/>
        <v>14118</v>
      </c>
      <c r="K21" s="752">
        <f t="shared" si="6"/>
        <v>31.520428667113194</v>
      </c>
      <c r="L21" s="746">
        <v>5501</v>
      </c>
      <c r="M21" s="749">
        <v>38.964442555602773</v>
      </c>
      <c r="N21" s="746">
        <v>8617</v>
      </c>
      <c r="O21" s="235">
        <v>61.035557444397227</v>
      </c>
      <c r="P21" s="226"/>
      <c r="Q21" s="234">
        <v>10024</v>
      </c>
      <c r="R21" s="752">
        <v>22.379995534717569</v>
      </c>
      <c r="S21" s="746">
        <v>6557</v>
      </c>
      <c r="T21" s="749">
        <v>65.413008778930575</v>
      </c>
      <c r="U21" s="746">
        <v>3467</v>
      </c>
      <c r="V21" s="235">
        <v>34.586991221069432</v>
      </c>
      <c r="W21" s="226"/>
      <c r="X21" s="234">
        <v>20648</v>
      </c>
      <c r="Y21" s="752">
        <v>46.099575798169234</v>
      </c>
      <c r="Z21" s="746">
        <v>15147</v>
      </c>
      <c r="AA21" s="749">
        <v>73.358194498256495</v>
      </c>
      <c r="AB21" s="746">
        <v>5501</v>
      </c>
      <c r="AC21" s="235">
        <f t="shared" si="0"/>
        <v>26.641805501743509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11031</v>
      </c>
      <c r="E22" s="740">
        <f t="shared" si="2"/>
        <v>7081</v>
      </c>
      <c r="F22" s="577">
        <f t="shared" si="3"/>
        <v>64.191823044148308</v>
      </c>
      <c r="G22" s="740">
        <f t="shared" si="4"/>
        <v>3950</v>
      </c>
      <c r="H22" s="237">
        <f t="shared" si="3"/>
        <v>35.808176955851692</v>
      </c>
      <c r="I22" s="226"/>
      <c r="J22" s="234">
        <f t="shared" si="5"/>
        <v>2860</v>
      </c>
      <c r="K22" s="752">
        <f t="shared" si="6"/>
        <v>25.926933188287553</v>
      </c>
      <c r="L22" s="746">
        <v>1234</v>
      </c>
      <c r="M22" s="749">
        <v>43.146853146853147</v>
      </c>
      <c r="N22" s="746">
        <v>1626</v>
      </c>
      <c r="O22" s="235">
        <v>56.853146853146853</v>
      </c>
      <c r="P22" s="226"/>
      <c r="Q22" s="234">
        <v>2436</v>
      </c>
      <c r="R22" s="752">
        <v>22.08322001631765</v>
      </c>
      <c r="S22" s="746">
        <v>1671</v>
      </c>
      <c r="T22" s="749">
        <v>68.596059113300484</v>
      </c>
      <c r="U22" s="746">
        <v>765</v>
      </c>
      <c r="V22" s="235">
        <v>31.403940886699505</v>
      </c>
      <c r="W22" s="226"/>
      <c r="X22" s="234">
        <v>5735</v>
      </c>
      <c r="Y22" s="752">
        <v>51.989846795394797</v>
      </c>
      <c r="Z22" s="746">
        <v>4176</v>
      </c>
      <c r="AA22" s="749">
        <v>72.816041848299918</v>
      </c>
      <c r="AB22" s="746">
        <v>1559</v>
      </c>
      <c r="AC22" s="235">
        <f t="shared" si="0"/>
        <v>27.183958151700089</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21280</v>
      </c>
      <c r="E23" s="740">
        <f t="shared" si="2"/>
        <v>12475</v>
      </c>
      <c r="F23" s="577">
        <f t="shared" si="3"/>
        <v>58.623120300751872</v>
      </c>
      <c r="G23" s="740">
        <f t="shared" si="4"/>
        <v>8805</v>
      </c>
      <c r="H23" s="237">
        <f t="shared" si="3"/>
        <v>41.376879699248121</v>
      </c>
      <c r="I23" s="226"/>
      <c r="J23" s="234">
        <f t="shared" si="5"/>
        <v>7486</v>
      </c>
      <c r="K23" s="752">
        <f t="shared" si="6"/>
        <v>35.178571428571431</v>
      </c>
      <c r="L23" s="746">
        <v>2769</v>
      </c>
      <c r="M23" s="749">
        <v>36.989046219609939</v>
      </c>
      <c r="N23" s="746">
        <v>4717</v>
      </c>
      <c r="O23" s="235">
        <v>63.010953780390068</v>
      </c>
      <c r="P23" s="226"/>
      <c r="Q23" s="234">
        <v>3950</v>
      </c>
      <c r="R23" s="752">
        <v>18.56203007518797</v>
      </c>
      <c r="S23" s="746">
        <v>2398</v>
      </c>
      <c r="T23" s="749">
        <v>60.708860759493668</v>
      </c>
      <c r="U23" s="746">
        <v>1552</v>
      </c>
      <c r="V23" s="235">
        <v>39.291139240506325</v>
      </c>
      <c r="W23" s="226"/>
      <c r="X23" s="234">
        <v>9844</v>
      </c>
      <c r="Y23" s="752">
        <v>46.2593984962406</v>
      </c>
      <c r="Z23" s="746">
        <v>7308</v>
      </c>
      <c r="AA23" s="749">
        <v>74.238114587566031</v>
      </c>
      <c r="AB23" s="746">
        <v>2536</v>
      </c>
      <c r="AC23" s="235">
        <f t="shared" si="0"/>
        <v>25.761885412433973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49594</v>
      </c>
      <c r="E24" s="740">
        <f t="shared" si="2"/>
        <v>33119</v>
      </c>
      <c r="F24" s="577">
        <f t="shared" si="3"/>
        <v>66.780255676089851</v>
      </c>
      <c r="G24" s="740">
        <f t="shared" si="4"/>
        <v>16475</v>
      </c>
      <c r="H24" s="237">
        <f t="shared" si="3"/>
        <v>33.219744323910149</v>
      </c>
      <c r="I24" s="226"/>
      <c r="J24" s="234">
        <f t="shared" si="5"/>
        <v>12116</v>
      </c>
      <c r="K24" s="752">
        <f t="shared" si="6"/>
        <v>24.430374642093803</v>
      </c>
      <c r="L24" s="746">
        <v>5620</v>
      </c>
      <c r="M24" s="749">
        <v>46.384945526576423</v>
      </c>
      <c r="N24" s="746">
        <v>6496</v>
      </c>
      <c r="O24" s="235">
        <v>53.615054473423577</v>
      </c>
      <c r="P24" s="226"/>
      <c r="Q24" s="234">
        <v>10321</v>
      </c>
      <c r="R24" s="752">
        <v>20.810985199822561</v>
      </c>
      <c r="S24" s="746">
        <v>7175</v>
      </c>
      <c r="T24" s="749">
        <v>69.518457513806794</v>
      </c>
      <c r="U24" s="746">
        <v>3146</v>
      </c>
      <c r="V24" s="235">
        <v>30.481542486193199</v>
      </c>
      <c r="W24" s="226"/>
      <c r="X24" s="234">
        <v>27157</v>
      </c>
      <c r="Y24" s="752">
        <v>54.758640158083637</v>
      </c>
      <c r="Z24" s="746">
        <v>20324</v>
      </c>
      <c r="AA24" s="749">
        <v>74.838899731192697</v>
      </c>
      <c r="AB24" s="746">
        <v>6833</v>
      </c>
      <c r="AC24" s="235">
        <f t="shared" si="0"/>
        <v>25.161100268807306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10699</v>
      </c>
      <c r="E25" s="740">
        <f t="shared" si="2"/>
        <v>6881</v>
      </c>
      <c r="F25" s="577">
        <f t="shared" si="3"/>
        <v>64.314421908589594</v>
      </c>
      <c r="G25" s="740">
        <f t="shared" si="4"/>
        <v>3818</v>
      </c>
      <c r="H25" s="237">
        <f t="shared" si="3"/>
        <v>35.685578091410413</v>
      </c>
      <c r="I25" s="226"/>
      <c r="J25" s="234">
        <f t="shared" si="5"/>
        <v>3118</v>
      </c>
      <c r="K25" s="752">
        <f t="shared" si="6"/>
        <v>29.142910552388074</v>
      </c>
      <c r="L25" s="746">
        <v>1262</v>
      </c>
      <c r="M25" s="749">
        <v>40.4746632456703</v>
      </c>
      <c r="N25" s="746">
        <v>1856</v>
      </c>
      <c r="O25" s="235">
        <v>59.525336754329693</v>
      </c>
      <c r="P25" s="226"/>
      <c r="Q25" s="234">
        <v>2761</v>
      </c>
      <c r="R25" s="752">
        <v>25.80615010748668</v>
      </c>
      <c r="S25" s="746">
        <v>1995</v>
      </c>
      <c r="T25" s="749">
        <v>72.256428830134013</v>
      </c>
      <c r="U25" s="746">
        <v>766</v>
      </c>
      <c r="V25" s="235">
        <v>27.743571169865987</v>
      </c>
      <c r="W25" s="226"/>
      <c r="X25" s="234">
        <v>4820</v>
      </c>
      <c r="Y25" s="752">
        <v>45.050939340125247</v>
      </c>
      <c r="Z25" s="746">
        <v>3624</v>
      </c>
      <c r="AA25" s="749">
        <v>75.186721991701248</v>
      </c>
      <c r="AB25" s="746">
        <v>1196</v>
      </c>
      <c r="AC25" s="235">
        <f t="shared" si="0"/>
        <v>24.813278008298756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6399</v>
      </c>
      <c r="E26" s="742">
        <f t="shared" si="2"/>
        <v>3976</v>
      </c>
      <c r="F26" s="579">
        <f t="shared" si="3"/>
        <v>62.134708548210661</v>
      </c>
      <c r="G26" s="742">
        <f t="shared" si="4"/>
        <v>2423</v>
      </c>
      <c r="H26" s="237">
        <f t="shared" si="3"/>
        <v>37.865291451789339</v>
      </c>
      <c r="I26" s="226"/>
      <c r="J26" s="238">
        <f t="shared" si="5"/>
        <v>1543</v>
      </c>
      <c r="K26" s="753">
        <f t="shared" si="6"/>
        <v>24.113142678543522</v>
      </c>
      <c r="L26" s="741">
        <v>630</v>
      </c>
      <c r="M26" s="578">
        <v>40.829552819183405</v>
      </c>
      <c r="N26" s="741">
        <v>913</v>
      </c>
      <c r="O26" s="235">
        <v>59.170447180816588</v>
      </c>
      <c r="P26" s="226"/>
      <c r="Q26" s="238">
        <v>1249</v>
      </c>
      <c r="R26" s="753">
        <v>19.518674792936398</v>
      </c>
      <c r="S26" s="741">
        <v>724</v>
      </c>
      <c r="T26" s="578">
        <v>57.966373098478783</v>
      </c>
      <c r="U26" s="741">
        <v>525</v>
      </c>
      <c r="V26" s="235">
        <v>42.033626901521217</v>
      </c>
      <c r="W26" s="226"/>
      <c r="X26" s="238">
        <v>3607</v>
      </c>
      <c r="Y26" s="753">
        <v>56.36818252852008</v>
      </c>
      <c r="Z26" s="741">
        <v>2622</v>
      </c>
      <c r="AA26" s="578">
        <v>72.691987801497092</v>
      </c>
      <c r="AB26" s="741">
        <v>985</v>
      </c>
      <c r="AC26" s="235">
        <f t="shared" si="0"/>
        <v>27.308012198502912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27192</v>
      </c>
      <c r="E27" s="742">
        <f t="shared" si="2"/>
        <v>16252</v>
      </c>
      <c r="F27" s="579">
        <f t="shared" si="3"/>
        <v>59.76757869961753</v>
      </c>
      <c r="G27" s="742">
        <f t="shared" si="4"/>
        <v>10940</v>
      </c>
      <c r="H27" s="237">
        <f t="shared" si="3"/>
        <v>40.232421300382462</v>
      </c>
      <c r="I27" s="226"/>
      <c r="J27" s="238">
        <f t="shared" si="5"/>
        <v>7961</v>
      </c>
      <c r="K27" s="753">
        <f t="shared" si="6"/>
        <v>29.276993233303912</v>
      </c>
      <c r="L27" s="741">
        <v>3104</v>
      </c>
      <c r="M27" s="578">
        <v>38.990076623539757</v>
      </c>
      <c r="N27" s="741">
        <v>4857</v>
      </c>
      <c r="O27" s="235">
        <v>61.009923376460243</v>
      </c>
      <c r="P27" s="226"/>
      <c r="Q27" s="238">
        <v>5415</v>
      </c>
      <c r="R27" s="753">
        <v>19.91394527802295</v>
      </c>
      <c r="S27" s="741">
        <v>3138</v>
      </c>
      <c r="T27" s="578">
        <v>57.950138504155127</v>
      </c>
      <c r="U27" s="741">
        <v>2277</v>
      </c>
      <c r="V27" s="235">
        <v>42.049861495844873</v>
      </c>
      <c r="W27" s="226"/>
      <c r="X27" s="238">
        <v>13816</v>
      </c>
      <c r="Y27" s="753">
        <v>50.809061488673137</v>
      </c>
      <c r="Z27" s="741">
        <v>10010</v>
      </c>
      <c r="AA27" s="578">
        <v>72.452229299363054</v>
      </c>
      <c r="AB27" s="741">
        <v>3806</v>
      </c>
      <c r="AC27" s="235">
        <f t="shared" si="0"/>
        <v>27.547770700636942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2778</v>
      </c>
      <c r="E28" s="742">
        <f t="shared" si="2"/>
        <v>1906</v>
      </c>
      <c r="F28" s="579">
        <f t="shared" si="3"/>
        <v>68.610511159107261</v>
      </c>
      <c r="G28" s="742">
        <f t="shared" si="4"/>
        <v>872</v>
      </c>
      <c r="H28" s="243">
        <f t="shared" si="3"/>
        <v>31.389488840892728</v>
      </c>
      <c r="I28" s="226"/>
      <c r="J28" s="238">
        <f t="shared" si="5"/>
        <v>356</v>
      </c>
      <c r="K28" s="753">
        <f t="shared" si="6"/>
        <v>12.814974802015838</v>
      </c>
      <c r="L28" s="741">
        <v>159</v>
      </c>
      <c r="M28" s="578">
        <v>44.662921348314605</v>
      </c>
      <c r="N28" s="741">
        <v>197</v>
      </c>
      <c r="O28" s="242">
        <v>55.337078651685388</v>
      </c>
      <c r="P28" s="226"/>
      <c r="Q28" s="238">
        <v>578</v>
      </c>
      <c r="R28" s="753">
        <v>20.806335493160546</v>
      </c>
      <c r="S28" s="741">
        <v>382</v>
      </c>
      <c r="T28" s="578">
        <v>66.089965397923876</v>
      </c>
      <c r="U28" s="741">
        <v>196</v>
      </c>
      <c r="V28" s="242">
        <v>33.910034602076124</v>
      </c>
      <c r="W28" s="226"/>
      <c r="X28" s="238">
        <v>1844</v>
      </c>
      <c r="Y28" s="753">
        <v>66.378689704823614</v>
      </c>
      <c r="Z28" s="741">
        <v>1365</v>
      </c>
      <c r="AA28" s="578">
        <v>74.02386117136659</v>
      </c>
      <c r="AB28" s="741">
        <v>479</v>
      </c>
      <c r="AC28" s="242">
        <f t="shared" si="0"/>
        <v>25.976138828633406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943</v>
      </c>
      <c r="E29" s="743">
        <f t="shared" si="2"/>
        <v>526</v>
      </c>
      <c r="F29" s="580">
        <f t="shared" si="3"/>
        <v>55.779427359490988</v>
      </c>
      <c r="G29" s="743">
        <f t="shared" si="4"/>
        <v>417</v>
      </c>
      <c r="H29" s="248">
        <f t="shared" si="3"/>
        <v>44.220572640509012</v>
      </c>
      <c r="I29" s="226"/>
      <c r="J29" s="245">
        <f t="shared" si="5"/>
        <v>489</v>
      </c>
      <c r="K29" s="754">
        <f t="shared" si="6"/>
        <v>51.855779427359494</v>
      </c>
      <c r="L29" s="747">
        <v>180</v>
      </c>
      <c r="M29" s="750">
        <v>36.809815950920246</v>
      </c>
      <c r="N29" s="747">
        <v>309</v>
      </c>
      <c r="O29" s="246">
        <v>63.190184049079754</v>
      </c>
      <c r="P29" s="226"/>
      <c r="Q29" s="245">
        <v>179</v>
      </c>
      <c r="R29" s="754">
        <v>18.981972428419937</v>
      </c>
      <c r="S29" s="747">
        <v>126</v>
      </c>
      <c r="T29" s="750">
        <v>70.391061452513966</v>
      </c>
      <c r="U29" s="747">
        <v>53</v>
      </c>
      <c r="V29" s="246">
        <v>29.608938547486037</v>
      </c>
      <c r="W29" s="226"/>
      <c r="X29" s="245">
        <v>275</v>
      </c>
      <c r="Y29" s="754">
        <v>29.16224814422057</v>
      </c>
      <c r="Z29" s="747">
        <v>220</v>
      </c>
      <c r="AA29" s="750">
        <v>80</v>
      </c>
      <c r="AB29" s="747">
        <v>55</v>
      </c>
      <c r="AC29" s="246">
        <f t="shared" si="0"/>
        <v>20</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446822</v>
      </c>
      <c r="E31" s="744">
        <f>L31+S31+Z31</f>
        <v>282851</v>
      </c>
      <c r="F31" s="409">
        <f>E31/$D31*100</f>
        <v>63.302836476270194</v>
      </c>
      <c r="G31" s="744">
        <f>N31+U31+AB31</f>
        <v>163971</v>
      </c>
      <c r="H31" s="255">
        <f>G31/$D31*100</f>
        <v>36.697163523729806</v>
      </c>
      <c r="I31" s="211"/>
      <c r="J31" s="253">
        <f>SUM(J12:J29)</f>
        <v>119284</v>
      </c>
      <c r="K31" s="755">
        <f>J31/$D31*100</f>
        <v>26.696089270447736</v>
      </c>
      <c r="L31" s="744">
        <f>SUM(L12:L29)</f>
        <v>50719</v>
      </c>
      <c r="M31" s="409">
        <f t="shared" ref="M31:O31" si="7">L31/$J31*100</f>
        <v>42.5195332148486</v>
      </c>
      <c r="N31" s="744">
        <f>SUM(N12:N29)</f>
        <v>68565</v>
      </c>
      <c r="O31" s="254">
        <f t="shared" si="7"/>
        <v>57.480466785151407</v>
      </c>
      <c r="P31" s="211"/>
      <c r="Q31" s="253">
        <f>SUM(Q12:Q29)</f>
        <v>99611</v>
      </c>
      <c r="R31" s="755">
        <f>Q31/$D31*100</f>
        <v>22.293217433340345</v>
      </c>
      <c r="S31" s="744">
        <f>SUM(S12:S29)</f>
        <v>65814</v>
      </c>
      <c r="T31" s="409">
        <f>S31/$Q31*100</f>
        <v>66.071016253225039</v>
      </c>
      <c r="U31" s="744">
        <f>SUM(U12:U29)</f>
        <v>33797</v>
      </c>
      <c r="V31" s="254">
        <f>U31/$Q31*100</f>
        <v>33.928983746774954</v>
      </c>
      <c r="W31" s="211"/>
      <c r="X31" s="253">
        <f>SUM(X12:X29)</f>
        <v>227927</v>
      </c>
      <c r="Y31" s="755">
        <f>X31/$D31*100</f>
        <v>51.010693296211919</v>
      </c>
      <c r="Z31" s="744">
        <f>SUM(Z12:Z29)</f>
        <v>166318</v>
      </c>
      <c r="AA31" s="409">
        <f>Z31/$X31*100</f>
        <v>72.969854383201636</v>
      </c>
      <c r="AB31" s="744">
        <f>SUM(AB12:AB29)</f>
        <v>61609</v>
      </c>
      <c r="AC31" s="254">
        <f>AB31/$X31*100</f>
        <v>27.030145616798361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44"/>
      <c r="C34" s="1044"/>
      <c r="D34" s="1044"/>
      <c r="E34" s="1044"/>
      <c r="F34" s="1044"/>
      <c r="G34" s="1044"/>
      <c r="H34" s="1044"/>
    </row>
    <row r="35" spans="2:14" ht="29.25" customHeight="1" x14ac:dyDescent="0.2">
      <c r="B35" s="1066"/>
      <c r="C35" s="1066"/>
      <c r="D35" s="1066"/>
      <c r="E35" s="737"/>
      <c r="F35" s="737"/>
      <c r="G35" s="737"/>
      <c r="H35" s="262"/>
      <c r="I35" s="262"/>
      <c r="J35" s="262"/>
      <c r="K35" s="262"/>
      <c r="L35" s="262"/>
      <c r="M35" s="262"/>
      <c r="N35" s="262"/>
    </row>
    <row r="36" spans="2:14" ht="4.5" customHeight="1" x14ac:dyDescent="0.2">
      <c r="B36" s="1067"/>
      <c r="C36" s="1067"/>
      <c r="D36" s="1067"/>
      <c r="E36" s="738"/>
      <c r="F36" s="738"/>
      <c r="G36" s="738"/>
      <c r="H36" s="262"/>
      <c r="I36" s="262"/>
      <c r="J36" s="262"/>
      <c r="K36" s="262"/>
      <c r="L36" s="262"/>
      <c r="M36" s="262"/>
      <c r="N36" s="262"/>
    </row>
  </sheetData>
  <mergeCells count="30">
    <mergeCell ref="B34:H34"/>
    <mergeCell ref="B35:D35"/>
    <mergeCell ref="B36:D36"/>
    <mergeCell ref="R9:R10"/>
    <mergeCell ref="S9:T9"/>
    <mergeCell ref="K9:K10"/>
    <mergeCell ref="L9:M9"/>
    <mergeCell ref="N9:O9"/>
    <mergeCell ref="Q9:Q10"/>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5"/>
      <c r="C2" s="1045"/>
    </row>
    <row r="3" spans="1:38" s="208" customFormat="1" ht="4.5" customHeight="1" x14ac:dyDescent="0.2">
      <c r="B3" s="1046"/>
      <c r="C3" s="1046"/>
    </row>
    <row r="4" spans="1:38" s="208" customFormat="1" ht="35.25" customHeight="1" x14ac:dyDescent="0.2">
      <c r="A4" s="1082" t="s">
        <v>438</v>
      </c>
      <c r="B4" s="1082"/>
      <c r="C4" s="1082"/>
      <c r="D4" s="1082"/>
      <c r="E4" s="1082"/>
      <c r="F4" s="1082"/>
      <c r="G4" s="1082"/>
      <c r="H4" s="1082"/>
      <c r="I4" s="1082"/>
      <c r="J4" s="1082"/>
      <c r="K4" s="1082"/>
      <c r="L4" s="1082"/>
      <c r="M4" s="1082"/>
      <c r="N4" s="1082"/>
    </row>
    <row r="5" spans="1:38" s="208" customFormat="1" ht="17.25" customHeight="1" x14ac:dyDescent="0.2">
      <c r="B5" s="1047" t="str">
        <f>porsaad!B6</f>
        <v>Situación a 30 de septiembre de 2023</v>
      </c>
      <c r="C5" s="1047"/>
      <c r="D5" s="1047"/>
      <c r="E5" s="1047"/>
      <c r="F5" s="1047"/>
      <c r="G5" s="1047"/>
      <c r="H5" s="1047"/>
      <c r="I5" s="1047"/>
      <c r="J5" s="1047"/>
      <c r="K5" s="1047"/>
      <c r="L5" s="1047"/>
      <c r="M5" s="1047"/>
      <c r="N5" s="1047"/>
    </row>
    <row r="6" spans="1:38" s="208" customFormat="1" ht="6" customHeight="1" x14ac:dyDescent="0.2"/>
    <row r="7" spans="1:38" s="213" customFormat="1" ht="12.75" customHeight="1" x14ac:dyDescent="0.2">
      <c r="A7" s="209"/>
      <c r="B7" s="1048" t="s">
        <v>15</v>
      </c>
      <c r="C7" s="211"/>
      <c r="D7" s="1051" t="s">
        <v>262</v>
      </c>
      <c r="E7" s="1052"/>
      <c r="F7" s="568"/>
      <c r="G7" s="1055"/>
      <c r="H7" s="1055"/>
      <c r="I7" s="568"/>
      <c r="J7" s="1055"/>
      <c r="K7" s="1055"/>
      <c r="L7" s="568"/>
      <c r="M7" s="1113"/>
      <c r="N7" s="1114"/>
      <c r="O7" s="430"/>
      <c r="P7" s="430"/>
      <c r="Q7" s="431"/>
      <c r="R7" s="431"/>
      <c r="S7" s="431"/>
      <c r="T7" s="431"/>
      <c r="U7" s="431"/>
      <c r="V7" s="431"/>
      <c r="W7" s="432"/>
    </row>
    <row r="8" spans="1:38" s="213" customFormat="1" ht="33.75" customHeight="1" x14ac:dyDescent="0.2">
      <c r="A8" s="209"/>
      <c r="B8" s="1049"/>
      <c r="C8" s="211"/>
      <c r="D8" s="1053"/>
      <c r="E8" s="1054"/>
      <c r="F8" s="501"/>
      <c r="G8" s="1129" t="s">
        <v>279</v>
      </c>
      <c r="H8" s="1130"/>
      <c r="I8" s="211"/>
      <c r="J8" s="1129" t="s">
        <v>280</v>
      </c>
      <c r="K8" s="1130"/>
      <c r="L8" s="211"/>
      <c r="M8" s="1129" t="s">
        <v>281</v>
      </c>
      <c r="N8" s="1130"/>
      <c r="O8" s="430"/>
      <c r="P8" s="430"/>
      <c r="Q8" s="431"/>
      <c r="R8" s="431"/>
      <c r="S8" s="431"/>
      <c r="T8" s="431"/>
      <c r="U8" s="431"/>
      <c r="V8" s="431"/>
      <c r="W8" s="432"/>
    </row>
    <row r="9" spans="1:38" s="213" customFormat="1" ht="6" customHeight="1" x14ac:dyDescent="0.2">
      <c r="A9" s="209"/>
      <c r="B9" s="1049"/>
      <c r="C9" s="211"/>
      <c r="D9" s="1042" t="s">
        <v>12</v>
      </c>
      <c r="E9" s="1073" t="s">
        <v>228</v>
      </c>
      <c r="F9" s="211"/>
      <c r="G9" s="1042" t="s">
        <v>12</v>
      </c>
      <c r="H9" s="1071" t="s">
        <v>228</v>
      </c>
      <c r="I9" s="211"/>
      <c r="J9" s="1042" t="s">
        <v>12</v>
      </c>
      <c r="K9" s="1071" t="s">
        <v>228</v>
      </c>
      <c r="L9" s="211"/>
      <c r="M9" s="1042" t="s">
        <v>12</v>
      </c>
      <c r="N9" s="1071" t="s">
        <v>228</v>
      </c>
      <c r="O9" s="430"/>
      <c r="P9" s="430"/>
      <c r="Q9" s="431"/>
      <c r="R9" s="431"/>
      <c r="S9" s="431"/>
      <c r="T9" s="431"/>
      <c r="U9" s="431"/>
      <c r="V9" s="431"/>
      <c r="W9" s="432"/>
    </row>
    <row r="10" spans="1:38" s="219" customFormat="1" ht="27.75" customHeight="1" x14ac:dyDescent="0.2">
      <c r="A10" s="214"/>
      <c r="B10" s="1050"/>
      <c r="C10" s="216"/>
      <c r="D10" s="1043"/>
      <c r="E10" s="1074"/>
      <c r="F10" s="216"/>
      <c r="G10" s="1043"/>
      <c r="H10" s="1072"/>
      <c r="I10" s="216"/>
      <c r="J10" s="1043"/>
      <c r="K10" s="1072"/>
      <c r="L10" s="216"/>
      <c r="M10" s="1043"/>
      <c r="N10" s="1072"/>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279070</v>
      </c>
      <c r="E12" s="762">
        <f>D12/'20pobl'!D12*100</f>
        <v>3.2831042422949048</v>
      </c>
      <c r="F12" s="226"/>
      <c r="G12" s="227">
        <v>83925</v>
      </c>
      <c r="H12" s="768">
        <v>1.2035365690840027</v>
      </c>
      <c r="I12" s="226"/>
      <c r="J12" s="227">
        <v>57977</v>
      </c>
      <c r="K12" s="768">
        <v>5.2380367277832693</v>
      </c>
      <c r="L12" s="226"/>
      <c r="M12" s="227">
        <v>137168</v>
      </c>
      <c r="N12" s="768">
        <f>M12/'20pobl'!X12*100</f>
        <v>32.648009482508293</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39671</v>
      </c>
      <c r="E13" s="763">
        <f>D13/'20pobl'!D13*100</f>
        <v>2.9910692407158179</v>
      </c>
      <c r="F13" s="226"/>
      <c r="G13" s="234">
        <v>8217</v>
      </c>
      <c r="H13" s="769">
        <v>0.79515686857025636</v>
      </c>
      <c r="I13" s="226"/>
      <c r="J13" s="234">
        <v>7200</v>
      </c>
      <c r="K13" s="769">
        <v>3.6742004786666733</v>
      </c>
      <c r="L13" s="226"/>
      <c r="M13" s="234">
        <v>24254</v>
      </c>
      <c r="N13" s="769">
        <f>M13/'20pobl'!X13*100</f>
        <v>25.011085559898117</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30221</v>
      </c>
      <c r="E14" s="763">
        <f>D14/'20pobl'!D14*100</f>
        <v>3.0080044909553831</v>
      </c>
      <c r="F14" s="226"/>
      <c r="G14" s="234">
        <v>7460</v>
      </c>
      <c r="H14" s="769">
        <v>1.0193624202342073</v>
      </c>
      <c r="I14" s="226"/>
      <c r="J14" s="234">
        <v>6127</v>
      </c>
      <c r="K14" s="769">
        <v>3.2652952462161586</v>
      </c>
      <c r="L14" s="226"/>
      <c r="M14" s="234">
        <v>16634</v>
      </c>
      <c r="N14" s="769">
        <f>M14/'20pobl'!X14*100</f>
        <v>19.51980848666917</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28700</v>
      </c>
      <c r="E15" s="763">
        <f>D15/'20pobl'!D15*100</f>
        <v>2.4391093766333323</v>
      </c>
      <c r="F15" s="226"/>
      <c r="G15" s="234">
        <v>7628</v>
      </c>
      <c r="H15" s="769">
        <v>0.77490872371679864</v>
      </c>
      <c r="I15" s="226"/>
      <c r="J15" s="234">
        <v>6218</v>
      </c>
      <c r="K15" s="769">
        <v>4.4093974485345733</v>
      </c>
      <c r="L15" s="226"/>
      <c r="M15" s="234">
        <v>14854</v>
      </c>
      <c r="N15" s="769">
        <f>M15/'20pobl'!X15*100</f>
        <v>28.973238667394867</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39639</v>
      </c>
      <c r="E16" s="763">
        <f>D16/'20pobl'!D16*100</f>
        <v>1.8202223353894771</v>
      </c>
      <c r="F16" s="226"/>
      <c r="G16" s="234">
        <v>15725</v>
      </c>
      <c r="H16" s="769">
        <v>0.87127126372840946</v>
      </c>
      <c r="I16" s="226"/>
      <c r="J16" s="234">
        <v>7919</v>
      </c>
      <c r="K16" s="769">
        <v>2.8545371965770063</v>
      </c>
      <c r="L16" s="226"/>
      <c r="M16" s="234">
        <v>15995</v>
      </c>
      <c r="N16" s="769">
        <f>M16/'20pobl'!X16*100</f>
        <v>16.757640205764336</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17466</v>
      </c>
      <c r="E17" s="764">
        <f>D17/'20pobl'!D17*100</f>
        <v>2.9835907632703678</v>
      </c>
      <c r="F17" s="226"/>
      <c r="G17" s="238">
        <v>4494</v>
      </c>
      <c r="H17" s="770">
        <v>0.99791933596395588</v>
      </c>
      <c r="I17" s="226"/>
      <c r="J17" s="238">
        <v>3649</v>
      </c>
      <c r="K17" s="770">
        <v>3.8803875070450995</v>
      </c>
      <c r="L17" s="226"/>
      <c r="M17" s="238">
        <v>9323</v>
      </c>
      <c r="N17" s="770">
        <f>M17/'20pobl'!X17*100</f>
        <v>22.723505898410842</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120214</v>
      </c>
      <c r="E18" s="763">
        <f>D18/'20pobl'!D18*100</f>
        <v>5.0666767819812533</v>
      </c>
      <c r="F18" s="226"/>
      <c r="G18" s="234">
        <v>24959</v>
      </c>
      <c r="H18" s="769">
        <v>1.4257894282846597</v>
      </c>
      <c r="I18" s="226"/>
      <c r="J18" s="234">
        <v>20716</v>
      </c>
      <c r="K18" s="769">
        <v>5.1372852438201804</v>
      </c>
      <c r="L18" s="226"/>
      <c r="M18" s="234">
        <v>74539</v>
      </c>
      <c r="N18" s="769">
        <f>M18/'20pobl'!X18*100</f>
        <v>34.058934535967069</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69984</v>
      </c>
      <c r="E19" s="763">
        <f>D19/'20pobl'!D19*100</f>
        <v>3.4083205410923147</v>
      </c>
      <c r="F19" s="226"/>
      <c r="G19" s="234">
        <v>16065</v>
      </c>
      <c r="H19" s="769">
        <v>0.96904309934546606</v>
      </c>
      <c r="I19" s="226"/>
      <c r="J19" s="234">
        <v>12243</v>
      </c>
      <c r="K19" s="769">
        <v>4.6498467521714852</v>
      </c>
      <c r="L19" s="226"/>
      <c r="M19" s="234">
        <v>41676</v>
      </c>
      <c r="N19" s="769">
        <f>M19/'20pobl'!X19*100</f>
        <v>31.523054580660776</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199875</v>
      </c>
      <c r="E20" s="763">
        <f>D20/'20pobl'!D20*100</f>
        <v>2.5649297777086524</v>
      </c>
      <c r="F20" s="226"/>
      <c r="G20" s="234">
        <v>54257</v>
      </c>
      <c r="H20" s="769">
        <v>0.86247952570858843</v>
      </c>
      <c r="I20" s="226"/>
      <c r="J20" s="234">
        <v>40032</v>
      </c>
      <c r="K20" s="769">
        <v>3.8179420003185438</v>
      </c>
      <c r="L20" s="226"/>
      <c r="M20" s="234">
        <v>105586</v>
      </c>
      <c r="N20" s="769">
        <f>M20/'20pobl'!X20*100</f>
        <v>23.294180977426358</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140566</v>
      </c>
      <c r="E21" s="763">
        <f>D21/'20pobl'!D21*100</f>
        <v>2.7572952119933296</v>
      </c>
      <c r="F21" s="226"/>
      <c r="G21" s="234">
        <v>38312</v>
      </c>
      <c r="H21" s="769">
        <v>0.93907807005632216</v>
      </c>
      <c r="I21" s="226"/>
      <c r="J21" s="234">
        <v>28226</v>
      </c>
      <c r="K21" s="769">
        <v>3.8678840648822272</v>
      </c>
      <c r="L21" s="226"/>
      <c r="M21" s="234">
        <v>74028</v>
      </c>
      <c r="N21" s="769">
        <f>M21/'20pobl'!X21*100</f>
        <v>25.6624651607804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34508</v>
      </c>
      <c r="E22" s="763">
        <f>D22/'20pobl'!D22*100</f>
        <v>3.271595106449142</v>
      </c>
      <c r="F22" s="226"/>
      <c r="G22" s="234">
        <v>8518</v>
      </c>
      <c r="H22" s="769">
        <v>1.0286781160143132</v>
      </c>
      <c r="I22" s="226"/>
      <c r="J22" s="234">
        <v>6547</v>
      </c>
      <c r="K22" s="769">
        <v>4.289711114460002</v>
      </c>
      <c r="L22" s="226"/>
      <c r="M22" s="234">
        <v>19443</v>
      </c>
      <c r="N22" s="769">
        <f>M22/'20pobl'!X22*100</f>
        <v>26.238158214353192</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73023</v>
      </c>
      <c r="E23" s="763">
        <f>D23/'20pobl'!D23*100</f>
        <v>2.7141415012429082</v>
      </c>
      <c r="F23" s="226"/>
      <c r="G23" s="234">
        <v>20347</v>
      </c>
      <c r="H23" s="769">
        <v>1.0235764153344797</v>
      </c>
      <c r="I23" s="226"/>
      <c r="J23" s="234">
        <v>13127</v>
      </c>
      <c r="K23" s="769">
        <v>2.824049274034107</v>
      </c>
      <c r="L23" s="226"/>
      <c r="M23" s="234">
        <v>39549</v>
      </c>
      <c r="N23" s="769">
        <f>M23/'20pobl'!X23*100</f>
        <v>16.631132753857216</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173387</v>
      </c>
      <c r="E24" s="763">
        <f>D24/'20pobl'!D24*100</f>
        <v>2.5685684386673491</v>
      </c>
      <c r="F24" s="226"/>
      <c r="G24" s="234">
        <v>45824</v>
      </c>
      <c r="H24" s="769">
        <v>0.83104417152835841</v>
      </c>
      <c r="I24" s="226"/>
      <c r="J24" s="234">
        <v>30946</v>
      </c>
      <c r="K24" s="769">
        <v>3.5732966912422706</v>
      </c>
      <c r="L24" s="226"/>
      <c r="M24" s="234">
        <v>96617</v>
      </c>
      <c r="N24" s="769">
        <f>M24/'20pobl'!X24*100</f>
        <v>26.093379497345211</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39648</v>
      </c>
      <c r="E25" s="763">
        <f>D25/'20pobl'!D25*100</f>
        <v>2.5881956657122824</v>
      </c>
      <c r="F25" s="226"/>
      <c r="G25" s="234">
        <v>14730</v>
      </c>
      <c r="H25" s="769">
        <v>1.1462687124670923</v>
      </c>
      <c r="I25" s="226"/>
      <c r="J25" s="234">
        <v>7669</v>
      </c>
      <c r="K25" s="769">
        <v>4.3774080310511145</v>
      </c>
      <c r="L25" s="226"/>
      <c r="M25" s="234">
        <v>17249</v>
      </c>
      <c r="N25" s="769">
        <f>M25/'20pobl'!X25*100</f>
        <v>24.075986823739601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15742</v>
      </c>
      <c r="E26" s="765">
        <f>D26/'20pobl'!D26*100</f>
        <v>2.3703654627121424</v>
      </c>
      <c r="F26" s="226"/>
      <c r="G26" s="238">
        <v>3323</v>
      </c>
      <c r="H26" s="770">
        <v>0.62757199703116717</v>
      </c>
      <c r="I26" s="226"/>
      <c r="J26" s="238">
        <v>2627</v>
      </c>
      <c r="K26" s="770">
        <v>2.8205458566857784</v>
      </c>
      <c r="L26" s="226"/>
      <c r="M26" s="238">
        <v>9792</v>
      </c>
      <c r="N26" s="770">
        <f>M26/'20pobl'!X26*100</f>
        <v>23.607695645884565</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66938</v>
      </c>
      <c r="E27" s="765">
        <f>D27/'20pobl'!D27*100</f>
        <v>3.0313734334341409</v>
      </c>
      <c r="F27" s="226"/>
      <c r="G27" s="238">
        <v>17164</v>
      </c>
      <c r="H27" s="770">
        <v>1.0122330164650044</v>
      </c>
      <c r="I27" s="226"/>
      <c r="J27" s="238">
        <v>12088</v>
      </c>
      <c r="K27" s="770">
        <v>3.4223266611930576</v>
      </c>
      <c r="L27" s="226"/>
      <c r="M27" s="238">
        <v>37686</v>
      </c>
      <c r="N27" s="770">
        <f>M27/'20pobl'!X27*100</f>
        <v>23.656210963736683</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9002</v>
      </c>
      <c r="E28" s="765">
        <f>D28/'20pobl'!D28*100</f>
        <v>2.814074750228202</v>
      </c>
      <c r="F28" s="226"/>
      <c r="G28" s="238">
        <v>1548</v>
      </c>
      <c r="H28" s="770">
        <v>0.61663234292406421</v>
      </c>
      <c r="I28" s="226"/>
      <c r="J28" s="238">
        <v>1591</v>
      </c>
      <c r="K28" s="770">
        <v>3.4061228858916723</v>
      </c>
      <c r="L28" s="226"/>
      <c r="M28" s="238">
        <v>5863</v>
      </c>
      <c r="N28" s="770">
        <f>M28/'20pobl'!X28*100</f>
        <v>26.480285443295244</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3297</v>
      </c>
      <c r="E29" s="766">
        <f>D29/'20pobl'!D29*100</f>
        <v>1.9591531134312217</v>
      </c>
      <c r="F29" s="226"/>
      <c r="G29" s="245">
        <v>1817</v>
      </c>
      <c r="H29" s="771">
        <v>1.2245503130454707</v>
      </c>
      <c r="I29" s="226"/>
      <c r="J29" s="245">
        <v>513</v>
      </c>
      <c r="K29" s="771">
        <v>3.4093174719213128</v>
      </c>
      <c r="L29" s="226"/>
      <c r="M29" s="245">
        <v>967</v>
      </c>
      <c r="N29" s="771">
        <f>M29/'20pobl'!X29*100</f>
        <v>19.901214241613502</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1380951</v>
      </c>
      <c r="E31" s="767">
        <f>D31/'20pobl'!D31*100</f>
        <v>2.9087704753322878</v>
      </c>
      <c r="F31" s="211"/>
      <c r="G31" s="253">
        <f>SUM(G12:G29)</f>
        <v>374313</v>
      </c>
      <c r="H31" s="254">
        <f>G31/'20pobl'!J31*100</f>
        <v>0.98512727912979159</v>
      </c>
      <c r="I31" s="211"/>
      <c r="J31" s="253">
        <f>SUM(J12:J29)</f>
        <v>265415</v>
      </c>
      <c r="K31" s="254">
        <f>J31/'20pobl'!Q31*100</f>
        <v>4.0126074018595732</v>
      </c>
      <c r="L31" s="211"/>
      <c r="M31" s="253">
        <f>SUM(M12:M29)</f>
        <v>741223</v>
      </c>
      <c r="N31" s="254">
        <f>M31/'20pobl'!X31*100</f>
        <v>25.87632742103898</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44" t="str">
        <f>'24solcasaad_pobl'!B34:N34</f>
        <v>(1) Cifras definitivas INE de la Estadística del Padrón continuo referidas al 01/01/2022. Datos definitivos (publicado 24/1/2023)</v>
      </c>
      <c r="C34" s="1075"/>
      <c r="D34" s="1075"/>
      <c r="E34" s="1075"/>
      <c r="F34" s="1075"/>
      <c r="G34" s="1075"/>
      <c r="H34" s="1075"/>
      <c r="I34" s="1075"/>
      <c r="J34" s="1075"/>
      <c r="K34" s="1075"/>
      <c r="L34" s="1075"/>
      <c r="M34" s="1075"/>
      <c r="N34" s="1075"/>
    </row>
    <row r="35" spans="2:14" ht="29.25" customHeight="1" x14ac:dyDescent="0.2">
      <c r="B35" s="1066"/>
      <c r="C35" s="1066"/>
      <c r="D35" s="1066"/>
      <c r="E35" s="737"/>
      <c r="F35" s="262"/>
      <c r="G35" s="262"/>
      <c r="H35" s="262"/>
    </row>
    <row r="36" spans="2:14" ht="4.5" customHeight="1" x14ac:dyDescent="0.2">
      <c r="B36" s="1067"/>
      <c r="C36" s="1067"/>
      <c r="D36" s="1067"/>
      <c r="E36" s="738"/>
      <c r="F36" s="262"/>
      <c r="G36" s="262"/>
      <c r="H36" s="262"/>
    </row>
  </sheetData>
  <mergeCells count="23">
    <mergeCell ref="B34:N34"/>
    <mergeCell ref="B35:D35"/>
    <mergeCell ref="B36:D36"/>
    <mergeCell ref="J8:K8"/>
    <mergeCell ref="M8:N8"/>
    <mergeCell ref="D9:D10"/>
    <mergeCell ref="E9:E10"/>
    <mergeCell ref="G9:G10"/>
    <mergeCell ref="H9:H10"/>
    <mergeCell ref="J9:J10"/>
    <mergeCell ref="K9:K10"/>
    <mergeCell ref="M9:M10"/>
    <mergeCell ref="N9:N10"/>
    <mergeCell ref="B2:C2"/>
    <mergeCell ref="B3:C3"/>
    <mergeCell ref="A4:N4"/>
    <mergeCell ref="B5:N5"/>
    <mergeCell ref="B7:B10"/>
    <mergeCell ref="D7:E8"/>
    <mergeCell ref="G7:H7"/>
    <mergeCell ref="J7:K7"/>
    <mergeCell ref="M7:N7"/>
    <mergeCell ref="G8:H8"/>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29" t="s">
        <v>376</v>
      </c>
      <c r="C3" s="1029"/>
      <c r="D3" s="1029"/>
      <c r="E3" s="1029"/>
      <c r="F3" s="1029"/>
      <c r="G3" s="1029"/>
      <c r="H3" s="1029"/>
      <c r="I3" s="1029"/>
      <c r="J3" s="1029"/>
      <c r="K3" s="1029"/>
      <c r="L3" s="1029"/>
      <c r="M3" s="1029"/>
      <c r="N3" s="1029"/>
      <c r="O3" s="1029"/>
      <c r="P3" s="1029"/>
      <c r="Q3" s="1029"/>
      <c r="R3" s="1029"/>
    </row>
    <row r="5" spans="1:21" x14ac:dyDescent="0.25">
      <c r="B5" s="869"/>
      <c r="C5" s="1030" t="s">
        <v>377</v>
      </c>
      <c r="D5" s="1030"/>
      <c r="E5" s="1030"/>
      <c r="F5" s="1030"/>
      <c r="G5" s="1030"/>
      <c r="H5" s="1030"/>
      <c r="I5" s="1030"/>
      <c r="J5" s="1030" t="s">
        <v>351</v>
      </c>
      <c r="K5" s="1030"/>
      <c r="L5" s="1030"/>
      <c r="M5" s="1030"/>
      <c r="N5" s="1030"/>
      <c r="O5" s="1030"/>
      <c r="P5" s="1030"/>
      <c r="Q5" s="1030"/>
      <c r="R5" s="1030"/>
      <c r="S5" s="1030"/>
    </row>
    <row r="6" spans="1:21" ht="21" customHeight="1" x14ac:dyDescent="0.25">
      <c r="B6" s="869"/>
      <c r="C6" s="1031"/>
      <c r="D6" s="1031"/>
      <c r="E6" s="1031"/>
      <c r="F6" s="1031"/>
      <c r="G6" s="1031"/>
      <c r="H6" s="1031"/>
      <c r="I6" s="1031"/>
      <c r="J6" s="1031">
        <v>43830</v>
      </c>
      <c r="K6" s="1032"/>
      <c r="L6" s="1033">
        <v>44196</v>
      </c>
      <c r="M6" s="1033"/>
      <c r="N6" s="1033">
        <v>44561</v>
      </c>
      <c r="O6" s="1033"/>
      <c r="P6" s="1033">
        <v>44926</v>
      </c>
      <c r="Q6" s="1033"/>
      <c r="R6" s="1033">
        <f>H7</f>
        <v>45199</v>
      </c>
      <c r="S6" s="1033"/>
    </row>
    <row r="7" spans="1:21" x14ac:dyDescent="0.25">
      <c r="B7" s="938"/>
      <c r="C7" s="871">
        <v>43465</v>
      </c>
      <c r="D7" s="871">
        <v>43830</v>
      </c>
      <c r="E7" s="871">
        <v>44196</v>
      </c>
      <c r="F7" s="871">
        <v>44561</v>
      </c>
      <c r="G7" s="871">
        <v>44926</v>
      </c>
      <c r="H7" s="871">
        <f>EVO!H7</f>
        <v>45199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426595</v>
      </c>
      <c r="I8" s="882"/>
      <c r="J8" s="918">
        <v>5.5314957592465852E-2</v>
      </c>
      <c r="K8" s="917">
        <v>21509</v>
      </c>
      <c r="L8" s="919">
        <v>-3.3166404698370955E-2</v>
      </c>
      <c r="M8" s="920">
        <v>-13610</v>
      </c>
      <c r="N8" s="919">
        <v>1.3532621709158255E-2</v>
      </c>
      <c r="O8" s="920">
        <v>5369</v>
      </c>
      <c r="P8" s="919">
        <v>5.0997975698433784E-2</v>
      </c>
      <c r="Q8" s="920">
        <f>G8-F8</f>
        <v>20507</v>
      </c>
      <c r="R8" s="921">
        <f>[1]Cuadro_CCAA2!N5</f>
        <v>2.0142429430951792E-2</v>
      </c>
      <c r="S8" s="920">
        <f>[1]Cuadro_CCAA2!O5</f>
        <v>8423</v>
      </c>
    </row>
    <row r="9" spans="1:21" x14ac:dyDescent="0.25">
      <c r="B9" s="939" t="s">
        <v>10</v>
      </c>
      <c r="C9" s="887">
        <v>49707</v>
      </c>
      <c r="D9" s="887">
        <v>51252</v>
      </c>
      <c r="E9" s="887">
        <v>47953</v>
      </c>
      <c r="F9" s="887">
        <v>48669</v>
      </c>
      <c r="G9" s="887">
        <v>51170</v>
      </c>
      <c r="H9" s="887">
        <v>53137</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5.5017273557558699E-2</v>
      </c>
      <c r="S9" s="890">
        <f>[1]Cuadro_CCAA2!O6</f>
        <v>2771</v>
      </c>
    </row>
    <row r="10" spans="1:21" x14ac:dyDescent="0.25">
      <c r="B10" s="939" t="s">
        <v>40</v>
      </c>
      <c r="C10" s="887">
        <v>38844</v>
      </c>
      <c r="D10" s="887">
        <v>40697</v>
      </c>
      <c r="E10" s="887">
        <v>39355</v>
      </c>
      <c r="F10" s="887">
        <v>41002</v>
      </c>
      <c r="G10" s="887">
        <v>43882</v>
      </c>
      <c r="H10" s="887">
        <v>46555</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7.761214758575985E-2</v>
      </c>
      <c r="S10" s="890">
        <f>[1]Cuadro_CCAA2!O7</f>
        <v>3353</v>
      </c>
    </row>
    <row r="11" spans="1:21" x14ac:dyDescent="0.25">
      <c r="B11" s="939" t="s">
        <v>41</v>
      </c>
      <c r="C11" s="887">
        <v>27993</v>
      </c>
      <c r="D11" s="887">
        <v>32479</v>
      </c>
      <c r="E11" s="887">
        <v>32836</v>
      </c>
      <c r="F11" s="887">
        <v>35355</v>
      </c>
      <c r="G11" s="887">
        <v>39461</v>
      </c>
      <c r="H11" s="887">
        <v>42939</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0.12444025453688434</v>
      </c>
      <c r="S11" s="890">
        <f>[1]Cuadro_CCAA2!O8</f>
        <v>4752</v>
      </c>
    </row>
    <row r="12" spans="1:21" x14ac:dyDescent="0.25">
      <c r="B12" s="939" t="s">
        <v>9</v>
      </c>
      <c r="C12" s="887">
        <v>48834</v>
      </c>
      <c r="D12" s="887">
        <v>53168</v>
      </c>
      <c r="E12" s="887">
        <v>54714</v>
      </c>
      <c r="F12" s="887">
        <v>58012</v>
      </c>
      <c r="G12" s="887">
        <v>57712</v>
      </c>
      <c r="H12" s="887">
        <v>61055</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5.8824549537831894E-2</v>
      </c>
      <c r="S12" s="890">
        <f>[1]Cuadro_CCAA2!O9</f>
        <v>3392</v>
      </c>
      <c r="U12" s="922"/>
    </row>
    <row r="13" spans="1:21" x14ac:dyDescent="0.25">
      <c r="B13" s="939" t="s">
        <v>8</v>
      </c>
      <c r="C13" s="887">
        <v>24752</v>
      </c>
      <c r="D13" s="887">
        <v>25483</v>
      </c>
      <c r="E13" s="887">
        <v>25356</v>
      </c>
      <c r="F13" s="887">
        <v>23258</v>
      </c>
      <c r="G13" s="887">
        <v>23164</v>
      </c>
      <c r="H13" s="887">
        <v>23714</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3.9905279775477975E-2</v>
      </c>
      <c r="S13" s="890">
        <f>[1]Cuadro_CCAA2!O10</f>
        <v>910</v>
      </c>
      <c r="U13" s="922"/>
    </row>
    <row r="14" spans="1:21" x14ac:dyDescent="0.25">
      <c r="B14" s="939" t="s">
        <v>7</v>
      </c>
      <c r="C14" s="887">
        <v>129374</v>
      </c>
      <c r="D14" s="887">
        <v>146192</v>
      </c>
      <c r="E14" s="887">
        <v>140933</v>
      </c>
      <c r="F14" s="887">
        <v>142154</v>
      </c>
      <c r="G14" s="887">
        <v>146929</v>
      </c>
      <c r="H14" s="887">
        <v>154644</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6.4095947814957865E-2</v>
      </c>
      <c r="S14" s="890">
        <f>[1]Cuadro_CCAA2!O11</f>
        <v>9315</v>
      </c>
      <c r="U14" s="922"/>
    </row>
    <row r="15" spans="1:21" x14ac:dyDescent="0.25">
      <c r="B15" s="939" t="s">
        <v>43</v>
      </c>
      <c r="C15" s="887">
        <v>86579</v>
      </c>
      <c r="D15" s="887">
        <v>89837</v>
      </c>
      <c r="E15" s="887">
        <v>84968</v>
      </c>
      <c r="F15" s="887">
        <v>87354</v>
      </c>
      <c r="G15" s="887">
        <v>89947</v>
      </c>
      <c r="H15" s="887">
        <v>95991</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6.4803824778977059E-2</v>
      </c>
      <c r="S15" s="890">
        <f>[1]Cuadro_CCAA2!O12</f>
        <v>5842</v>
      </c>
      <c r="U15" s="922"/>
    </row>
    <row r="16" spans="1:21" x14ac:dyDescent="0.25">
      <c r="B16" s="939" t="s">
        <v>44</v>
      </c>
      <c r="C16" s="887">
        <v>318602</v>
      </c>
      <c r="D16" s="887">
        <v>334206</v>
      </c>
      <c r="E16" s="887">
        <v>321411</v>
      </c>
      <c r="F16" s="887">
        <v>337967</v>
      </c>
      <c r="G16" s="887">
        <v>354754</v>
      </c>
      <c r="H16" s="887">
        <v>375746</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7.5708343234058839E-2</v>
      </c>
      <c r="S16" s="890">
        <f>[1]Cuadro_CCAA2!O13</f>
        <v>26445</v>
      </c>
      <c r="U16" s="922"/>
    </row>
    <row r="17" spans="2:23" x14ac:dyDescent="0.25">
      <c r="B17" s="939" t="s">
        <v>6</v>
      </c>
      <c r="C17" s="887">
        <v>116879</v>
      </c>
      <c r="D17" s="887">
        <v>144556</v>
      </c>
      <c r="E17" s="887">
        <v>155768</v>
      </c>
      <c r="F17" s="887">
        <v>166723</v>
      </c>
      <c r="G17" s="887">
        <v>185933</v>
      </c>
      <c r="H17" s="887">
        <v>202495</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0.12291977441232405</v>
      </c>
      <c r="S17" s="890">
        <f>[1]Cuadro_CCAA2!O14</f>
        <v>22166</v>
      </c>
      <c r="U17" s="922"/>
    </row>
    <row r="18" spans="2:23" x14ac:dyDescent="0.25">
      <c r="B18" s="939" t="s">
        <v>5</v>
      </c>
      <c r="C18" s="887">
        <v>54680</v>
      </c>
      <c r="D18" s="887">
        <v>56883</v>
      </c>
      <c r="E18" s="887">
        <v>52977</v>
      </c>
      <c r="F18" s="887">
        <v>54286</v>
      </c>
      <c r="G18" s="887">
        <v>56834</v>
      </c>
      <c r="H18" s="887">
        <v>58313</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4.2476357330568426E-2</v>
      </c>
      <c r="S18" s="890">
        <f>[1]Cuadro_CCAA2!O15</f>
        <v>2376</v>
      </c>
      <c r="U18" s="922"/>
    </row>
    <row r="19" spans="2:23" x14ac:dyDescent="0.25">
      <c r="B19" s="939" t="s">
        <v>38</v>
      </c>
      <c r="C19" s="887">
        <v>80184</v>
      </c>
      <c r="D19" s="887">
        <v>80673</v>
      </c>
      <c r="E19" s="887">
        <v>77385</v>
      </c>
      <c r="F19" s="887">
        <v>77804</v>
      </c>
      <c r="G19" s="887">
        <v>79633</v>
      </c>
      <c r="H19" s="887">
        <v>83392</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6.2927793002357957E-2</v>
      </c>
      <c r="S19" s="890">
        <f>[1]Cuadro_CCAA2!O16</f>
        <v>4937</v>
      </c>
      <c r="U19" s="922"/>
    </row>
    <row r="20" spans="2:23" x14ac:dyDescent="0.25">
      <c r="B20" s="939" t="s">
        <v>45</v>
      </c>
      <c r="C20" s="887">
        <v>215222</v>
      </c>
      <c r="D20" s="887">
        <v>228990</v>
      </c>
      <c r="E20" s="887">
        <v>223671</v>
      </c>
      <c r="F20" s="887">
        <v>216089</v>
      </c>
      <c r="G20" s="887">
        <v>224953</v>
      </c>
      <c r="H20" s="887">
        <v>237354</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5.1229698786909861E-2</v>
      </c>
      <c r="S20" s="890">
        <f>[1]Cuadro_CCAA2!O17</f>
        <v>11567</v>
      </c>
      <c r="U20" s="922"/>
    </row>
    <row r="21" spans="2:23" x14ac:dyDescent="0.25">
      <c r="B21" s="939" t="s">
        <v>46</v>
      </c>
      <c r="C21" s="887">
        <v>44249</v>
      </c>
      <c r="D21" s="887">
        <v>53719</v>
      </c>
      <c r="E21" s="887">
        <v>52094</v>
      </c>
      <c r="F21" s="887">
        <v>54205</v>
      </c>
      <c r="G21" s="887">
        <v>55440</v>
      </c>
      <c r="H21" s="887">
        <v>61577</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0.12237755864608202</v>
      </c>
      <c r="S21" s="890">
        <f>[1]Cuadro_CCAA2!O18</f>
        <v>6714</v>
      </c>
      <c r="U21" s="922"/>
    </row>
    <row r="22" spans="2:23" x14ac:dyDescent="0.25">
      <c r="B22" s="939" t="s">
        <v>47</v>
      </c>
      <c r="C22" s="887">
        <v>20012</v>
      </c>
      <c r="D22" s="887">
        <v>20052</v>
      </c>
      <c r="E22" s="887">
        <v>19700</v>
      </c>
      <c r="F22" s="887">
        <v>20426</v>
      </c>
      <c r="G22" s="887">
        <v>21291</v>
      </c>
      <c r="H22" s="887">
        <v>21979</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6.7045344208175539E-2</v>
      </c>
      <c r="S22" s="890">
        <f>[1]Cuadro_CCAA2!O19</f>
        <v>1381</v>
      </c>
      <c r="U22" s="922"/>
    </row>
    <row r="23" spans="2:23" x14ac:dyDescent="0.25">
      <c r="B23" s="939" t="s">
        <v>48</v>
      </c>
      <c r="C23" s="887">
        <v>102813</v>
      </c>
      <c r="D23" s="887">
        <v>106366</v>
      </c>
      <c r="E23" s="887">
        <v>105906</v>
      </c>
      <c r="F23" s="887">
        <v>107110</v>
      </c>
      <c r="G23" s="887">
        <v>108983</v>
      </c>
      <c r="H23" s="887">
        <v>112659</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4.6219423859140907E-2</v>
      </c>
      <c r="S23" s="890">
        <f>[1]Cuadro_CCAA2!O20</f>
        <v>4977</v>
      </c>
      <c r="U23" s="922"/>
    </row>
    <row r="24" spans="2:23" x14ac:dyDescent="0.25">
      <c r="B24" s="939" t="s">
        <v>49</v>
      </c>
      <c r="C24" s="887">
        <v>15257</v>
      </c>
      <c r="D24" s="887">
        <v>15375</v>
      </c>
      <c r="E24" s="887">
        <v>14687</v>
      </c>
      <c r="F24" s="887">
        <v>15454</v>
      </c>
      <c r="G24" s="887">
        <v>14358</v>
      </c>
      <c r="H24" s="887">
        <v>14579</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3.6618316268486995E-2</v>
      </c>
      <c r="S24" s="890">
        <f>[1]Cuadro_CCAA2!O21</f>
        <v>515</v>
      </c>
      <c r="U24" s="922"/>
    </row>
    <row r="25" spans="2:23" x14ac:dyDescent="0.25">
      <c r="B25" s="940" t="s">
        <v>4</v>
      </c>
      <c r="C25" s="903">
        <v>4359</v>
      </c>
      <c r="D25" s="903">
        <v>4461</v>
      </c>
      <c r="E25" s="903">
        <v>4491</v>
      </c>
      <c r="F25" s="903">
        <v>4622</v>
      </c>
      <c r="G25" s="903">
        <v>4953</v>
      </c>
      <c r="H25" s="903">
        <v>5170</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6.0730406237176959E-2</v>
      </c>
      <c r="S25" s="907">
        <f>[1]Cuadro_CCAA2!O22+[1]Cuadro_CCAA2!O23</f>
        <v>296</v>
      </c>
      <c r="U25" s="922"/>
      <c r="V25" s="922"/>
      <c r="W25" s="930"/>
    </row>
    <row r="26" spans="2:23" x14ac:dyDescent="0.25">
      <c r="B26" s="872" t="s">
        <v>3</v>
      </c>
      <c r="C26" s="873">
        <v>1767186</v>
      </c>
      <c r="D26" s="873">
        <v>1894744</v>
      </c>
      <c r="E26" s="873">
        <v>1850950</v>
      </c>
      <c r="F26" s="873">
        <v>1892604</v>
      </c>
      <c r="G26" s="873">
        <v>1982018</v>
      </c>
      <c r="H26" s="873">
        <v>2077894</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6.1361902008517877E-2</v>
      </c>
      <c r="S26" s="879">
        <f>[1]Cuadro_CCAA2!O24</f>
        <v>120132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7" zoomScale="84" zoomScaleNormal="84" workbookViewId="0">
      <selection activeCell="AE38" sqref="AE3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45"/>
      <c r="C2" s="1045"/>
      <c r="D2" s="1045"/>
      <c r="E2" s="1045"/>
      <c r="F2" s="1045"/>
      <c r="G2" s="1045"/>
      <c r="H2" s="1045"/>
      <c r="I2" s="1045"/>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6"/>
      <c r="C3" s="1046"/>
      <c r="D3" s="1046"/>
      <c r="E3" s="1046"/>
      <c r="F3" s="1046"/>
      <c r="G3" s="1046"/>
      <c r="H3" s="1046"/>
      <c r="I3" s="1046"/>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82" t="s">
        <v>437</v>
      </c>
      <c r="B4" s="1082"/>
      <c r="C4" s="1082"/>
      <c r="D4" s="1082"/>
      <c r="E4" s="1082"/>
      <c r="F4" s="1082"/>
      <c r="G4" s="1082"/>
      <c r="H4" s="1082"/>
      <c r="I4" s="1082"/>
      <c r="J4" s="1082"/>
      <c r="K4" s="1082"/>
      <c r="L4" s="1082"/>
      <c r="M4" s="1082"/>
      <c r="N4" s="1082"/>
      <c r="O4" s="1082"/>
      <c r="P4" s="1082"/>
      <c r="Q4" s="1082"/>
      <c r="R4" s="1082"/>
      <c r="S4" s="1082"/>
      <c r="T4" s="1082"/>
      <c r="U4" s="1082"/>
      <c r="V4" s="1082"/>
      <c r="W4" s="1082"/>
      <c r="X4" s="1082"/>
      <c r="Y4" s="1082"/>
      <c r="Z4" s="1082"/>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16" t="s">
        <v>15</v>
      </c>
      <c r="C7" s="582"/>
      <c r="D7" s="1079" t="s">
        <v>191</v>
      </c>
      <c r="E7" s="1079"/>
      <c r="F7" s="582"/>
      <c r="G7" s="1079"/>
      <c r="H7" s="1079"/>
      <c r="I7" s="582"/>
      <c r="J7" s="1079"/>
      <c r="K7" s="1079"/>
      <c r="L7" s="582"/>
      <c r="M7" s="1079"/>
      <c r="N7" s="1079"/>
      <c r="O7" s="582"/>
      <c r="P7" s="1079" t="s">
        <v>187</v>
      </c>
      <c r="Q7" s="1079"/>
      <c r="R7" s="582"/>
      <c r="S7" s="1079"/>
      <c r="T7" s="1079"/>
      <c r="U7" s="582"/>
      <c r="V7" s="1079"/>
      <c r="W7" s="1079"/>
      <c r="X7" s="582"/>
      <c r="Y7" s="1079"/>
      <c r="Z7" s="1079"/>
      <c r="AA7" s="672"/>
      <c r="AB7" s="672"/>
      <c r="AI7" s="597"/>
    </row>
    <row r="8" spans="1:50" s="596" customFormat="1" ht="37.5" customHeight="1" x14ac:dyDescent="0.2">
      <c r="A8" s="702"/>
      <c r="B8" s="1116"/>
      <c r="C8" s="582"/>
      <c r="D8" s="1079"/>
      <c r="E8" s="1079"/>
      <c r="F8" s="582"/>
      <c r="G8" s="1079" t="s">
        <v>177</v>
      </c>
      <c r="H8" s="1079"/>
      <c r="I8" s="582"/>
      <c r="J8" s="1079" t="s">
        <v>183</v>
      </c>
      <c r="K8" s="1079"/>
      <c r="L8" s="582"/>
      <c r="M8" s="1079" t="s">
        <v>178</v>
      </c>
      <c r="N8" s="1079"/>
      <c r="O8" s="582"/>
      <c r="P8" s="1079"/>
      <c r="Q8" s="1079"/>
      <c r="R8" s="582"/>
      <c r="S8" s="1079" t="s">
        <v>188</v>
      </c>
      <c r="T8" s="1079"/>
      <c r="U8" s="582"/>
      <c r="V8" s="1079" t="s">
        <v>189</v>
      </c>
      <c r="W8" s="1079"/>
      <c r="X8" s="582"/>
      <c r="Y8" s="1079" t="s">
        <v>190</v>
      </c>
      <c r="Z8" s="1079"/>
      <c r="AA8" s="672"/>
      <c r="AB8" s="672"/>
      <c r="AI8" s="597"/>
    </row>
    <row r="9" spans="1:50" s="435" customFormat="1" ht="36.75" customHeight="1" x14ac:dyDescent="0.2">
      <c r="A9" s="716"/>
      <c r="B9" s="1116"/>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279070</v>
      </c>
      <c r="Q11" s="685">
        <f>P11*100/D11</f>
        <v>3.2831042422949048</v>
      </c>
      <c r="R11" s="679"/>
      <c r="S11" s="682">
        <f>'44apbpcasaad'!G12</f>
        <v>83925</v>
      </c>
      <c r="T11" s="686">
        <f>S11*100/G11</f>
        <v>1.203536569084003</v>
      </c>
      <c r="U11" s="679"/>
      <c r="V11" s="682">
        <f>'44apbpcasaad'!J12</f>
        <v>57977</v>
      </c>
      <c r="W11" s="686">
        <f>V11*100/J11</f>
        <v>5.2380367277832685</v>
      </c>
      <c r="X11" s="679"/>
      <c r="Y11" s="682">
        <f>'44apbpcasaad'!M12</f>
        <v>137168</v>
      </c>
      <c r="Z11" s="609">
        <f>Y11*100/M11</f>
        <v>32.648009482508293</v>
      </c>
      <c r="AA11" s="588"/>
      <c r="AB11" s="589">
        <f t="shared" ref="AB11:AB28" si="2">_xlfn.RANK.EQ(Q11,Q$11:Q$30,0)</f>
        <v>3</v>
      </c>
      <c r="AC11" s="589">
        <v>1</v>
      </c>
      <c r="AD11" s="589">
        <f>MATCH(AC11,AB$11:AB$30,0)</f>
        <v>7</v>
      </c>
      <c r="AE11" s="590" t="str">
        <f t="shared" ref="AE11:AE29" si="3">INDEX(B$11:B$30,AD11,1)</f>
        <v>Castilla y León</v>
      </c>
      <c r="AF11" s="591">
        <f t="shared" ref="AF11:AF29" si="4">INDEX(Q$11:Q$30,AD11,1)</f>
        <v>5.0666767819812533</v>
      </c>
      <c r="AG11" s="587"/>
      <c r="AH11" s="589">
        <f>_xlfn.RANK.EQ(T11,T$11:T$30,0)</f>
        <v>3</v>
      </c>
      <c r="AI11" s="589">
        <v>1</v>
      </c>
      <c r="AJ11" s="589">
        <f>MATCH(AI11,AH$11:AH$30,0)</f>
        <v>7</v>
      </c>
      <c r="AK11" s="590" t="str">
        <f>INDEX(B$11:B$30,AJ11,1)</f>
        <v>Castilla y León</v>
      </c>
      <c r="AL11" s="591">
        <f>INDEX(T$11:T$30,AJ11,1)</f>
        <v>1.4257894282846597</v>
      </c>
      <c r="AM11" s="587"/>
      <c r="AN11" s="589">
        <f>_xlfn.RANK.EQ(W11,W$11:W$30,0)</f>
        <v>1</v>
      </c>
      <c r="AO11" s="589">
        <v>1</v>
      </c>
      <c r="AP11" s="589">
        <f>MATCH(AO11,AN$11:AN$30,0)</f>
        <v>1</v>
      </c>
      <c r="AQ11" s="590" t="str">
        <f>INDEX(B$11:B$30,AP11,1)</f>
        <v>Andalucía</v>
      </c>
      <c r="AR11" s="591">
        <f>INDEX(W$11:W$30,AP11,1)</f>
        <v>5.2380367277832685</v>
      </c>
      <c r="AS11" s="587"/>
      <c r="AT11" s="589">
        <f>_xlfn.RANK.EQ(Z11,Z$11:Z$30,0)</f>
        <v>2</v>
      </c>
      <c r="AU11" s="589">
        <v>1</v>
      </c>
      <c r="AV11" s="589">
        <f>MATCH(AU11,AT$11:AT$30,0)</f>
        <v>7</v>
      </c>
      <c r="AW11" s="590" t="str">
        <f>INDEX(B$11:B$30,AV11,1)</f>
        <v>Castilla y León</v>
      </c>
      <c r="AX11" s="591">
        <f>INDEX(Z$11:Z$30,AV11,1)</f>
        <v>34.058934535967062</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39671</v>
      </c>
      <c r="Q12" s="685">
        <f t="shared" ref="Q12:Q28" si="9">P12*100/D12</f>
        <v>2.9910692407158179</v>
      </c>
      <c r="R12" s="679"/>
      <c r="S12" s="682">
        <f>'44apbpcasaad'!G13</f>
        <v>8217</v>
      </c>
      <c r="T12" s="686">
        <f t="shared" ref="T12:T28" si="10">S12*100/G12</f>
        <v>0.79515686857025625</v>
      </c>
      <c r="U12" s="679"/>
      <c r="V12" s="682">
        <f>'44apbpcasaad'!J13</f>
        <v>7200</v>
      </c>
      <c r="W12" s="686">
        <f t="shared" ref="W12:W28" si="11">V12*100/J12</f>
        <v>3.6742004786666733</v>
      </c>
      <c r="X12" s="679"/>
      <c r="Y12" s="682">
        <f>'44apbpcasaad'!M13</f>
        <v>24254</v>
      </c>
      <c r="Z12" s="609">
        <f t="shared" ref="Z12:Z28" si="12">Y12*100/M12</f>
        <v>25.011085559898117</v>
      </c>
      <c r="AA12" s="588"/>
      <c r="AB12" s="589">
        <f t="shared" si="2"/>
        <v>7</v>
      </c>
      <c r="AC12" s="589">
        <v>2</v>
      </c>
      <c r="AD12" s="589">
        <f t="shared" ref="AD12:AD28" si="13">MATCH(AC12,AB$11:AB$30,0)</f>
        <v>8</v>
      </c>
      <c r="AE12" s="590" t="str">
        <f t="shared" si="3"/>
        <v>Castilla - La Mancha</v>
      </c>
      <c r="AF12" s="591">
        <f t="shared" si="4"/>
        <v>3.4083205410923143</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1.2245503130454707</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5.1372852438201804</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32.648009482508293</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30221</v>
      </c>
      <c r="Q13" s="685">
        <f t="shared" si="9"/>
        <v>3.0080044909553831</v>
      </c>
      <c r="R13" s="679"/>
      <c r="S13" s="682">
        <f>'44apbpcasaad'!G14</f>
        <v>7460</v>
      </c>
      <c r="T13" s="686">
        <f t="shared" si="10"/>
        <v>1.0193624202342073</v>
      </c>
      <c r="U13" s="679"/>
      <c r="V13" s="682">
        <f>'44apbpcasaad'!J14</f>
        <v>6127</v>
      </c>
      <c r="W13" s="686">
        <f t="shared" si="11"/>
        <v>3.2652952462161586</v>
      </c>
      <c r="X13" s="679"/>
      <c r="Y13" s="682">
        <f>'44apbpcasaad'!M14</f>
        <v>16634</v>
      </c>
      <c r="Z13" s="609">
        <f t="shared" si="12"/>
        <v>19.51980848666917</v>
      </c>
      <c r="AA13" s="588"/>
      <c r="AB13" s="589">
        <f t="shared" si="2"/>
        <v>6</v>
      </c>
      <c r="AC13" s="589">
        <v>3</v>
      </c>
      <c r="AD13" s="589">
        <f t="shared" si="13"/>
        <v>1</v>
      </c>
      <c r="AE13" s="590" t="str">
        <f t="shared" si="3"/>
        <v>Andalucía</v>
      </c>
      <c r="AF13" s="592">
        <f t="shared" si="4"/>
        <v>3.2831042422949048</v>
      </c>
      <c r="AG13" s="587"/>
      <c r="AH13" s="589">
        <f t="shared" si="14"/>
        <v>7</v>
      </c>
      <c r="AI13" s="589">
        <v>3</v>
      </c>
      <c r="AJ13" s="589">
        <f t="shared" si="15"/>
        <v>1</v>
      </c>
      <c r="AK13" s="590" t="str">
        <f t="shared" si="16"/>
        <v>Andalucía</v>
      </c>
      <c r="AL13" s="591">
        <f t="shared" si="17"/>
        <v>1.203536569084003</v>
      </c>
      <c r="AM13" s="587"/>
      <c r="AN13" s="589">
        <f t="shared" si="18"/>
        <v>16</v>
      </c>
      <c r="AO13" s="589">
        <v>3</v>
      </c>
      <c r="AP13" s="589">
        <f t="shared" si="19"/>
        <v>8</v>
      </c>
      <c r="AQ13" s="590" t="str">
        <f t="shared" si="20"/>
        <v>Castilla - La Mancha</v>
      </c>
      <c r="AR13" s="591">
        <f t="shared" si="21"/>
        <v>4.6498467521714852</v>
      </c>
      <c r="AS13" s="587"/>
      <c r="AT13" s="589">
        <f t="shared" si="22"/>
        <v>17</v>
      </c>
      <c r="AU13" s="589">
        <v>3</v>
      </c>
      <c r="AV13" s="589">
        <f t="shared" si="23"/>
        <v>8</v>
      </c>
      <c r="AW13" s="590" t="str">
        <f t="shared" si="24"/>
        <v>Castilla - La Mancha</v>
      </c>
      <c r="AX13" s="591">
        <f t="shared" si="25"/>
        <v>31.523054580660776</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28700</v>
      </c>
      <c r="Q14" s="685">
        <f t="shared" si="9"/>
        <v>2.4391093766333323</v>
      </c>
      <c r="R14" s="679"/>
      <c r="S14" s="682">
        <f>'44apbpcasaad'!G15</f>
        <v>7628</v>
      </c>
      <c r="T14" s="686">
        <f t="shared" si="10"/>
        <v>0.77490872371679864</v>
      </c>
      <c r="U14" s="679"/>
      <c r="V14" s="682">
        <f>'44apbpcasaad'!J15</f>
        <v>6218</v>
      </c>
      <c r="W14" s="686">
        <f t="shared" si="11"/>
        <v>4.4093974485345742</v>
      </c>
      <c r="X14" s="679"/>
      <c r="Y14" s="682">
        <f>'44apbpcasaad'!M15</f>
        <v>14854</v>
      </c>
      <c r="Z14" s="609">
        <f t="shared" si="12"/>
        <v>28.973238667394867</v>
      </c>
      <c r="AA14" s="588"/>
      <c r="AB14" s="589">
        <f t="shared" si="2"/>
        <v>16</v>
      </c>
      <c r="AC14" s="589">
        <v>4</v>
      </c>
      <c r="AD14" s="589">
        <f t="shared" si="13"/>
        <v>11</v>
      </c>
      <c r="AE14" s="590" t="str">
        <f t="shared" si="3"/>
        <v>Extremadura</v>
      </c>
      <c r="AF14" s="591">
        <f t="shared" si="4"/>
        <v>3.271595106449142</v>
      </c>
      <c r="AG14" s="587"/>
      <c r="AH14" s="589">
        <f t="shared" si="14"/>
        <v>17</v>
      </c>
      <c r="AI14" s="589">
        <v>4</v>
      </c>
      <c r="AJ14" s="589">
        <f t="shared" si="15"/>
        <v>14</v>
      </c>
      <c r="AK14" s="590" t="str">
        <f t="shared" si="16"/>
        <v>Murcia, Región de</v>
      </c>
      <c r="AL14" s="591">
        <f t="shared" si="17"/>
        <v>1.1462687124670925</v>
      </c>
      <c r="AM14" s="587"/>
      <c r="AN14" s="589">
        <f t="shared" si="18"/>
        <v>4</v>
      </c>
      <c r="AO14" s="589">
        <v>4</v>
      </c>
      <c r="AP14" s="589">
        <f t="shared" si="19"/>
        <v>4</v>
      </c>
      <c r="AQ14" s="590" t="str">
        <f t="shared" si="20"/>
        <v>Balears, Illes</v>
      </c>
      <c r="AR14" s="591">
        <f t="shared" si="21"/>
        <v>4.4093974485345742</v>
      </c>
      <c r="AS14" s="587"/>
      <c r="AT14" s="589">
        <f t="shared" si="22"/>
        <v>4</v>
      </c>
      <c r="AU14" s="589">
        <v>4</v>
      </c>
      <c r="AV14" s="589">
        <f t="shared" si="23"/>
        <v>4</v>
      </c>
      <c r="AW14" s="590" t="str">
        <f t="shared" si="24"/>
        <v>Balears, Illes</v>
      </c>
      <c r="AX14" s="591">
        <f t="shared" si="25"/>
        <v>28.973238667394867</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39639</v>
      </c>
      <c r="Q15" s="685">
        <f t="shared" si="9"/>
        <v>1.8202223353894773</v>
      </c>
      <c r="R15" s="679"/>
      <c r="S15" s="682">
        <f>'44apbpcasaad'!G16</f>
        <v>15725</v>
      </c>
      <c r="T15" s="686">
        <f t="shared" si="10"/>
        <v>0.87127126372840935</v>
      </c>
      <c r="U15" s="679"/>
      <c r="V15" s="682">
        <f>'44apbpcasaad'!J16</f>
        <v>7919</v>
      </c>
      <c r="W15" s="686">
        <f t="shared" si="11"/>
        <v>2.8545371965770063</v>
      </c>
      <c r="X15" s="679"/>
      <c r="Y15" s="682">
        <f>'44apbpcasaad'!M16</f>
        <v>15995</v>
      </c>
      <c r="Z15" s="609">
        <f t="shared" si="12"/>
        <v>16.757640205764336</v>
      </c>
      <c r="AA15" s="588"/>
      <c r="AB15" s="589">
        <f t="shared" si="2"/>
        <v>19</v>
      </c>
      <c r="AC15" s="589">
        <v>5</v>
      </c>
      <c r="AD15" s="589">
        <f t="shared" si="13"/>
        <v>16</v>
      </c>
      <c r="AE15" s="590" t="str">
        <f t="shared" si="3"/>
        <v>País Vasco</v>
      </c>
      <c r="AF15" s="591">
        <f t="shared" si="4"/>
        <v>3.0313734334341405</v>
      </c>
      <c r="AG15" s="587"/>
      <c r="AH15" s="589">
        <f t="shared" si="14"/>
        <v>13</v>
      </c>
      <c r="AI15" s="589">
        <v>5</v>
      </c>
      <c r="AJ15" s="589">
        <f t="shared" si="15"/>
        <v>11</v>
      </c>
      <c r="AK15" s="590" t="str">
        <f t="shared" si="16"/>
        <v>Extremadura</v>
      </c>
      <c r="AL15" s="591">
        <f t="shared" si="17"/>
        <v>1.028678116014313</v>
      </c>
      <c r="AM15" s="587"/>
      <c r="AN15" s="589">
        <f t="shared" si="18"/>
        <v>17</v>
      </c>
      <c r="AO15" s="589">
        <v>5</v>
      </c>
      <c r="AP15" s="589">
        <f t="shared" si="19"/>
        <v>14</v>
      </c>
      <c r="AQ15" s="590" t="str">
        <f t="shared" si="20"/>
        <v>Murcia, Región de</v>
      </c>
      <c r="AR15" s="591">
        <f t="shared" si="21"/>
        <v>4.3774080310511145</v>
      </c>
      <c r="AS15" s="587"/>
      <c r="AT15" s="589">
        <f t="shared" si="22"/>
        <v>18</v>
      </c>
      <c r="AU15" s="589">
        <v>5</v>
      </c>
      <c r="AV15" s="589">
        <f t="shared" si="23"/>
        <v>17</v>
      </c>
      <c r="AW15" s="590" t="str">
        <f t="shared" si="24"/>
        <v>Rioja, La</v>
      </c>
      <c r="AX15" s="591">
        <f t="shared" si="25"/>
        <v>26.480285443295244</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17466</v>
      </c>
      <c r="Q16" s="685">
        <f t="shared" si="9"/>
        <v>2.9835907632703682</v>
      </c>
      <c r="R16" s="679"/>
      <c r="S16" s="688">
        <f>'44apbpcasaad'!G17</f>
        <v>4494</v>
      </c>
      <c r="T16" s="686">
        <f t="shared" si="10"/>
        <v>0.99791933596395588</v>
      </c>
      <c r="U16" s="679"/>
      <c r="V16" s="688">
        <f>'44apbpcasaad'!J17</f>
        <v>3649</v>
      </c>
      <c r="W16" s="686">
        <f t="shared" si="11"/>
        <v>3.880387507045099</v>
      </c>
      <c r="X16" s="679"/>
      <c r="Y16" s="688">
        <f>'44apbpcasaad'!M17</f>
        <v>9323</v>
      </c>
      <c r="Z16" s="609">
        <f t="shared" si="12"/>
        <v>22.723505898410842</v>
      </c>
      <c r="AA16" s="588"/>
      <c r="AB16" s="589">
        <f t="shared" si="2"/>
        <v>8</v>
      </c>
      <c r="AC16" s="589">
        <v>6</v>
      </c>
      <c r="AD16" s="589">
        <f t="shared" si="13"/>
        <v>3</v>
      </c>
      <c r="AE16" s="590" t="str">
        <f t="shared" si="3"/>
        <v>Asturias, Principado de</v>
      </c>
      <c r="AF16" s="591">
        <f t="shared" si="4"/>
        <v>3.0080044909553831</v>
      </c>
      <c r="AG16" s="587"/>
      <c r="AH16" s="589">
        <f t="shared" si="14"/>
        <v>9</v>
      </c>
      <c r="AI16" s="589">
        <v>6</v>
      </c>
      <c r="AJ16" s="589">
        <f t="shared" si="15"/>
        <v>12</v>
      </c>
      <c r="AK16" s="590" t="str">
        <f t="shared" si="16"/>
        <v>Galicia</v>
      </c>
      <c r="AL16" s="591">
        <f t="shared" si="17"/>
        <v>1.0235764153344797</v>
      </c>
      <c r="AM16" s="587"/>
      <c r="AN16" s="589">
        <f t="shared" si="18"/>
        <v>8</v>
      </c>
      <c r="AO16" s="589">
        <v>6</v>
      </c>
      <c r="AP16" s="589">
        <f t="shared" si="19"/>
        <v>11</v>
      </c>
      <c r="AQ16" s="590" t="str">
        <f t="shared" si="20"/>
        <v>Extremadura</v>
      </c>
      <c r="AR16" s="591">
        <f t="shared" si="21"/>
        <v>4.289711114460002</v>
      </c>
      <c r="AS16" s="587"/>
      <c r="AT16" s="589">
        <f t="shared" si="22"/>
        <v>15</v>
      </c>
      <c r="AU16" s="589">
        <v>6</v>
      </c>
      <c r="AV16" s="589">
        <f t="shared" si="23"/>
        <v>11</v>
      </c>
      <c r="AW16" s="590" t="str">
        <f t="shared" si="24"/>
        <v>Extremadura</v>
      </c>
      <c r="AX16" s="591">
        <f t="shared" si="25"/>
        <v>26.238158214353188</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120214</v>
      </c>
      <c r="Q17" s="685">
        <f>P17*100/D17</f>
        <v>5.0666767819812533</v>
      </c>
      <c r="R17" s="679"/>
      <c r="S17" s="682">
        <f>'44apbpcasaad'!G18</f>
        <v>24959</v>
      </c>
      <c r="T17" s="686">
        <f>S17*100/G17</f>
        <v>1.4257894282846597</v>
      </c>
      <c r="U17" s="679"/>
      <c r="V17" s="682">
        <f>'44apbpcasaad'!J18</f>
        <v>20716</v>
      </c>
      <c r="W17" s="686">
        <f>V17*100/J17</f>
        <v>5.1372852438201804</v>
      </c>
      <c r="X17" s="679"/>
      <c r="Y17" s="682">
        <f>'44apbpcasaad'!M18</f>
        <v>74539</v>
      </c>
      <c r="Z17" s="609">
        <f>Y17*100/M17</f>
        <v>34.058934535967062</v>
      </c>
      <c r="AA17" s="588"/>
      <c r="AB17" s="589">
        <f t="shared" si="2"/>
        <v>1</v>
      </c>
      <c r="AC17" s="589">
        <v>7</v>
      </c>
      <c r="AD17" s="589">
        <f t="shared" si="13"/>
        <v>2</v>
      </c>
      <c r="AE17" s="590" t="str">
        <f t="shared" si="3"/>
        <v>Aragón</v>
      </c>
      <c r="AF17" s="591">
        <f t="shared" si="4"/>
        <v>2.9910692407158179</v>
      </c>
      <c r="AG17" s="587"/>
      <c r="AH17" s="589">
        <f t="shared" si="14"/>
        <v>1</v>
      </c>
      <c r="AI17" s="589">
        <v>7</v>
      </c>
      <c r="AJ17" s="589">
        <f t="shared" si="15"/>
        <v>3</v>
      </c>
      <c r="AK17" s="590" t="str">
        <f t="shared" si="16"/>
        <v>Asturias, Principado de</v>
      </c>
      <c r="AL17" s="591">
        <f t="shared" si="17"/>
        <v>1.0193624202342073</v>
      </c>
      <c r="AM17" s="587"/>
      <c r="AN17" s="589">
        <f t="shared" si="18"/>
        <v>2</v>
      </c>
      <c r="AO17" s="589">
        <v>7</v>
      </c>
      <c r="AP17" s="589">
        <f t="shared" si="19"/>
        <v>20</v>
      </c>
      <c r="AQ17" s="590" t="str">
        <f t="shared" si="20"/>
        <v>TOTAL</v>
      </c>
      <c r="AR17" s="591">
        <f t="shared" si="21"/>
        <v>4.0126074018595732</v>
      </c>
      <c r="AS17" s="587"/>
      <c r="AT17" s="589">
        <f t="shared" si="22"/>
        <v>1</v>
      </c>
      <c r="AU17" s="589">
        <v>7</v>
      </c>
      <c r="AV17" s="589">
        <f t="shared" si="23"/>
        <v>13</v>
      </c>
      <c r="AW17" s="590" t="str">
        <f t="shared" si="24"/>
        <v>Madrid, Comunidad de</v>
      </c>
      <c r="AX17" s="591">
        <f t="shared" si="25"/>
        <v>26.093379497345211</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69984</v>
      </c>
      <c r="Q18" s="685">
        <f t="shared" si="9"/>
        <v>3.4083205410923143</v>
      </c>
      <c r="R18" s="679"/>
      <c r="S18" s="682">
        <f>'44apbpcasaad'!G19</f>
        <v>16065</v>
      </c>
      <c r="T18" s="686">
        <f t="shared" si="10"/>
        <v>0.96904309934546617</v>
      </c>
      <c r="U18" s="679"/>
      <c r="V18" s="682">
        <f>'44apbpcasaad'!J19</f>
        <v>12243</v>
      </c>
      <c r="W18" s="686">
        <f t="shared" si="11"/>
        <v>4.6498467521714852</v>
      </c>
      <c r="X18" s="679"/>
      <c r="Y18" s="682">
        <f>'44apbpcasaad'!M19</f>
        <v>41676</v>
      </c>
      <c r="Z18" s="609">
        <f t="shared" si="12"/>
        <v>31.523054580660776</v>
      </c>
      <c r="AA18" s="588"/>
      <c r="AB18" s="589">
        <f t="shared" si="2"/>
        <v>2</v>
      </c>
      <c r="AC18" s="589">
        <v>8</v>
      </c>
      <c r="AD18" s="589">
        <f t="shared" si="13"/>
        <v>6</v>
      </c>
      <c r="AE18" s="590" t="str">
        <f t="shared" si="3"/>
        <v>Cantabria</v>
      </c>
      <c r="AF18" s="591">
        <f t="shared" si="4"/>
        <v>2.9835907632703682</v>
      </c>
      <c r="AG18" s="587"/>
      <c r="AH18" s="589">
        <f t="shared" si="14"/>
        <v>11</v>
      </c>
      <c r="AI18" s="589">
        <v>8</v>
      </c>
      <c r="AJ18" s="589">
        <f t="shared" si="15"/>
        <v>16</v>
      </c>
      <c r="AK18" s="590" t="str">
        <f t="shared" si="16"/>
        <v>País Vasco</v>
      </c>
      <c r="AL18" s="591">
        <f t="shared" si="17"/>
        <v>1.0122330164650044</v>
      </c>
      <c r="AM18" s="587"/>
      <c r="AN18" s="589">
        <f t="shared" si="18"/>
        <v>3</v>
      </c>
      <c r="AO18" s="589">
        <v>8</v>
      </c>
      <c r="AP18" s="589">
        <f t="shared" si="19"/>
        <v>6</v>
      </c>
      <c r="AQ18" s="590" t="str">
        <f t="shared" si="20"/>
        <v>Cantabria</v>
      </c>
      <c r="AR18" s="591">
        <f t="shared" si="21"/>
        <v>3.880387507045099</v>
      </c>
      <c r="AS18" s="587"/>
      <c r="AT18" s="589">
        <f t="shared" si="22"/>
        <v>3</v>
      </c>
      <c r="AU18" s="589">
        <v>8</v>
      </c>
      <c r="AV18" s="589">
        <f t="shared" si="23"/>
        <v>20</v>
      </c>
      <c r="AW18" s="590" t="str">
        <f t="shared" si="24"/>
        <v>TOTAL</v>
      </c>
      <c r="AX18" s="591">
        <f t="shared" si="25"/>
        <v>25.87632742103898</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199875</v>
      </c>
      <c r="Q19" s="685">
        <f t="shared" si="9"/>
        <v>2.5649297777086524</v>
      </c>
      <c r="R19" s="679"/>
      <c r="S19" s="682">
        <f>'44apbpcasaad'!G20</f>
        <v>54257</v>
      </c>
      <c r="T19" s="686">
        <f t="shared" si="10"/>
        <v>0.86247952570858855</v>
      </c>
      <c r="U19" s="679"/>
      <c r="V19" s="682">
        <f>'44apbpcasaad'!J20</f>
        <v>40032</v>
      </c>
      <c r="W19" s="686">
        <f t="shared" si="11"/>
        <v>3.8179420003185434</v>
      </c>
      <c r="X19" s="679"/>
      <c r="Y19" s="682">
        <f>'44apbpcasaad'!M20</f>
        <v>105586</v>
      </c>
      <c r="Z19" s="609">
        <f t="shared" si="12"/>
        <v>23.294180977426358</v>
      </c>
      <c r="AA19" s="588"/>
      <c r="AB19" s="589">
        <f t="shared" si="2"/>
        <v>15</v>
      </c>
      <c r="AC19" s="589">
        <v>9</v>
      </c>
      <c r="AD19" s="589">
        <f t="shared" si="13"/>
        <v>20</v>
      </c>
      <c r="AE19" s="590" t="str">
        <f t="shared" si="3"/>
        <v>TOTAL</v>
      </c>
      <c r="AF19" s="591">
        <f t="shared" si="4"/>
        <v>2.9087704753322878</v>
      </c>
      <c r="AG19" s="587"/>
      <c r="AH19" s="589">
        <f t="shared" si="14"/>
        <v>14</v>
      </c>
      <c r="AI19" s="589">
        <v>9</v>
      </c>
      <c r="AJ19" s="589">
        <f t="shared" si="15"/>
        <v>6</v>
      </c>
      <c r="AK19" s="590" t="str">
        <f t="shared" si="16"/>
        <v>Cantabria</v>
      </c>
      <c r="AL19" s="591">
        <f t="shared" si="17"/>
        <v>0.99791933596395588</v>
      </c>
      <c r="AM19" s="587"/>
      <c r="AN19" s="589">
        <f t="shared" si="18"/>
        <v>10</v>
      </c>
      <c r="AO19" s="589">
        <v>9</v>
      </c>
      <c r="AP19" s="589">
        <f t="shared" si="19"/>
        <v>10</v>
      </c>
      <c r="AQ19" s="590" t="str">
        <f t="shared" si="20"/>
        <v>Comunitat Valenciana</v>
      </c>
      <c r="AR19" s="591">
        <f t="shared" si="21"/>
        <v>3.8678840648822272</v>
      </c>
      <c r="AS19" s="587"/>
      <c r="AT19" s="589">
        <f t="shared" si="22"/>
        <v>14</v>
      </c>
      <c r="AU19" s="589">
        <v>9</v>
      </c>
      <c r="AV19" s="589">
        <f t="shared" si="23"/>
        <v>10</v>
      </c>
      <c r="AW19" s="590" t="str">
        <f t="shared" si="24"/>
        <v>Comunitat Valenciana</v>
      </c>
      <c r="AX19" s="591">
        <f t="shared" si="25"/>
        <v>25.6624651607804</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140566</v>
      </c>
      <c r="Q20" s="685">
        <f t="shared" si="9"/>
        <v>2.7572952119933301</v>
      </c>
      <c r="R20" s="679"/>
      <c r="S20" s="682">
        <f>'44apbpcasaad'!G21</f>
        <v>38312</v>
      </c>
      <c r="T20" s="686">
        <f t="shared" si="10"/>
        <v>0.93907807005632216</v>
      </c>
      <c r="U20" s="679"/>
      <c r="V20" s="682">
        <f>'44apbpcasaad'!J21</f>
        <v>28226</v>
      </c>
      <c r="W20" s="686">
        <f t="shared" si="11"/>
        <v>3.8678840648822272</v>
      </c>
      <c r="X20" s="679"/>
      <c r="Y20" s="682">
        <f>'44apbpcasaad'!M21</f>
        <v>74028</v>
      </c>
      <c r="Z20" s="609">
        <f t="shared" si="12"/>
        <v>25.6624651607804</v>
      </c>
      <c r="AA20" s="588"/>
      <c r="AB20" s="589">
        <f t="shared" si="2"/>
        <v>11</v>
      </c>
      <c r="AC20" s="589">
        <v>10</v>
      </c>
      <c r="AD20" s="589">
        <f t="shared" si="13"/>
        <v>17</v>
      </c>
      <c r="AE20" s="590" t="str">
        <f t="shared" si="3"/>
        <v>Rioja, La</v>
      </c>
      <c r="AF20" s="592">
        <f t="shared" si="4"/>
        <v>2.814074750228202</v>
      </c>
      <c r="AG20" s="587"/>
      <c r="AH20" s="589">
        <f t="shared" si="14"/>
        <v>12</v>
      </c>
      <c r="AI20" s="589">
        <v>10</v>
      </c>
      <c r="AJ20" s="589">
        <f t="shared" si="15"/>
        <v>20</v>
      </c>
      <c r="AK20" s="590" t="str">
        <f t="shared" si="16"/>
        <v>TOTAL</v>
      </c>
      <c r="AL20" s="591">
        <f t="shared" si="17"/>
        <v>0.98512727912979148</v>
      </c>
      <c r="AM20" s="587"/>
      <c r="AN20" s="589">
        <f t="shared" si="18"/>
        <v>9</v>
      </c>
      <c r="AO20" s="589">
        <v>10</v>
      </c>
      <c r="AP20" s="589">
        <f t="shared" si="19"/>
        <v>9</v>
      </c>
      <c r="AQ20" s="590" t="str">
        <f t="shared" si="20"/>
        <v>Cataluña</v>
      </c>
      <c r="AR20" s="591">
        <f t="shared" si="21"/>
        <v>3.8179420003185434</v>
      </c>
      <c r="AS20" s="587"/>
      <c r="AT20" s="589">
        <f t="shared" si="22"/>
        <v>9</v>
      </c>
      <c r="AU20" s="589">
        <v>10</v>
      </c>
      <c r="AV20" s="589">
        <f t="shared" si="23"/>
        <v>2</v>
      </c>
      <c r="AW20" s="590" t="str">
        <f t="shared" si="24"/>
        <v>Aragón</v>
      </c>
      <c r="AX20" s="591">
        <f t="shared" si="25"/>
        <v>25.011085559898117</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34508</v>
      </c>
      <c r="Q21" s="685">
        <f t="shared" si="9"/>
        <v>3.271595106449142</v>
      </c>
      <c r="R21" s="679"/>
      <c r="S21" s="682">
        <f>'44apbpcasaad'!G22</f>
        <v>8518</v>
      </c>
      <c r="T21" s="686">
        <f t="shared" si="10"/>
        <v>1.028678116014313</v>
      </c>
      <c r="U21" s="679"/>
      <c r="V21" s="682">
        <f>'44apbpcasaad'!J22</f>
        <v>6547</v>
      </c>
      <c r="W21" s="686">
        <f t="shared" si="11"/>
        <v>4.289711114460002</v>
      </c>
      <c r="X21" s="679"/>
      <c r="Y21" s="682">
        <f>'44apbpcasaad'!M22</f>
        <v>19443</v>
      </c>
      <c r="Z21" s="609">
        <f t="shared" si="12"/>
        <v>26.238158214353188</v>
      </c>
      <c r="AA21" s="588"/>
      <c r="AB21" s="589">
        <f t="shared" si="2"/>
        <v>4</v>
      </c>
      <c r="AC21" s="589">
        <v>11</v>
      </c>
      <c r="AD21" s="589">
        <f t="shared" si="13"/>
        <v>10</v>
      </c>
      <c r="AE21" s="590" t="str">
        <f t="shared" si="3"/>
        <v>Comunitat Valenciana</v>
      </c>
      <c r="AF21" s="591">
        <f t="shared" si="4"/>
        <v>2.7572952119933301</v>
      </c>
      <c r="AG21" s="587"/>
      <c r="AH21" s="589">
        <f t="shared" si="14"/>
        <v>5</v>
      </c>
      <c r="AI21" s="589">
        <v>11</v>
      </c>
      <c r="AJ21" s="589">
        <f t="shared" si="15"/>
        <v>8</v>
      </c>
      <c r="AK21" s="590" t="str">
        <f t="shared" si="16"/>
        <v>Castilla - La Mancha</v>
      </c>
      <c r="AL21" s="591">
        <f t="shared" si="17"/>
        <v>0.96904309934546617</v>
      </c>
      <c r="AM21" s="587"/>
      <c r="AN21" s="589">
        <f t="shared" si="18"/>
        <v>6</v>
      </c>
      <c r="AO21" s="589">
        <v>11</v>
      </c>
      <c r="AP21" s="589">
        <f t="shared" si="19"/>
        <v>2</v>
      </c>
      <c r="AQ21" s="590" t="str">
        <f t="shared" si="20"/>
        <v>Aragón</v>
      </c>
      <c r="AR21" s="591">
        <f t="shared" si="21"/>
        <v>3.6742004786666733</v>
      </c>
      <c r="AS21" s="587"/>
      <c r="AT21" s="589">
        <f t="shared" si="22"/>
        <v>6</v>
      </c>
      <c r="AU21" s="589">
        <v>11</v>
      </c>
      <c r="AV21" s="589">
        <f t="shared" si="23"/>
        <v>14</v>
      </c>
      <c r="AW21" s="590" t="str">
        <f t="shared" si="24"/>
        <v>Murcia, Región de</v>
      </c>
      <c r="AX21" s="591">
        <f t="shared" si="25"/>
        <v>24.075986823739601</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73023</v>
      </c>
      <c r="Q22" s="685">
        <f t="shared" si="9"/>
        <v>2.7141415012429082</v>
      </c>
      <c r="R22" s="679"/>
      <c r="S22" s="682">
        <f>'44apbpcasaad'!G23</f>
        <v>20347</v>
      </c>
      <c r="T22" s="686">
        <f t="shared" si="10"/>
        <v>1.0235764153344797</v>
      </c>
      <c r="U22" s="679"/>
      <c r="V22" s="682">
        <f>'44apbpcasaad'!J23</f>
        <v>13127</v>
      </c>
      <c r="W22" s="686">
        <f t="shared" si="11"/>
        <v>2.824049274034107</v>
      </c>
      <c r="X22" s="679"/>
      <c r="Y22" s="682">
        <f>'44apbpcasaad'!M23</f>
        <v>39549</v>
      </c>
      <c r="Z22" s="609">
        <f t="shared" si="12"/>
        <v>16.631132753857216</v>
      </c>
      <c r="AA22" s="588"/>
      <c r="AB22" s="589">
        <f t="shared" si="2"/>
        <v>12</v>
      </c>
      <c r="AC22" s="589">
        <v>12</v>
      </c>
      <c r="AD22" s="589">
        <f t="shared" si="13"/>
        <v>12</v>
      </c>
      <c r="AE22" s="590" t="str">
        <f t="shared" si="3"/>
        <v>Galicia</v>
      </c>
      <c r="AF22" s="591">
        <f t="shared" si="4"/>
        <v>2.7141415012429082</v>
      </c>
      <c r="AG22" s="587"/>
      <c r="AH22" s="589">
        <f t="shared" si="14"/>
        <v>6</v>
      </c>
      <c r="AI22" s="589">
        <v>12</v>
      </c>
      <c r="AJ22" s="589">
        <f t="shared" si="15"/>
        <v>10</v>
      </c>
      <c r="AK22" s="590" t="str">
        <f t="shared" si="16"/>
        <v>Comunitat Valenciana</v>
      </c>
      <c r="AL22" s="591">
        <f t="shared" si="17"/>
        <v>0.93907807005632216</v>
      </c>
      <c r="AM22" s="587"/>
      <c r="AN22" s="589">
        <f t="shared" si="18"/>
        <v>18</v>
      </c>
      <c r="AO22" s="589">
        <v>12</v>
      </c>
      <c r="AP22" s="589">
        <f t="shared" si="19"/>
        <v>13</v>
      </c>
      <c r="AQ22" s="590" t="str">
        <f t="shared" si="20"/>
        <v>Madrid, Comunidad de</v>
      </c>
      <c r="AR22" s="591">
        <f t="shared" si="21"/>
        <v>3.573296691242271</v>
      </c>
      <c r="AS22" s="587"/>
      <c r="AT22" s="589">
        <f t="shared" si="22"/>
        <v>19</v>
      </c>
      <c r="AU22" s="589">
        <v>12</v>
      </c>
      <c r="AV22" s="589">
        <f t="shared" si="23"/>
        <v>16</v>
      </c>
      <c r="AW22" s="590" t="str">
        <f t="shared" si="24"/>
        <v>País Vasco</v>
      </c>
      <c r="AX22" s="591">
        <f t="shared" si="25"/>
        <v>23.656210963736683</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173387</v>
      </c>
      <c r="Q23" s="685">
        <f t="shared" si="9"/>
        <v>2.5685684386673495</v>
      </c>
      <c r="R23" s="679"/>
      <c r="S23" s="682">
        <f>'44apbpcasaad'!G24</f>
        <v>45824</v>
      </c>
      <c r="T23" s="686">
        <f t="shared" si="10"/>
        <v>0.83104417152835852</v>
      </c>
      <c r="U23" s="679"/>
      <c r="V23" s="682">
        <f>'44apbpcasaad'!J24</f>
        <v>30946</v>
      </c>
      <c r="W23" s="686">
        <f t="shared" si="11"/>
        <v>3.573296691242271</v>
      </c>
      <c r="X23" s="679"/>
      <c r="Y23" s="682">
        <f>'44apbpcasaad'!M24</f>
        <v>96617</v>
      </c>
      <c r="Z23" s="609">
        <f t="shared" si="12"/>
        <v>26.093379497345211</v>
      </c>
      <c r="AA23" s="588"/>
      <c r="AB23" s="589">
        <f t="shared" si="2"/>
        <v>14</v>
      </c>
      <c r="AC23" s="589">
        <v>13</v>
      </c>
      <c r="AD23" s="589">
        <f t="shared" si="13"/>
        <v>14</v>
      </c>
      <c r="AE23" s="590" t="str">
        <f t="shared" si="3"/>
        <v>Murcia, Región de</v>
      </c>
      <c r="AF23" s="591">
        <f t="shared" si="4"/>
        <v>2.5881956657122824</v>
      </c>
      <c r="AG23" s="587"/>
      <c r="AH23" s="589">
        <f t="shared" si="14"/>
        <v>15</v>
      </c>
      <c r="AI23" s="589">
        <v>13</v>
      </c>
      <c r="AJ23" s="589">
        <f t="shared" si="15"/>
        <v>5</v>
      </c>
      <c r="AK23" s="590" t="str">
        <f t="shared" si="16"/>
        <v>Canarias</v>
      </c>
      <c r="AL23" s="591">
        <f t="shared" si="17"/>
        <v>0.87127126372840935</v>
      </c>
      <c r="AM23" s="587"/>
      <c r="AN23" s="589">
        <f t="shared" si="18"/>
        <v>12</v>
      </c>
      <c r="AO23" s="589">
        <v>13</v>
      </c>
      <c r="AP23" s="589">
        <f t="shared" si="19"/>
        <v>16</v>
      </c>
      <c r="AQ23" s="590" t="str">
        <f t="shared" si="20"/>
        <v>País Vasco</v>
      </c>
      <c r="AR23" s="591">
        <f t="shared" si="21"/>
        <v>3.4223266611930581</v>
      </c>
      <c r="AS23" s="587"/>
      <c r="AT23" s="589">
        <f t="shared" si="22"/>
        <v>7</v>
      </c>
      <c r="AU23" s="589">
        <v>13</v>
      </c>
      <c r="AV23" s="589">
        <f t="shared" si="23"/>
        <v>15</v>
      </c>
      <c r="AW23" s="590" t="str">
        <f t="shared" si="24"/>
        <v>Navarra, Comunidad Foral de</v>
      </c>
      <c r="AX23" s="591">
        <f t="shared" si="25"/>
        <v>23.607695645884565</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39648</v>
      </c>
      <c r="Q24" s="685">
        <f t="shared" si="9"/>
        <v>2.5881956657122824</v>
      </c>
      <c r="R24" s="679"/>
      <c r="S24" s="682">
        <f>'44apbpcasaad'!G25</f>
        <v>14730</v>
      </c>
      <c r="T24" s="686">
        <f t="shared" si="10"/>
        <v>1.1462687124670925</v>
      </c>
      <c r="U24" s="679"/>
      <c r="V24" s="682">
        <f>'44apbpcasaad'!J25</f>
        <v>7669</v>
      </c>
      <c r="W24" s="686">
        <f t="shared" si="11"/>
        <v>4.3774080310511145</v>
      </c>
      <c r="X24" s="679"/>
      <c r="Y24" s="682">
        <f>'44apbpcasaad'!M25</f>
        <v>17249</v>
      </c>
      <c r="Z24" s="609">
        <f t="shared" si="12"/>
        <v>24.075986823739601</v>
      </c>
      <c r="AA24" s="588"/>
      <c r="AB24" s="589">
        <f t="shared" si="2"/>
        <v>13</v>
      </c>
      <c r="AC24" s="589">
        <v>14</v>
      </c>
      <c r="AD24" s="589">
        <f t="shared" si="13"/>
        <v>13</v>
      </c>
      <c r="AE24" s="590" t="str">
        <f t="shared" si="3"/>
        <v>Madrid, Comunidad de</v>
      </c>
      <c r="AF24" s="591">
        <f t="shared" si="4"/>
        <v>2.5685684386673495</v>
      </c>
      <c r="AG24" s="587"/>
      <c r="AH24" s="589">
        <f t="shared" si="14"/>
        <v>4</v>
      </c>
      <c r="AI24" s="589">
        <v>14</v>
      </c>
      <c r="AJ24" s="589">
        <f t="shared" si="15"/>
        <v>9</v>
      </c>
      <c r="AK24" s="590" t="str">
        <f t="shared" si="16"/>
        <v>Cataluña</v>
      </c>
      <c r="AL24" s="591">
        <f t="shared" si="17"/>
        <v>0.86247952570858855</v>
      </c>
      <c r="AM24" s="587"/>
      <c r="AN24" s="589">
        <f t="shared" si="18"/>
        <v>5</v>
      </c>
      <c r="AO24" s="589">
        <v>14</v>
      </c>
      <c r="AP24" s="589">
        <f t="shared" si="19"/>
        <v>18</v>
      </c>
      <c r="AQ24" s="590" t="str">
        <f t="shared" si="20"/>
        <v>Ceuta y Melilla</v>
      </c>
      <c r="AR24" s="591">
        <f t="shared" si="21"/>
        <v>3.4093174719213133</v>
      </c>
      <c r="AS24" s="587"/>
      <c r="AT24" s="589">
        <f t="shared" si="22"/>
        <v>11</v>
      </c>
      <c r="AU24" s="589">
        <v>14</v>
      </c>
      <c r="AV24" s="589">
        <f t="shared" si="23"/>
        <v>9</v>
      </c>
      <c r="AW24" s="590" t="str">
        <f t="shared" si="24"/>
        <v>Cataluña</v>
      </c>
      <c r="AX24" s="591">
        <f t="shared" si="25"/>
        <v>23.294180977426358</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15742</v>
      </c>
      <c r="Q25" s="685">
        <f t="shared" si="9"/>
        <v>2.3703654627121424</v>
      </c>
      <c r="R25" s="679"/>
      <c r="S25" s="688">
        <f>'44apbpcasaad'!G26</f>
        <v>3323</v>
      </c>
      <c r="T25" s="686">
        <f t="shared" si="10"/>
        <v>0.62757199703116706</v>
      </c>
      <c r="U25" s="679"/>
      <c r="V25" s="688">
        <f>'44apbpcasaad'!J26</f>
        <v>2627</v>
      </c>
      <c r="W25" s="686">
        <f t="shared" si="11"/>
        <v>2.820545856685778</v>
      </c>
      <c r="X25" s="679"/>
      <c r="Y25" s="688">
        <f>'44apbpcasaad'!M26</f>
        <v>9792</v>
      </c>
      <c r="Z25" s="609">
        <f t="shared" si="12"/>
        <v>23.607695645884565</v>
      </c>
      <c r="AA25" s="588"/>
      <c r="AB25" s="589">
        <f t="shared" si="2"/>
        <v>17</v>
      </c>
      <c r="AC25" s="589">
        <v>15</v>
      </c>
      <c r="AD25" s="589">
        <f t="shared" si="13"/>
        <v>9</v>
      </c>
      <c r="AE25" s="590" t="str">
        <f t="shared" si="3"/>
        <v>Cataluña</v>
      </c>
      <c r="AF25" s="591">
        <f t="shared" si="4"/>
        <v>2.5649297777086524</v>
      </c>
      <c r="AG25" s="587"/>
      <c r="AH25" s="589">
        <f t="shared" si="14"/>
        <v>18</v>
      </c>
      <c r="AI25" s="589">
        <v>15</v>
      </c>
      <c r="AJ25" s="589">
        <f t="shared" si="15"/>
        <v>13</v>
      </c>
      <c r="AK25" s="590" t="str">
        <f t="shared" si="16"/>
        <v>Madrid, Comunidad de</v>
      </c>
      <c r="AL25" s="591">
        <f t="shared" si="17"/>
        <v>0.83104417152835852</v>
      </c>
      <c r="AM25" s="587"/>
      <c r="AN25" s="589">
        <f t="shared" si="18"/>
        <v>19</v>
      </c>
      <c r="AO25" s="589">
        <v>15</v>
      </c>
      <c r="AP25" s="589">
        <f t="shared" si="19"/>
        <v>17</v>
      </c>
      <c r="AQ25" s="590" t="str">
        <f t="shared" si="20"/>
        <v>Rioja, La</v>
      </c>
      <c r="AR25" s="591">
        <f t="shared" si="21"/>
        <v>3.4061228858916719</v>
      </c>
      <c r="AS25" s="587"/>
      <c r="AT25" s="589">
        <f t="shared" si="22"/>
        <v>13</v>
      </c>
      <c r="AU25" s="589">
        <v>15</v>
      </c>
      <c r="AV25" s="589">
        <f t="shared" si="23"/>
        <v>6</v>
      </c>
      <c r="AW25" s="590" t="str">
        <f t="shared" si="24"/>
        <v>Cantabria</v>
      </c>
      <c r="AX25" s="591">
        <f t="shared" si="25"/>
        <v>22.723505898410842</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66938</v>
      </c>
      <c r="Q26" s="685">
        <f t="shared" si="9"/>
        <v>3.0313734334341405</v>
      </c>
      <c r="R26" s="679"/>
      <c r="S26" s="688">
        <f>'44apbpcasaad'!G27</f>
        <v>17164</v>
      </c>
      <c r="T26" s="686">
        <f t="shared" si="10"/>
        <v>1.0122330164650044</v>
      </c>
      <c r="U26" s="679"/>
      <c r="V26" s="688">
        <f>'44apbpcasaad'!J27</f>
        <v>12088</v>
      </c>
      <c r="W26" s="686">
        <f t="shared" si="11"/>
        <v>3.4223266611930581</v>
      </c>
      <c r="X26" s="679"/>
      <c r="Y26" s="688">
        <f>'44apbpcasaad'!M27</f>
        <v>37686</v>
      </c>
      <c r="Z26" s="609">
        <f t="shared" si="12"/>
        <v>23.656210963736683</v>
      </c>
      <c r="AA26" s="588"/>
      <c r="AB26" s="589">
        <f t="shared" si="2"/>
        <v>5</v>
      </c>
      <c r="AC26" s="589">
        <v>16</v>
      </c>
      <c r="AD26" s="589">
        <f t="shared" si="13"/>
        <v>4</v>
      </c>
      <c r="AE26" s="590" t="str">
        <f t="shared" si="3"/>
        <v>Balears, Illes</v>
      </c>
      <c r="AF26" s="592">
        <f t="shared" si="4"/>
        <v>2.4391093766333323</v>
      </c>
      <c r="AG26" s="587"/>
      <c r="AH26" s="589">
        <f t="shared" si="14"/>
        <v>8</v>
      </c>
      <c r="AI26" s="589">
        <v>16</v>
      </c>
      <c r="AJ26" s="589">
        <f t="shared" si="15"/>
        <v>2</v>
      </c>
      <c r="AK26" s="590" t="str">
        <f t="shared" si="16"/>
        <v>Aragón</v>
      </c>
      <c r="AL26" s="591">
        <f t="shared" si="17"/>
        <v>0.79515686857025625</v>
      </c>
      <c r="AM26" s="587"/>
      <c r="AN26" s="589">
        <f t="shared" si="18"/>
        <v>13</v>
      </c>
      <c r="AO26" s="589">
        <v>16</v>
      </c>
      <c r="AP26" s="589">
        <f t="shared" si="19"/>
        <v>3</v>
      </c>
      <c r="AQ26" s="590" t="str">
        <f t="shared" si="20"/>
        <v>Asturias, Principado de</v>
      </c>
      <c r="AR26" s="591">
        <f t="shared" si="21"/>
        <v>3.2652952462161586</v>
      </c>
      <c r="AS26" s="587"/>
      <c r="AT26" s="589">
        <f t="shared" si="22"/>
        <v>12</v>
      </c>
      <c r="AU26" s="589">
        <v>16</v>
      </c>
      <c r="AV26" s="589">
        <f t="shared" si="23"/>
        <v>18</v>
      </c>
      <c r="AW26" s="590" t="str">
        <f t="shared" si="24"/>
        <v>Ceuta y Melilla</v>
      </c>
      <c r="AX26" s="591">
        <f t="shared" si="25"/>
        <v>19.901214241613502</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9002</v>
      </c>
      <c r="Q27" s="692">
        <f t="shared" si="9"/>
        <v>2.814074750228202</v>
      </c>
      <c r="R27" s="679"/>
      <c r="S27" s="688">
        <f>'44apbpcasaad'!G28</f>
        <v>1548</v>
      </c>
      <c r="T27" s="414">
        <f t="shared" si="10"/>
        <v>0.61663234292406421</v>
      </c>
      <c r="U27" s="679"/>
      <c r="V27" s="688">
        <f>'44apbpcasaad'!J28</f>
        <v>1591</v>
      </c>
      <c r="W27" s="414">
        <f t="shared" si="11"/>
        <v>3.4061228858916719</v>
      </c>
      <c r="X27" s="679"/>
      <c r="Y27" s="688">
        <f>'44apbpcasaad'!M28</f>
        <v>5863</v>
      </c>
      <c r="Z27" s="612">
        <f t="shared" si="12"/>
        <v>26.480285443295244</v>
      </c>
      <c r="AA27" s="588"/>
      <c r="AB27" s="589">
        <f t="shared" si="2"/>
        <v>10</v>
      </c>
      <c r="AC27" s="589">
        <v>17</v>
      </c>
      <c r="AD27" s="589">
        <f t="shared" si="13"/>
        <v>15</v>
      </c>
      <c r="AE27" s="590" t="str">
        <f t="shared" si="3"/>
        <v>Navarra, Comunidad Foral de</v>
      </c>
      <c r="AF27" s="591">
        <f t="shared" si="4"/>
        <v>2.3703654627121424</v>
      </c>
      <c r="AG27" s="587"/>
      <c r="AH27" s="589">
        <f t="shared" si="14"/>
        <v>19</v>
      </c>
      <c r="AI27" s="589">
        <v>17</v>
      </c>
      <c r="AJ27" s="589">
        <f t="shared" si="15"/>
        <v>4</v>
      </c>
      <c r="AK27" s="590" t="str">
        <f t="shared" si="16"/>
        <v>Balears, Illes</v>
      </c>
      <c r="AL27" s="591">
        <f t="shared" si="17"/>
        <v>0.77490872371679864</v>
      </c>
      <c r="AM27" s="587"/>
      <c r="AN27" s="589">
        <f t="shared" si="18"/>
        <v>15</v>
      </c>
      <c r="AO27" s="589">
        <v>17</v>
      </c>
      <c r="AP27" s="589">
        <f t="shared" si="19"/>
        <v>5</v>
      </c>
      <c r="AQ27" s="590" t="str">
        <f t="shared" si="20"/>
        <v>Canarias</v>
      </c>
      <c r="AR27" s="591">
        <f t="shared" si="21"/>
        <v>2.8545371965770063</v>
      </c>
      <c r="AS27" s="587"/>
      <c r="AT27" s="589">
        <f t="shared" si="22"/>
        <v>5</v>
      </c>
      <c r="AU27" s="589">
        <v>17</v>
      </c>
      <c r="AV27" s="589">
        <f t="shared" si="23"/>
        <v>3</v>
      </c>
      <c r="AW27" s="590" t="str">
        <f t="shared" si="24"/>
        <v>Asturias, Principado de</v>
      </c>
      <c r="AX27" s="591">
        <f t="shared" si="25"/>
        <v>19.51980848666917</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3297</v>
      </c>
      <c r="Q28" s="692">
        <f t="shared" si="9"/>
        <v>1.9591531134312217</v>
      </c>
      <c r="R28" s="679"/>
      <c r="S28" s="688">
        <f>'44apbpcasaad'!G29</f>
        <v>1817</v>
      </c>
      <c r="T28" s="414">
        <f t="shared" si="10"/>
        <v>1.2245503130454707</v>
      </c>
      <c r="U28" s="679"/>
      <c r="V28" s="688">
        <f>'44apbpcasaad'!J29</f>
        <v>513</v>
      </c>
      <c r="W28" s="414">
        <f t="shared" si="11"/>
        <v>3.4093174719213133</v>
      </c>
      <c r="X28" s="679"/>
      <c r="Y28" s="688">
        <f>'44apbpcasaad'!M29</f>
        <v>967</v>
      </c>
      <c r="Z28" s="612">
        <f t="shared" si="12"/>
        <v>19.901214241613502</v>
      </c>
      <c r="AA28" s="588"/>
      <c r="AB28" s="589">
        <f t="shared" si="2"/>
        <v>18</v>
      </c>
      <c r="AC28" s="589">
        <v>18</v>
      </c>
      <c r="AD28" s="589">
        <f t="shared" si="13"/>
        <v>18</v>
      </c>
      <c r="AE28" s="590" t="str">
        <f t="shared" si="3"/>
        <v>Ceuta y Melilla</v>
      </c>
      <c r="AF28" s="591">
        <f t="shared" si="4"/>
        <v>1.9591531134312217</v>
      </c>
      <c r="AG28" s="587"/>
      <c r="AH28" s="589">
        <f t="shared" si="14"/>
        <v>2</v>
      </c>
      <c r="AI28" s="589">
        <v>18</v>
      </c>
      <c r="AJ28" s="589">
        <f t="shared" si="15"/>
        <v>15</v>
      </c>
      <c r="AK28" s="590" t="str">
        <f t="shared" si="16"/>
        <v>Navarra, Comunidad Foral de</v>
      </c>
      <c r="AL28" s="591">
        <f t="shared" si="17"/>
        <v>0.62757199703116706</v>
      </c>
      <c r="AM28" s="587"/>
      <c r="AN28" s="589">
        <f t="shared" si="18"/>
        <v>14</v>
      </c>
      <c r="AO28" s="589">
        <v>18</v>
      </c>
      <c r="AP28" s="589">
        <f t="shared" si="19"/>
        <v>12</v>
      </c>
      <c r="AQ28" s="590" t="str">
        <f t="shared" si="20"/>
        <v>Galicia</v>
      </c>
      <c r="AR28" s="591">
        <f t="shared" si="21"/>
        <v>2.824049274034107</v>
      </c>
      <c r="AS28" s="587"/>
      <c r="AT28" s="589">
        <f t="shared" si="22"/>
        <v>16</v>
      </c>
      <c r="AU28" s="589">
        <v>18</v>
      </c>
      <c r="AV28" s="589">
        <f t="shared" si="23"/>
        <v>5</v>
      </c>
      <c r="AW28" s="590" t="str">
        <f t="shared" si="24"/>
        <v>Canarias</v>
      </c>
      <c r="AX28" s="591">
        <f t="shared" si="25"/>
        <v>16.757640205764336</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1.8202223353894773</v>
      </c>
      <c r="AG29" s="587"/>
      <c r="AH29" s="585"/>
      <c r="AI29" s="585"/>
      <c r="AJ29" s="589">
        <f>MATCH(AI30,AH$11:AH$30,0)</f>
        <v>17</v>
      </c>
      <c r="AK29" s="590" t="str">
        <f t="shared" si="16"/>
        <v>Rioja, La</v>
      </c>
      <c r="AL29" s="591">
        <f t="shared" si="17"/>
        <v>0.61663234292406421</v>
      </c>
      <c r="AM29" s="587"/>
      <c r="AN29" s="585"/>
      <c r="AO29" s="585"/>
      <c r="AP29" s="589">
        <f>MATCH(AO30,AN$11:AN$30,0)</f>
        <v>15</v>
      </c>
      <c r="AQ29" s="590" t="str">
        <f t="shared" si="20"/>
        <v>Navarra, Comunidad Foral de</v>
      </c>
      <c r="AR29" s="591">
        <f>INDEX(W$11:W$30,AP29,1)</f>
        <v>2.820545856685778</v>
      </c>
      <c r="AS29" s="587"/>
      <c r="AT29" s="585"/>
      <c r="AU29" s="585"/>
      <c r="AV29" s="589">
        <f>MATCH(AU30,AT$11:AT$30,0)</f>
        <v>12</v>
      </c>
      <c r="AW29" s="590" t="str">
        <f t="shared" si="24"/>
        <v>Galicia</v>
      </c>
      <c r="AX29" s="591">
        <f t="shared" si="25"/>
        <v>16.631132753857216</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1380951</v>
      </c>
      <c r="Q30" s="695">
        <f>P30*100/D30</f>
        <v>2.9087704753322878</v>
      </c>
      <c r="R30" s="675"/>
      <c r="S30" s="698">
        <f>SUM(S11:S28)</f>
        <v>374313</v>
      </c>
      <c r="T30" s="696">
        <f>S30*100/G30</f>
        <v>0.98512727912979148</v>
      </c>
      <c r="U30" s="675"/>
      <c r="V30" s="698">
        <f>SUM(V11:V28)</f>
        <v>265415</v>
      </c>
      <c r="W30" s="696">
        <f>V30*100/J30</f>
        <v>4.0126074018595732</v>
      </c>
      <c r="X30" s="675"/>
      <c r="Y30" s="698">
        <f>SUM(Y11:Y28)</f>
        <v>741223</v>
      </c>
      <c r="Z30" s="594">
        <f>Y30*100/M30</f>
        <v>25.87632742103898</v>
      </c>
      <c r="AA30" s="588"/>
      <c r="AB30" s="589">
        <f>_xlfn.RANK.EQ(Q30,Q$11:Q$30,0)</f>
        <v>9</v>
      </c>
      <c r="AC30" s="589">
        <v>19</v>
      </c>
      <c r="AD30" s="585"/>
      <c r="AE30" s="585"/>
      <c r="AF30" s="595"/>
      <c r="AG30" s="297"/>
      <c r="AH30" s="589">
        <f t="shared" si="14"/>
        <v>10</v>
      </c>
      <c r="AI30" s="589">
        <v>19</v>
      </c>
      <c r="AJ30" s="585"/>
      <c r="AK30" s="585"/>
      <c r="AL30" s="595"/>
      <c r="AM30" s="297"/>
      <c r="AN30" s="589">
        <f t="shared" si="18"/>
        <v>7</v>
      </c>
      <c r="AO30" s="589">
        <v>19</v>
      </c>
      <c r="AP30" s="585"/>
      <c r="AQ30" s="585"/>
      <c r="AR30" s="595"/>
      <c r="AS30" s="297"/>
      <c r="AT30" s="589">
        <f t="shared" si="22"/>
        <v>8</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80" t="s">
        <v>179</v>
      </c>
      <c r="C33" s="1080"/>
      <c r="D33" s="1080"/>
      <c r="E33" s="1080"/>
      <c r="F33" s="1080"/>
      <c r="G33" s="1080"/>
      <c r="H33" s="1080"/>
      <c r="I33" s="1080"/>
      <c r="J33" s="1080"/>
      <c r="K33" s="1080"/>
      <c r="L33" s="1080"/>
      <c r="M33" s="108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35"/>
      <c r="C34" s="1035"/>
      <c r="D34" s="1035"/>
      <c r="E34" s="1035"/>
      <c r="F34" s="1035"/>
      <c r="G34" s="1035"/>
      <c r="H34" s="1035"/>
      <c r="I34" s="1035"/>
      <c r="J34" s="1035"/>
      <c r="K34" s="1035"/>
      <c r="L34" s="1035"/>
      <c r="M34" s="1035"/>
      <c r="N34" s="1035"/>
      <c r="O34" s="1035"/>
      <c r="P34" s="1035"/>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36"/>
      <c r="C35" s="1036"/>
      <c r="D35" s="1036"/>
      <c r="E35" s="1036"/>
      <c r="F35" s="1036"/>
      <c r="G35" s="1036"/>
      <c r="H35" s="1036"/>
      <c r="I35" s="1036"/>
      <c r="J35" s="1036"/>
      <c r="K35" s="1036"/>
      <c r="L35" s="1036"/>
      <c r="M35" s="1036"/>
      <c r="N35" s="1036"/>
      <c r="O35" s="1036"/>
      <c r="P35" s="1036"/>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 ref="Y8:Z8"/>
    <mergeCell ref="B33:M33"/>
    <mergeCell ref="B34:P34"/>
    <mergeCell ref="B35:P35"/>
    <mergeCell ref="S7:T7"/>
    <mergeCell ref="V7:W7"/>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1"/>
  <sheetViews>
    <sheetView zoomScale="90" zoomScaleNormal="9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5" style="297" bestFit="1" customWidth="1"/>
    <col min="30" max="30" width="5.28515625" style="297" bestFit="1" customWidth="1"/>
    <col min="31" max="31" width="3.28515625" style="297" customWidth="1"/>
    <col min="32" max="32" width="4.28515625" style="439" bestFit="1" customWidth="1"/>
    <col min="33" max="33" width="2.42578125" style="439"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AB1" s="1009"/>
      <c r="AC1" s="714"/>
      <c r="AD1" s="714"/>
      <c r="AE1" s="714"/>
      <c r="AF1" s="1009"/>
      <c r="AG1" s="1009"/>
      <c r="AH1" s="1009"/>
      <c r="AI1" s="1009"/>
    </row>
    <row r="2" spans="1:36" s="205" customFormat="1" x14ac:dyDescent="0.2">
      <c r="B2" s="1045"/>
      <c r="C2" s="1045"/>
      <c r="AB2" s="507"/>
      <c r="AC2" s="617"/>
      <c r="AD2" s="617"/>
      <c r="AE2" s="617"/>
      <c r="AF2" s="507"/>
      <c r="AG2" s="507"/>
      <c r="AH2" s="507"/>
      <c r="AI2" s="507"/>
    </row>
    <row r="3" spans="1:36" s="208" customFormat="1" ht="29.25" customHeight="1" x14ac:dyDescent="0.2">
      <c r="B3" s="1046"/>
      <c r="C3" s="1046"/>
      <c r="AB3" s="507"/>
      <c r="AC3" s="617"/>
      <c r="AD3" s="617"/>
      <c r="AE3" s="617"/>
      <c r="AF3" s="507"/>
      <c r="AG3" s="507"/>
      <c r="AH3" s="507"/>
      <c r="AI3" s="507"/>
    </row>
    <row r="4" spans="1:36" s="208" customFormat="1" ht="24" customHeight="1" x14ac:dyDescent="0.2">
      <c r="A4" s="1082" t="s">
        <v>439</v>
      </c>
      <c r="B4" s="1082"/>
      <c r="C4" s="1082"/>
      <c r="D4" s="1082"/>
      <c r="E4" s="1082"/>
      <c r="F4" s="1082"/>
      <c r="G4" s="1082"/>
      <c r="H4" s="1082"/>
      <c r="I4" s="1082"/>
      <c r="J4" s="1082"/>
      <c r="K4" s="1082"/>
      <c r="L4" s="1082"/>
      <c r="M4" s="1082"/>
      <c r="N4" s="1082"/>
      <c r="O4" s="1082"/>
      <c r="P4" s="1082"/>
      <c r="Q4" s="1082"/>
      <c r="R4" s="1082"/>
      <c r="S4" s="1082"/>
      <c r="T4" s="1082"/>
      <c r="U4" s="1082"/>
      <c r="V4" s="1082"/>
      <c r="W4" s="1082"/>
      <c r="AB4" s="507"/>
      <c r="AC4" s="617"/>
      <c r="AD4" s="617"/>
      <c r="AE4" s="617"/>
      <c r="AF4" s="507"/>
      <c r="AG4" s="507"/>
      <c r="AH4" s="507"/>
      <c r="AI4" s="507"/>
    </row>
    <row r="5" spans="1:36" s="208" customForma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AB5" s="507"/>
      <c r="AC5" s="617"/>
      <c r="AD5" s="617"/>
      <c r="AE5" s="617"/>
      <c r="AF5" s="507"/>
      <c r="AG5" s="507"/>
      <c r="AH5" s="507"/>
      <c r="AI5" s="507"/>
    </row>
    <row r="6" spans="1:36" s="208" customFormat="1" ht="6.75" customHeight="1" x14ac:dyDescent="0.2">
      <c r="AB6" s="507"/>
      <c r="AC6" s="617"/>
      <c r="AD6" s="617"/>
      <c r="AE6" s="617"/>
      <c r="AF6" s="507"/>
      <c r="AG6" s="507"/>
      <c r="AH6" s="507"/>
      <c r="AI6" s="507"/>
    </row>
    <row r="7" spans="1:36" s="213" customFormat="1" ht="9" customHeight="1" x14ac:dyDescent="0.2">
      <c r="A7" s="209"/>
      <c r="B7" s="1048" t="s">
        <v>15</v>
      </c>
      <c r="C7" s="211"/>
      <c r="D7" s="1083" t="s">
        <v>262</v>
      </c>
      <c r="E7" s="568"/>
      <c r="F7" s="1055"/>
      <c r="G7" s="1055"/>
      <c r="H7" s="568"/>
      <c r="I7" s="864"/>
      <c r="J7" s="865"/>
      <c r="K7" s="942"/>
      <c r="L7" s="942"/>
      <c r="M7" s="943"/>
      <c r="N7" s="943"/>
      <c r="O7" s="943"/>
      <c r="P7" s="943"/>
      <c r="Q7" s="943"/>
      <c r="R7" s="943"/>
      <c r="S7" s="944"/>
      <c r="T7" s="945"/>
      <c r="U7" s="945"/>
      <c r="V7" s="945"/>
      <c r="W7" s="945"/>
      <c r="X7" s="946"/>
      <c r="AB7" s="431"/>
      <c r="AC7" s="596"/>
      <c r="AD7" s="596"/>
      <c r="AE7" s="596"/>
      <c r="AF7" s="431"/>
      <c r="AG7" s="431"/>
      <c r="AH7" s="431"/>
      <c r="AI7" s="431"/>
    </row>
    <row r="8" spans="1:36" s="213" customFormat="1" ht="14.25" customHeight="1" x14ac:dyDescent="0.2">
      <c r="A8" s="209"/>
      <c r="B8" s="1049"/>
      <c r="C8" s="211"/>
      <c r="D8" s="1084"/>
      <c r="E8" s="799"/>
      <c r="F8" s="1057" t="s">
        <v>282</v>
      </c>
      <c r="G8" s="1056"/>
      <c r="H8" s="211"/>
      <c r="I8" s="1057" t="s">
        <v>283</v>
      </c>
      <c r="J8" s="1056"/>
      <c r="K8" s="1085" t="s">
        <v>383</v>
      </c>
      <c r="L8" s="1086"/>
      <c r="M8" s="1086"/>
      <c r="N8" s="1086"/>
      <c r="O8" s="1086"/>
      <c r="P8" s="1086"/>
      <c r="Q8" s="1086"/>
      <c r="R8" s="1086"/>
      <c r="S8" s="1086"/>
      <c r="T8" s="1086"/>
      <c r="U8" s="1086"/>
      <c r="V8" s="1086"/>
      <c r="W8" s="1086"/>
      <c r="X8" s="1087"/>
      <c r="AB8" s="431"/>
      <c r="AC8" s="596"/>
      <c r="AD8" s="596"/>
      <c r="AE8" s="596"/>
      <c r="AF8" s="431"/>
      <c r="AG8" s="431"/>
      <c r="AH8" s="431"/>
      <c r="AI8" s="431"/>
    </row>
    <row r="9" spans="1:36" s="213" customFormat="1" ht="28.5" customHeight="1" x14ac:dyDescent="0.2">
      <c r="A9" s="209"/>
      <c r="B9" s="1049"/>
      <c r="C9" s="211"/>
      <c r="D9" s="1084"/>
      <c r="E9" s="211"/>
      <c r="F9" s="1076"/>
      <c r="G9" s="1077"/>
      <c r="H9" s="211"/>
      <c r="I9" s="1076"/>
      <c r="J9" s="1077"/>
      <c r="K9" s="1057" t="s">
        <v>384</v>
      </c>
      <c r="L9" s="1056"/>
      <c r="M9" s="1057" t="s">
        <v>385</v>
      </c>
      <c r="N9" s="1056"/>
      <c r="O9" s="1057" t="s">
        <v>386</v>
      </c>
      <c r="P9" s="1056"/>
      <c r="Q9" s="1057" t="s">
        <v>387</v>
      </c>
      <c r="R9" s="1056"/>
      <c r="S9" s="1057" t="s">
        <v>388</v>
      </c>
      <c r="T9" s="1056"/>
      <c r="U9" s="1057" t="s">
        <v>121</v>
      </c>
      <c r="V9" s="1056"/>
      <c r="W9" s="1057" t="s">
        <v>389</v>
      </c>
      <c r="X9" s="1056"/>
      <c r="AB9" s="431"/>
      <c r="AC9" s="596"/>
      <c r="AD9" s="596"/>
      <c r="AE9" s="596"/>
      <c r="AF9" s="431"/>
      <c r="AG9" s="431"/>
      <c r="AH9" s="431"/>
      <c r="AI9" s="431"/>
    </row>
    <row r="10" spans="1:36" s="219" customFormat="1" ht="22.5" x14ac:dyDescent="0.2">
      <c r="A10" s="214"/>
      <c r="B10" s="1050"/>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47" t="s">
        <v>399</v>
      </c>
      <c r="AE10" s="948" t="s">
        <v>400</v>
      </c>
      <c r="AF10" s="435"/>
      <c r="AG10" s="435"/>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49">
        <v>44286</v>
      </c>
      <c r="AD11" s="947">
        <v>27240</v>
      </c>
      <c r="AE11" s="947">
        <v>16097</v>
      </c>
      <c r="AF11" s="231"/>
      <c r="AG11" s="231"/>
      <c r="AH11" s="231"/>
      <c r="AI11" s="231"/>
    </row>
    <row r="12" spans="1:36" s="232" customFormat="1" ht="14.25" x14ac:dyDescent="0.15">
      <c r="A12" s="224"/>
      <c r="B12" s="225" t="s">
        <v>11</v>
      </c>
      <c r="C12" s="226"/>
      <c r="D12" s="801">
        <v>279070</v>
      </c>
      <c r="E12" s="226"/>
      <c r="F12" s="227">
        <v>5689</v>
      </c>
      <c r="G12" s="228">
        <v>2.0385566345361381</v>
      </c>
      <c r="H12" s="226"/>
      <c r="I12" s="227">
        <v>2738</v>
      </c>
      <c r="J12" s="228">
        <v>0.98111584907012572</v>
      </c>
      <c r="K12" s="227">
        <v>2456</v>
      </c>
      <c r="L12" s="228">
        <v>89.700511322132954</v>
      </c>
      <c r="M12" s="227">
        <v>21</v>
      </c>
      <c r="N12" s="228">
        <v>0.76698319941563187</v>
      </c>
      <c r="O12" s="227">
        <v>100</v>
      </c>
      <c r="P12" s="228">
        <v>3.6523009495982466</v>
      </c>
      <c r="Q12" s="227">
        <v>101</v>
      </c>
      <c r="R12" s="228">
        <v>3.6888239590942291</v>
      </c>
      <c r="S12" s="227">
        <v>0</v>
      </c>
      <c r="T12" s="228">
        <v>0</v>
      </c>
      <c r="U12" s="227">
        <v>12</v>
      </c>
      <c r="V12" s="228">
        <v>0.43827611395178961</v>
      </c>
      <c r="W12" s="227">
        <v>48</v>
      </c>
      <c r="X12" s="228">
        <f t="shared" ref="X12:X29" si="0">W12/$I12*100</f>
        <v>1.7531044558071585</v>
      </c>
      <c r="Z12" s="305"/>
      <c r="AA12" s="305"/>
      <c r="AB12" s="305"/>
      <c r="AC12" s="949">
        <v>44316</v>
      </c>
      <c r="AD12" s="947">
        <v>23620</v>
      </c>
      <c r="AE12" s="947">
        <v>14066</v>
      </c>
      <c r="AF12" s="305"/>
      <c r="AG12" s="305"/>
      <c r="AH12" s="305"/>
      <c r="AI12" s="306"/>
      <c r="AJ12" s="950"/>
    </row>
    <row r="13" spans="1:36" s="232" customFormat="1" ht="14.25" x14ac:dyDescent="0.15">
      <c r="A13" s="224"/>
      <c r="B13" s="233" t="s">
        <v>10</v>
      </c>
      <c r="C13" s="226"/>
      <c r="D13" s="802">
        <v>39671</v>
      </c>
      <c r="E13" s="226"/>
      <c r="F13" s="234">
        <v>776</v>
      </c>
      <c r="G13" s="235">
        <v>1.9560888306319479</v>
      </c>
      <c r="H13" s="226"/>
      <c r="I13" s="234">
        <v>564</v>
      </c>
      <c r="J13" s="235">
        <v>1.421693428448993</v>
      </c>
      <c r="K13" s="234">
        <v>549</v>
      </c>
      <c r="L13" s="235">
        <v>97.340425531914903</v>
      </c>
      <c r="M13" s="234">
        <v>6</v>
      </c>
      <c r="N13" s="235">
        <v>1.0638297872340425</v>
      </c>
      <c r="O13" s="234">
        <v>2</v>
      </c>
      <c r="P13" s="235">
        <v>0.3546099290780142</v>
      </c>
      <c r="Q13" s="234">
        <v>1</v>
      </c>
      <c r="R13" s="235">
        <v>0.1773049645390071</v>
      </c>
      <c r="S13" s="234">
        <v>0</v>
      </c>
      <c r="T13" s="235">
        <v>0</v>
      </c>
      <c r="U13" s="234">
        <v>3</v>
      </c>
      <c r="V13" s="235">
        <v>0.53191489361702127</v>
      </c>
      <c r="W13" s="234">
        <v>3</v>
      </c>
      <c r="X13" s="235">
        <f t="shared" si="0"/>
        <v>0.53191489361702127</v>
      </c>
      <c r="Z13" s="305"/>
      <c r="AA13" s="305"/>
      <c r="AB13" s="305"/>
      <c r="AC13" s="949">
        <v>44347</v>
      </c>
      <c r="AD13" s="947">
        <v>21534</v>
      </c>
      <c r="AE13" s="947">
        <v>12150</v>
      </c>
      <c r="AF13" s="305"/>
      <c r="AG13" s="305"/>
      <c r="AH13" s="305"/>
      <c r="AI13" s="306"/>
      <c r="AJ13" s="950"/>
    </row>
    <row r="14" spans="1:36" s="232" customFormat="1" ht="14.25" x14ac:dyDescent="0.15">
      <c r="A14" s="224"/>
      <c r="B14" s="233" t="s">
        <v>40</v>
      </c>
      <c r="C14" s="226"/>
      <c r="D14" s="802">
        <v>30221</v>
      </c>
      <c r="E14" s="226"/>
      <c r="F14" s="234">
        <v>553</v>
      </c>
      <c r="G14" s="235">
        <v>1.8298534131895039</v>
      </c>
      <c r="H14" s="226"/>
      <c r="I14" s="234">
        <v>385</v>
      </c>
      <c r="J14" s="235">
        <v>1.2739485788028193</v>
      </c>
      <c r="K14" s="234">
        <v>361</v>
      </c>
      <c r="L14" s="235">
        <v>93.766233766233768</v>
      </c>
      <c r="M14" s="234">
        <v>6</v>
      </c>
      <c r="N14" s="235">
        <v>1.5584415584415585</v>
      </c>
      <c r="O14" s="234">
        <v>5</v>
      </c>
      <c r="P14" s="235">
        <v>1.2987012987012987</v>
      </c>
      <c r="Q14" s="234">
        <v>0</v>
      </c>
      <c r="R14" s="235">
        <v>0</v>
      </c>
      <c r="S14" s="234">
        <v>0</v>
      </c>
      <c r="T14" s="235">
        <v>0</v>
      </c>
      <c r="U14" s="234">
        <v>13</v>
      </c>
      <c r="V14" s="235">
        <v>3.3766233766233764</v>
      </c>
      <c r="W14" s="234">
        <v>0</v>
      </c>
      <c r="X14" s="235">
        <f t="shared" si="0"/>
        <v>0</v>
      </c>
      <c r="Z14" s="305"/>
      <c r="AA14" s="305"/>
      <c r="AB14" s="305"/>
      <c r="AC14" s="949">
        <v>44377</v>
      </c>
      <c r="AD14" s="947">
        <v>21833</v>
      </c>
      <c r="AE14" s="947">
        <v>13954</v>
      </c>
      <c r="AF14" s="305"/>
      <c r="AG14" s="305"/>
      <c r="AH14" s="305"/>
      <c r="AI14" s="306"/>
      <c r="AJ14" s="950"/>
    </row>
    <row r="15" spans="1:36" s="232" customFormat="1" ht="14.25" x14ac:dyDescent="0.15">
      <c r="A15" s="224"/>
      <c r="B15" s="233" t="s">
        <v>41</v>
      </c>
      <c r="C15" s="226"/>
      <c r="D15" s="802">
        <v>28700</v>
      </c>
      <c r="E15" s="226"/>
      <c r="F15" s="234">
        <v>605</v>
      </c>
      <c r="G15" s="235">
        <v>2.1080139372822297</v>
      </c>
      <c r="H15" s="226"/>
      <c r="I15" s="234">
        <v>351</v>
      </c>
      <c r="J15" s="235">
        <v>1.2229965156794425</v>
      </c>
      <c r="K15" s="234">
        <v>263</v>
      </c>
      <c r="L15" s="235">
        <v>74.928774928774928</v>
      </c>
      <c r="M15" s="234">
        <v>8</v>
      </c>
      <c r="N15" s="235">
        <v>2.2792022792022792</v>
      </c>
      <c r="O15" s="234">
        <v>75</v>
      </c>
      <c r="P15" s="235">
        <v>21.367521367521366</v>
      </c>
      <c r="Q15" s="234">
        <v>0</v>
      </c>
      <c r="R15" s="235">
        <v>0</v>
      </c>
      <c r="S15" s="234">
        <v>1</v>
      </c>
      <c r="T15" s="235">
        <v>0.28490028490028491</v>
      </c>
      <c r="U15" s="234">
        <v>4</v>
      </c>
      <c r="V15" s="235">
        <v>1.1396011396011396</v>
      </c>
      <c r="W15" s="234">
        <v>0</v>
      </c>
      <c r="X15" s="235">
        <f t="shared" si="0"/>
        <v>0</v>
      </c>
      <c r="Z15" s="305"/>
      <c r="AA15" s="305"/>
      <c r="AB15" s="305"/>
      <c r="AC15" s="949">
        <v>44408</v>
      </c>
      <c r="AD15" s="947">
        <v>25882</v>
      </c>
      <c r="AE15" s="947">
        <v>13248</v>
      </c>
      <c r="AF15" s="305"/>
      <c r="AG15" s="305"/>
      <c r="AH15" s="305"/>
      <c r="AI15" s="306"/>
      <c r="AJ15" s="950"/>
    </row>
    <row r="16" spans="1:36" s="232" customFormat="1" ht="14.25" x14ac:dyDescent="0.15">
      <c r="A16" s="224"/>
      <c r="B16" s="233" t="s">
        <v>9</v>
      </c>
      <c r="C16" s="226"/>
      <c r="D16" s="802">
        <v>39639</v>
      </c>
      <c r="E16" s="226"/>
      <c r="F16" s="234">
        <v>724</v>
      </c>
      <c r="G16" s="235">
        <v>1.8264840182648401</v>
      </c>
      <c r="H16" s="226"/>
      <c r="I16" s="234">
        <v>376</v>
      </c>
      <c r="J16" s="235">
        <v>0.94856076086682306</v>
      </c>
      <c r="K16" s="234">
        <v>371</v>
      </c>
      <c r="L16" s="235">
        <v>98.670212765957444</v>
      </c>
      <c r="M16" s="234">
        <v>0</v>
      </c>
      <c r="N16" s="235">
        <v>0</v>
      </c>
      <c r="O16" s="234">
        <v>4</v>
      </c>
      <c r="P16" s="235">
        <v>1.0638297872340425</v>
      </c>
      <c r="Q16" s="234">
        <v>0</v>
      </c>
      <c r="R16" s="235">
        <v>0</v>
      </c>
      <c r="S16" s="234">
        <v>0</v>
      </c>
      <c r="T16" s="235">
        <v>0</v>
      </c>
      <c r="U16" s="234">
        <v>1</v>
      </c>
      <c r="V16" s="235">
        <v>0.26595744680851063</v>
      </c>
      <c r="W16" s="234">
        <v>0</v>
      </c>
      <c r="X16" s="235">
        <f t="shared" si="0"/>
        <v>0</v>
      </c>
      <c r="Z16" s="305"/>
      <c r="AA16" s="305"/>
      <c r="AB16" s="305"/>
      <c r="AC16" s="949">
        <v>44439</v>
      </c>
      <c r="AD16" s="947">
        <v>15551</v>
      </c>
      <c r="AE16" s="947">
        <v>13247</v>
      </c>
      <c r="AF16" s="305"/>
      <c r="AG16" s="305"/>
      <c r="AH16" s="305"/>
      <c r="AI16" s="306"/>
      <c r="AJ16" s="950"/>
    </row>
    <row r="17" spans="1:36" s="232" customFormat="1" ht="14.25" x14ac:dyDescent="0.15">
      <c r="A17" s="224"/>
      <c r="B17" s="233" t="s">
        <v>8</v>
      </c>
      <c r="C17" s="226"/>
      <c r="D17" s="803">
        <v>17466</v>
      </c>
      <c r="E17" s="226"/>
      <c r="F17" s="234">
        <v>84</v>
      </c>
      <c r="G17" s="235">
        <v>0.48093438680865686</v>
      </c>
      <c r="H17" s="226"/>
      <c r="I17" s="234">
        <v>228</v>
      </c>
      <c r="J17" s="235">
        <v>1.305393335623497</v>
      </c>
      <c r="K17" s="238">
        <v>223</v>
      </c>
      <c r="L17" s="235">
        <v>97.807017543859658</v>
      </c>
      <c r="M17" s="238">
        <v>5</v>
      </c>
      <c r="N17" s="235">
        <v>2.1929824561403506</v>
      </c>
      <c r="O17" s="238">
        <v>0</v>
      </c>
      <c r="P17" s="235">
        <v>0</v>
      </c>
      <c r="Q17" s="238">
        <v>0</v>
      </c>
      <c r="R17" s="235">
        <v>0</v>
      </c>
      <c r="S17" s="238">
        <v>0</v>
      </c>
      <c r="T17" s="235">
        <v>0</v>
      </c>
      <c r="U17" s="238">
        <v>0</v>
      </c>
      <c r="V17" s="235">
        <v>0</v>
      </c>
      <c r="W17" s="238">
        <v>0</v>
      </c>
      <c r="X17" s="235">
        <f t="shared" si="0"/>
        <v>0</v>
      </c>
      <c r="Z17" s="305"/>
      <c r="AA17" s="305"/>
      <c r="AB17" s="305"/>
      <c r="AC17" s="949">
        <v>44469</v>
      </c>
      <c r="AD17" s="947">
        <v>29199</v>
      </c>
      <c r="AE17" s="947">
        <v>15187</v>
      </c>
      <c r="AF17" s="305"/>
      <c r="AG17" s="305"/>
      <c r="AH17" s="305"/>
      <c r="AI17" s="306"/>
      <c r="AJ17" s="950"/>
    </row>
    <row r="18" spans="1:36" s="232" customFormat="1" ht="14.25" x14ac:dyDescent="0.15">
      <c r="A18" s="224"/>
      <c r="B18" s="233" t="s">
        <v>7</v>
      </c>
      <c r="C18" s="226"/>
      <c r="D18" s="802">
        <v>120214</v>
      </c>
      <c r="E18" s="226"/>
      <c r="F18" s="234">
        <v>2115</v>
      </c>
      <c r="G18" s="235">
        <v>1.7593624702613671</v>
      </c>
      <c r="H18" s="226"/>
      <c r="I18" s="234">
        <v>1338</v>
      </c>
      <c r="J18" s="235">
        <v>1.1130151230305954</v>
      </c>
      <c r="K18" s="234">
        <v>1248</v>
      </c>
      <c r="L18" s="235">
        <v>93.27354260089686</v>
      </c>
      <c r="M18" s="234">
        <v>24</v>
      </c>
      <c r="N18" s="235">
        <v>1.7937219730941705</v>
      </c>
      <c r="O18" s="234">
        <v>0</v>
      </c>
      <c r="P18" s="235">
        <v>0</v>
      </c>
      <c r="Q18" s="234">
        <v>1</v>
      </c>
      <c r="R18" s="235">
        <v>7.4738415545590436E-2</v>
      </c>
      <c r="S18" s="234">
        <v>0</v>
      </c>
      <c r="T18" s="235">
        <v>0</v>
      </c>
      <c r="U18" s="234">
        <v>44</v>
      </c>
      <c r="V18" s="235">
        <v>3.2884902840059791</v>
      </c>
      <c r="W18" s="234">
        <v>21</v>
      </c>
      <c r="X18" s="235">
        <f t="shared" si="0"/>
        <v>1.5695067264573992</v>
      </c>
      <c r="Z18" s="305"/>
      <c r="AA18" s="305"/>
      <c r="AB18" s="305"/>
      <c r="AC18" s="949">
        <v>44500</v>
      </c>
      <c r="AD18" s="947">
        <v>26213</v>
      </c>
      <c r="AE18" s="947">
        <v>13678</v>
      </c>
      <c r="AF18" s="305"/>
      <c r="AG18" s="305"/>
      <c r="AH18" s="305"/>
      <c r="AI18" s="306"/>
      <c r="AJ18" s="950"/>
    </row>
    <row r="19" spans="1:36" s="232" customFormat="1" ht="14.25" x14ac:dyDescent="0.15">
      <c r="A19" s="224"/>
      <c r="B19" s="233" t="s">
        <v>43</v>
      </c>
      <c r="C19" s="226"/>
      <c r="D19" s="802">
        <v>69984</v>
      </c>
      <c r="E19" s="226"/>
      <c r="F19" s="234">
        <v>1007</v>
      </c>
      <c r="G19" s="235">
        <v>1.4389003200731596</v>
      </c>
      <c r="H19" s="226"/>
      <c r="I19" s="234">
        <v>926</v>
      </c>
      <c r="J19" s="235">
        <v>1.3231595793324189</v>
      </c>
      <c r="K19" s="234">
        <v>792</v>
      </c>
      <c r="L19" s="235">
        <v>85.529157667386613</v>
      </c>
      <c r="M19" s="234">
        <v>23</v>
      </c>
      <c r="N19" s="235">
        <v>2.4838012958963285</v>
      </c>
      <c r="O19" s="234">
        <v>11</v>
      </c>
      <c r="P19" s="235">
        <v>1.1879049676025919</v>
      </c>
      <c r="Q19" s="234">
        <v>10</v>
      </c>
      <c r="R19" s="235">
        <v>1.079913606911447</v>
      </c>
      <c r="S19" s="234">
        <v>0</v>
      </c>
      <c r="T19" s="235">
        <v>0</v>
      </c>
      <c r="U19" s="234">
        <v>12</v>
      </c>
      <c r="V19" s="235">
        <v>1.2958963282937366</v>
      </c>
      <c r="W19" s="234">
        <v>78</v>
      </c>
      <c r="X19" s="235">
        <f t="shared" si="0"/>
        <v>8.4233261339092866</v>
      </c>
      <c r="Z19" s="305"/>
      <c r="AA19" s="305"/>
      <c r="AB19" s="305"/>
      <c r="AC19" s="949">
        <v>44530</v>
      </c>
      <c r="AD19" s="947">
        <v>25655</v>
      </c>
      <c r="AE19" s="947">
        <v>14422</v>
      </c>
      <c r="AF19" s="305"/>
      <c r="AG19" s="305"/>
      <c r="AH19" s="305"/>
      <c r="AI19" s="306"/>
      <c r="AJ19" s="950"/>
    </row>
    <row r="20" spans="1:36" s="232" customFormat="1" ht="14.25" x14ac:dyDescent="0.15">
      <c r="A20" s="224"/>
      <c r="B20" s="233" t="s">
        <v>44</v>
      </c>
      <c r="C20" s="226"/>
      <c r="D20" s="802">
        <v>199875</v>
      </c>
      <c r="E20" s="226"/>
      <c r="F20" s="234">
        <v>2947</v>
      </c>
      <c r="G20" s="235">
        <v>1.4744215134459038</v>
      </c>
      <c r="H20" s="226"/>
      <c r="I20" s="234">
        <v>2440</v>
      </c>
      <c r="J20" s="235">
        <v>1.2207629768605379</v>
      </c>
      <c r="K20" s="234">
        <v>2110</v>
      </c>
      <c r="L20" s="235">
        <v>86.47540983606558</v>
      </c>
      <c r="M20" s="234">
        <v>5</v>
      </c>
      <c r="N20" s="235">
        <v>0.20491803278688525</v>
      </c>
      <c r="O20" s="234">
        <v>308</v>
      </c>
      <c r="P20" s="235">
        <v>12.622950819672132</v>
      </c>
      <c r="Q20" s="234">
        <v>0</v>
      </c>
      <c r="R20" s="235">
        <v>0</v>
      </c>
      <c r="S20" s="234">
        <v>6</v>
      </c>
      <c r="T20" s="235">
        <v>0.24590163934426232</v>
      </c>
      <c r="U20" s="234">
        <v>10</v>
      </c>
      <c r="V20" s="235">
        <v>0.4098360655737705</v>
      </c>
      <c r="W20" s="234">
        <v>1</v>
      </c>
      <c r="X20" s="235">
        <f t="shared" si="0"/>
        <v>4.0983606557377046E-2</v>
      </c>
      <c r="Z20" s="305"/>
      <c r="AA20" s="305"/>
      <c r="AB20" s="305"/>
      <c r="AC20" s="949">
        <v>44561</v>
      </c>
      <c r="AD20" s="947">
        <v>24712</v>
      </c>
      <c r="AE20" s="947">
        <v>14501</v>
      </c>
      <c r="AF20" s="305"/>
      <c r="AG20" s="305"/>
      <c r="AH20" s="305"/>
      <c r="AI20" s="306"/>
      <c r="AJ20" s="950"/>
    </row>
    <row r="21" spans="1:36" s="232" customFormat="1" ht="14.25" x14ac:dyDescent="0.15">
      <c r="A21" s="224"/>
      <c r="B21" s="233" t="s">
        <v>6</v>
      </c>
      <c r="C21" s="226"/>
      <c r="D21" s="802">
        <v>140566</v>
      </c>
      <c r="E21" s="226"/>
      <c r="F21" s="234">
        <v>3575</v>
      </c>
      <c r="G21" s="235">
        <v>2.543289273366248</v>
      </c>
      <c r="H21" s="226"/>
      <c r="I21" s="234">
        <v>1628</v>
      </c>
      <c r="J21" s="235">
        <v>1.1581748075637066</v>
      </c>
      <c r="K21" s="234">
        <v>1513</v>
      </c>
      <c r="L21" s="235">
        <v>92.936117936117938</v>
      </c>
      <c r="M21" s="234">
        <v>25</v>
      </c>
      <c r="N21" s="235">
        <v>1.5356265356265357</v>
      </c>
      <c r="O21" s="234">
        <v>81</v>
      </c>
      <c r="P21" s="235">
        <v>4.975429975429976</v>
      </c>
      <c r="Q21" s="234">
        <v>6</v>
      </c>
      <c r="R21" s="235">
        <v>0.36855036855036855</v>
      </c>
      <c r="S21" s="234">
        <v>0</v>
      </c>
      <c r="T21" s="235">
        <v>0</v>
      </c>
      <c r="U21" s="234">
        <v>0</v>
      </c>
      <c r="V21" s="235">
        <v>0</v>
      </c>
      <c r="W21" s="234">
        <v>3</v>
      </c>
      <c r="X21" s="235">
        <f t="shared" si="0"/>
        <v>0.18427518427518427</v>
      </c>
      <c r="Z21" s="305"/>
      <c r="AA21" s="305"/>
      <c r="AB21" s="305"/>
      <c r="AC21" s="949">
        <v>44592</v>
      </c>
      <c r="AD21" s="947">
        <v>15800</v>
      </c>
      <c r="AE21" s="947">
        <v>18653</v>
      </c>
      <c r="AF21" s="305"/>
      <c r="AG21" s="305"/>
      <c r="AH21" s="305"/>
      <c r="AI21" s="306"/>
      <c r="AJ21" s="950"/>
    </row>
    <row r="22" spans="1:36" s="232" customFormat="1" ht="14.25" x14ac:dyDescent="0.15">
      <c r="A22" s="224"/>
      <c r="B22" s="233" t="s">
        <v>5</v>
      </c>
      <c r="C22" s="226"/>
      <c r="D22" s="802">
        <v>34508</v>
      </c>
      <c r="E22" s="226"/>
      <c r="F22" s="234">
        <v>653</v>
      </c>
      <c r="G22" s="235">
        <v>1.8923148255476991</v>
      </c>
      <c r="H22" s="226"/>
      <c r="I22" s="234">
        <v>448</v>
      </c>
      <c r="J22" s="235">
        <v>1.2982496812333373</v>
      </c>
      <c r="K22" s="234">
        <v>408</v>
      </c>
      <c r="L22" s="235">
        <v>91.071428571428569</v>
      </c>
      <c r="M22" s="234">
        <v>4</v>
      </c>
      <c r="N22" s="235">
        <v>0.89285714285714279</v>
      </c>
      <c r="O22" s="234">
        <v>28</v>
      </c>
      <c r="P22" s="235">
        <v>6.25</v>
      </c>
      <c r="Q22" s="234">
        <v>2</v>
      </c>
      <c r="R22" s="235">
        <v>0.4464285714285714</v>
      </c>
      <c r="S22" s="234">
        <v>0</v>
      </c>
      <c r="T22" s="235">
        <v>0</v>
      </c>
      <c r="U22" s="234">
        <v>2</v>
      </c>
      <c r="V22" s="235">
        <v>0.4464285714285714</v>
      </c>
      <c r="W22" s="234">
        <v>4</v>
      </c>
      <c r="X22" s="235">
        <f t="shared" si="0"/>
        <v>0.89285714285714279</v>
      </c>
      <c r="Z22" s="305"/>
      <c r="AA22" s="305"/>
      <c r="AB22" s="305"/>
      <c r="AC22" s="949">
        <v>44620</v>
      </c>
      <c r="AD22" s="947">
        <v>21660</v>
      </c>
      <c r="AE22" s="947">
        <v>18762</v>
      </c>
      <c r="AF22" s="305"/>
      <c r="AG22" s="305"/>
      <c r="AH22" s="305"/>
      <c r="AI22" s="306"/>
      <c r="AJ22" s="950"/>
    </row>
    <row r="23" spans="1:36" s="232" customFormat="1" ht="14.25" x14ac:dyDescent="0.15">
      <c r="A23" s="224"/>
      <c r="B23" s="233" t="s">
        <v>38</v>
      </c>
      <c r="C23" s="226"/>
      <c r="D23" s="802">
        <v>73023</v>
      </c>
      <c r="E23" s="226"/>
      <c r="F23" s="234">
        <v>1110</v>
      </c>
      <c r="G23" s="235">
        <v>1.5200690193500679</v>
      </c>
      <c r="H23" s="226"/>
      <c r="I23" s="234">
        <v>909</v>
      </c>
      <c r="J23" s="235">
        <v>1.2448132780082988</v>
      </c>
      <c r="K23" s="234">
        <v>807</v>
      </c>
      <c r="L23" s="235">
        <v>88.778877887788781</v>
      </c>
      <c r="M23" s="234">
        <v>8</v>
      </c>
      <c r="N23" s="235">
        <v>0.88008800880088001</v>
      </c>
      <c r="O23" s="234">
        <v>0</v>
      </c>
      <c r="P23" s="235">
        <v>0</v>
      </c>
      <c r="Q23" s="234">
        <v>73</v>
      </c>
      <c r="R23" s="235">
        <v>8.030803080308031</v>
      </c>
      <c r="S23" s="234">
        <v>0</v>
      </c>
      <c r="T23" s="235">
        <v>0</v>
      </c>
      <c r="U23" s="234">
        <v>21</v>
      </c>
      <c r="V23" s="235">
        <v>2.3102310231023102</v>
      </c>
      <c r="W23" s="234">
        <v>0</v>
      </c>
      <c r="X23" s="235">
        <f t="shared" si="0"/>
        <v>0</v>
      </c>
      <c r="Z23" s="305"/>
      <c r="AA23" s="305"/>
      <c r="AB23" s="305"/>
      <c r="AC23" s="949">
        <v>44651</v>
      </c>
      <c r="AD23" s="947">
        <v>28954</v>
      </c>
      <c r="AE23" s="947">
        <v>17183</v>
      </c>
      <c r="AF23" s="305"/>
      <c r="AG23" s="305"/>
      <c r="AH23" s="305"/>
      <c r="AI23" s="306"/>
      <c r="AJ23" s="950"/>
    </row>
    <row r="24" spans="1:36" s="232" customFormat="1" ht="14.25" x14ac:dyDescent="0.15">
      <c r="A24" s="224"/>
      <c r="B24" s="233" t="s">
        <v>45</v>
      </c>
      <c r="C24" s="226"/>
      <c r="D24" s="802">
        <v>173387</v>
      </c>
      <c r="E24" s="226"/>
      <c r="F24" s="234">
        <v>2993</v>
      </c>
      <c r="G24" s="235">
        <v>1.7261963122956161</v>
      </c>
      <c r="H24" s="226"/>
      <c r="I24" s="234">
        <v>1766</v>
      </c>
      <c r="J24" s="235">
        <v>1.018530801040447</v>
      </c>
      <c r="K24" s="234">
        <v>1496</v>
      </c>
      <c r="L24" s="235">
        <v>84.711211778029451</v>
      </c>
      <c r="M24" s="234">
        <v>76</v>
      </c>
      <c r="N24" s="235">
        <v>4.3035107587768966</v>
      </c>
      <c r="O24" s="234">
        <v>0</v>
      </c>
      <c r="P24" s="235">
        <v>0</v>
      </c>
      <c r="Q24" s="234">
        <v>0</v>
      </c>
      <c r="R24" s="235">
        <v>0</v>
      </c>
      <c r="S24" s="234">
        <v>0</v>
      </c>
      <c r="T24" s="235">
        <v>0</v>
      </c>
      <c r="U24" s="234">
        <v>16</v>
      </c>
      <c r="V24" s="235">
        <v>0.90600226500566261</v>
      </c>
      <c r="W24" s="234">
        <v>178</v>
      </c>
      <c r="X24" s="235">
        <f t="shared" si="0"/>
        <v>10.079275198187995</v>
      </c>
      <c r="Z24" s="305"/>
      <c r="AA24" s="305"/>
      <c r="AB24" s="305"/>
      <c r="AC24" s="949">
        <v>44681</v>
      </c>
      <c r="AD24" s="947">
        <v>20498</v>
      </c>
      <c r="AE24" s="947">
        <v>16055</v>
      </c>
      <c r="AF24" s="305"/>
      <c r="AG24" s="305"/>
      <c r="AH24" s="305"/>
      <c r="AI24" s="306"/>
      <c r="AJ24" s="950"/>
    </row>
    <row r="25" spans="1:36" s="240" customFormat="1" ht="14.25" x14ac:dyDescent="0.15">
      <c r="A25" s="239"/>
      <c r="B25" s="233" t="s">
        <v>46</v>
      </c>
      <c r="C25" s="226"/>
      <c r="D25" s="802">
        <v>39648</v>
      </c>
      <c r="E25" s="226"/>
      <c r="F25" s="234">
        <v>797</v>
      </c>
      <c r="G25" s="235">
        <v>2.0101896690879744</v>
      </c>
      <c r="H25" s="226"/>
      <c r="I25" s="234">
        <v>519</v>
      </c>
      <c r="J25" s="235">
        <v>1.3090193704600483</v>
      </c>
      <c r="K25" s="234">
        <v>410</v>
      </c>
      <c r="L25" s="235">
        <v>78.9980732177264</v>
      </c>
      <c r="M25" s="234">
        <v>5</v>
      </c>
      <c r="N25" s="235">
        <v>0.96339113680154131</v>
      </c>
      <c r="O25" s="234">
        <v>2</v>
      </c>
      <c r="P25" s="235">
        <v>0.38535645472061658</v>
      </c>
      <c r="Q25" s="234">
        <v>70</v>
      </c>
      <c r="R25" s="235">
        <v>13.48747591522158</v>
      </c>
      <c r="S25" s="234">
        <v>25</v>
      </c>
      <c r="T25" s="235">
        <v>4.8169556840077075</v>
      </c>
      <c r="U25" s="234">
        <v>0</v>
      </c>
      <c r="V25" s="235">
        <v>0</v>
      </c>
      <c r="W25" s="234">
        <v>7</v>
      </c>
      <c r="X25" s="235">
        <f t="shared" si="0"/>
        <v>1.3487475915221581</v>
      </c>
      <c r="Z25" s="305"/>
      <c r="AA25" s="305"/>
      <c r="AB25" s="305"/>
      <c r="AC25" s="949">
        <v>44712</v>
      </c>
      <c r="AD25" s="947">
        <v>23876</v>
      </c>
      <c r="AE25" s="947">
        <v>15983</v>
      </c>
      <c r="AF25" s="305"/>
      <c r="AG25" s="305"/>
      <c r="AH25" s="305"/>
      <c r="AI25" s="306"/>
      <c r="AJ25" s="950"/>
    </row>
    <row r="26" spans="1:36" s="232" customFormat="1" ht="14.25" x14ac:dyDescent="0.15">
      <c r="B26" s="233" t="s">
        <v>47</v>
      </c>
      <c r="C26" s="226"/>
      <c r="D26" s="804">
        <v>15742</v>
      </c>
      <c r="E26" s="226"/>
      <c r="F26" s="238">
        <v>337</v>
      </c>
      <c r="G26" s="235">
        <v>2.140769914877398</v>
      </c>
      <c r="H26" s="226"/>
      <c r="I26" s="238">
        <v>197</v>
      </c>
      <c r="J26" s="235">
        <v>1.2514292974209122</v>
      </c>
      <c r="K26" s="238">
        <v>194</v>
      </c>
      <c r="L26" s="235">
        <v>98.477157360406082</v>
      </c>
      <c r="M26" s="238">
        <v>1</v>
      </c>
      <c r="N26" s="235">
        <v>0.50761421319796951</v>
      </c>
      <c r="O26" s="238">
        <v>0</v>
      </c>
      <c r="P26" s="235">
        <v>0</v>
      </c>
      <c r="Q26" s="238">
        <v>0</v>
      </c>
      <c r="R26" s="235">
        <v>0</v>
      </c>
      <c r="S26" s="238">
        <v>0</v>
      </c>
      <c r="T26" s="235">
        <v>0</v>
      </c>
      <c r="U26" s="238">
        <v>2</v>
      </c>
      <c r="V26" s="235">
        <v>1.015228426395939</v>
      </c>
      <c r="W26" s="238">
        <v>0</v>
      </c>
      <c r="X26" s="235">
        <f t="shared" si="0"/>
        <v>0</v>
      </c>
      <c r="Z26" s="305"/>
      <c r="AA26" s="305"/>
      <c r="AB26" s="305"/>
      <c r="AC26" s="949">
        <v>44742</v>
      </c>
      <c r="AD26" s="947">
        <v>25318</v>
      </c>
      <c r="AE26" s="947">
        <v>16449</v>
      </c>
      <c r="AF26" s="305"/>
      <c r="AG26" s="305"/>
      <c r="AH26" s="305"/>
      <c r="AI26" s="306"/>
      <c r="AJ26" s="950"/>
    </row>
    <row r="27" spans="1:36" s="232" customFormat="1" ht="14.25" x14ac:dyDescent="0.15">
      <c r="B27" s="233" t="s">
        <v>48</v>
      </c>
      <c r="C27" s="226"/>
      <c r="D27" s="804">
        <v>66938</v>
      </c>
      <c r="E27" s="226"/>
      <c r="F27" s="238">
        <v>1089</v>
      </c>
      <c r="G27" s="235">
        <v>1.6268786040813887</v>
      </c>
      <c r="H27" s="226"/>
      <c r="I27" s="238">
        <v>995</v>
      </c>
      <c r="J27" s="235">
        <v>1.4864501478980547</v>
      </c>
      <c r="K27" s="238">
        <v>812</v>
      </c>
      <c r="L27" s="235">
        <v>81.608040201005025</v>
      </c>
      <c r="M27" s="238">
        <v>18</v>
      </c>
      <c r="N27" s="235">
        <v>1.8090452261306531</v>
      </c>
      <c r="O27" s="238">
        <v>121</v>
      </c>
      <c r="P27" s="235">
        <v>12.160804020100501</v>
      </c>
      <c r="Q27" s="238">
        <v>6</v>
      </c>
      <c r="R27" s="235">
        <v>0.60301507537688437</v>
      </c>
      <c r="S27" s="238">
        <v>8</v>
      </c>
      <c r="T27" s="235">
        <v>0.8040201005025126</v>
      </c>
      <c r="U27" s="238">
        <v>25</v>
      </c>
      <c r="V27" s="235">
        <v>2.512562814070352</v>
      </c>
      <c r="W27" s="238">
        <v>5</v>
      </c>
      <c r="X27" s="235">
        <f t="shared" si="0"/>
        <v>0.50251256281407031</v>
      </c>
      <c r="Z27" s="305"/>
      <c r="AA27" s="305"/>
      <c r="AB27" s="305"/>
      <c r="AC27" s="949">
        <v>44773</v>
      </c>
      <c r="AD27" s="947">
        <v>29962</v>
      </c>
      <c r="AE27" s="947">
        <v>16217</v>
      </c>
      <c r="AF27" s="305"/>
      <c r="AG27" s="305"/>
      <c r="AH27" s="305"/>
      <c r="AI27" s="306"/>
      <c r="AJ27" s="950"/>
    </row>
    <row r="28" spans="1:36" s="232" customFormat="1" ht="14.25" x14ac:dyDescent="0.15">
      <c r="B28" s="233" t="s">
        <v>49</v>
      </c>
      <c r="C28" s="226"/>
      <c r="D28" s="804">
        <v>9002</v>
      </c>
      <c r="E28" s="226"/>
      <c r="F28" s="238">
        <v>167</v>
      </c>
      <c r="G28" s="242">
        <v>1.8551433014885581</v>
      </c>
      <c r="H28" s="226"/>
      <c r="I28" s="238">
        <v>179</v>
      </c>
      <c r="J28" s="242">
        <v>1.9884470117751611</v>
      </c>
      <c r="K28" s="238">
        <v>32</v>
      </c>
      <c r="L28" s="242">
        <v>17.877094972067038</v>
      </c>
      <c r="M28" s="238">
        <v>3</v>
      </c>
      <c r="N28" s="242">
        <v>1.6759776536312849</v>
      </c>
      <c r="O28" s="238">
        <v>144</v>
      </c>
      <c r="P28" s="242">
        <v>80.44692737430168</v>
      </c>
      <c r="Q28" s="238">
        <v>0</v>
      </c>
      <c r="R28" s="242">
        <v>0</v>
      </c>
      <c r="S28" s="238">
        <v>0</v>
      </c>
      <c r="T28" s="242">
        <v>0</v>
      </c>
      <c r="U28" s="238">
        <v>0</v>
      </c>
      <c r="V28" s="242">
        <v>0</v>
      </c>
      <c r="W28" s="238">
        <v>0</v>
      </c>
      <c r="X28" s="242">
        <f t="shared" si="0"/>
        <v>0</v>
      </c>
      <c r="Z28" s="305"/>
      <c r="AA28" s="305"/>
      <c r="AB28" s="305"/>
      <c r="AC28" s="949">
        <v>44804</v>
      </c>
      <c r="AD28" s="947">
        <v>19002</v>
      </c>
      <c r="AE28" s="947">
        <v>17806</v>
      </c>
      <c r="AF28" s="305"/>
      <c r="AG28" s="305"/>
      <c r="AH28" s="305"/>
      <c r="AI28" s="306"/>
      <c r="AJ28" s="950"/>
    </row>
    <row r="29" spans="1:36" s="232" customFormat="1" ht="14.25" x14ac:dyDescent="0.15">
      <c r="B29" s="244" t="s">
        <v>4</v>
      </c>
      <c r="C29" s="226"/>
      <c r="D29" s="805">
        <v>3297</v>
      </c>
      <c r="E29" s="226"/>
      <c r="F29" s="245">
        <v>51</v>
      </c>
      <c r="G29" s="246">
        <v>1.5468607825295724</v>
      </c>
      <c r="H29" s="226"/>
      <c r="I29" s="245">
        <v>36</v>
      </c>
      <c r="J29" s="246">
        <v>1.0919017288444042</v>
      </c>
      <c r="K29" s="245">
        <v>26</v>
      </c>
      <c r="L29" s="246">
        <v>72.222222222222214</v>
      </c>
      <c r="M29" s="245">
        <v>2</v>
      </c>
      <c r="N29" s="246">
        <v>5.5555555555555554</v>
      </c>
      <c r="O29" s="245">
        <v>0</v>
      </c>
      <c r="P29" s="246">
        <v>0</v>
      </c>
      <c r="Q29" s="245">
        <v>1</v>
      </c>
      <c r="R29" s="246">
        <v>2.7777777777777777</v>
      </c>
      <c r="S29" s="245">
        <v>0</v>
      </c>
      <c r="T29" s="246">
        <v>0</v>
      </c>
      <c r="U29" s="245">
        <v>3</v>
      </c>
      <c r="V29" s="246">
        <v>8.3333333333333321</v>
      </c>
      <c r="W29" s="245">
        <v>4</v>
      </c>
      <c r="X29" s="246">
        <f t="shared" si="0"/>
        <v>11.111111111111111</v>
      </c>
      <c r="Z29" s="305"/>
      <c r="AA29" s="305"/>
      <c r="AB29" s="305"/>
      <c r="AC29" s="949">
        <v>44834</v>
      </c>
      <c r="AD29" s="947">
        <v>23558</v>
      </c>
      <c r="AE29" s="947">
        <v>17545</v>
      </c>
      <c r="AF29" s="305"/>
      <c r="AG29" s="305"/>
      <c r="AH29" s="305"/>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309"/>
      <c r="AG30" s="309"/>
      <c r="AH30" s="305"/>
      <c r="AI30" s="306"/>
      <c r="AJ30" s="950"/>
    </row>
    <row r="31" spans="1:36" s="251" customFormat="1" x14ac:dyDescent="0.15">
      <c r="B31" s="252" t="s">
        <v>3</v>
      </c>
      <c r="C31" s="211"/>
      <c r="D31" s="806">
        <v>1380951</v>
      </c>
      <c r="E31" s="211"/>
      <c r="F31" s="253">
        <v>25272</v>
      </c>
      <c r="G31" s="254">
        <v>1.8300432093535541</v>
      </c>
      <c r="H31" s="211"/>
      <c r="I31" s="253">
        <v>16023</v>
      </c>
      <c r="J31" s="254">
        <v>1.1602873671839189</v>
      </c>
      <c r="K31" s="253">
        <v>14071</v>
      </c>
      <c r="L31" s="254">
        <v>87.817512326031334</v>
      </c>
      <c r="M31" s="253">
        <v>240</v>
      </c>
      <c r="N31" s="254">
        <v>1.4978468451600824</v>
      </c>
      <c r="O31" s="253">
        <v>881</v>
      </c>
      <c r="P31" s="254">
        <v>5.4983461274418026</v>
      </c>
      <c r="Q31" s="253">
        <v>271</v>
      </c>
      <c r="R31" s="254">
        <v>1.6913187293265928</v>
      </c>
      <c r="S31" s="253">
        <v>40</v>
      </c>
      <c r="T31" s="254">
        <v>0.24964114086001374</v>
      </c>
      <c r="U31" s="253">
        <v>168</v>
      </c>
      <c r="V31" s="254">
        <v>1.0484927916120577</v>
      </c>
      <c r="W31" s="253">
        <f>SUM(W12:W29)</f>
        <v>352</v>
      </c>
      <c r="X31" s="254">
        <f>W31/$I31*100</f>
        <v>2.196842039568121</v>
      </c>
      <c r="Z31" s="305"/>
      <c r="AA31" s="305"/>
      <c r="AB31" s="309"/>
      <c r="AC31" s="949">
        <v>44895</v>
      </c>
      <c r="AD31" s="947">
        <v>25864</v>
      </c>
      <c r="AE31" s="947">
        <v>14618</v>
      </c>
      <c r="AF31" s="305"/>
      <c r="AG31" s="305"/>
      <c r="AH31" s="309"/>
      <c r="AI31" s="309"/>
      <c r="AJ31" s="438"/>
    </row>
    <row r="32" spans="1:36" s="256" customFormat="1" ht="6.75" customHeight="1" x14ac:dyDescent="0.2">
      <c r="B32" s="257" t="s">
        <v>42</v>
      </c>
      <c r="C32" s="258"/>
      <c r="E32" s="258"/>
      <c r="AB32" s="439"/>
      <c r="AC32" s="949">
        <v>44926</v>
      </c>
      <c r="AD32" s="947">
        <v>27618</v>
      </c>
      <c r="AE32" s="947">
        <v>15332</v>
      </c>
      <c r="AF32" s="439"/>
      <c r="AG32" s="439"/>
      <c r="AH32" s="439"/>
      <c r="AI32" s="439"/>
    </row>
    <row r="33" spans="2:35" s="251" customFormat="1" x14ac:dyDescent="0.2">
      <c r="B33" s="1088" t="s">
        <v>401</v>
      </c>
      <c r="C33" s="1088"/>
      <c r="D33" s="1088"/>
      <c r="E33" s="1088"/>
      <c r="F33" s="1088"/>
      <c r="G33" s="1088"/>
      <c r="H33" s="1088"/>
      <c r="I33" s="1088"/>
      <c r="J33" s="1088"/>
      <c r="K33" s="1088"/>
      <c r="L33" s="1088"/>
      <c r="M33" s="1088"/>
      <c r="N33" s="1088"/>
      <c r="O33" s="1088"/>
      <c r="P33" s="1088"/>
      <c r="Q33" s="1088"/>
      <c r="R33" s="1088"/>
      <c r="S33" s="1088"/>
      <c r="T33" s="1088"/>
      <c r="U33" s="1088"/>
      <c r="V33" s="1088"/>
      <c r="W33" s="1088"/>
      <c r="X33" s="1088"/>
      <c r="AB33" s="439"/>
      <c r="AC33" s="949">
        <v>44957</v>
      </c>
      <c r="AD33" s="947">
        <v>19275</v>
      </c>
      <c r="AE33" s="947">
        <v>18183</v>
      </c>
      <c r="AF33" s="439"/>
      <c r="AG33" s="439"/>
      <c r="AH33" s="439"/>
      <c r="AI33" s="439"/>
    </row>
    <row r="34" spans="2:35" s="251" customFormat="1" ht="11.25" customHeight="1" x14ac:dyDescent="0.2">
      <c r="B34" s="1088"/>
      <c r="C34" s="1088"/>
      <c r="D34" s="1088"/>
      <c r="E34" s="1088"/>
      <c r="F34" s="1088"/>
      <c r="G34" s="1088"/>
      <c r="H34" s="1088"/>
      <c r="I34" s="1088"/>
      <c r="J34" s="1088"/>
      <c r="K34" s="1088"/>
      <c r="L34" s="1088"/>
      <c r="M34" s="1088"/>
      <c r="N34" s="1088"/>
      <c r="O34" s="1088"/>
      <c r="P34" s="1088"/>
      <c r="Q34" s="1088"/>
      <c r="R34" s="1088"/>
      <c r="S34" s="1088"/>
      <c r="T34" s="1088"/>
      <c r="U34" s="1088"/>
      <c r="V34" s="1088"/>
      <c r="W34" s="1088"/>
      <c r="X34" s="1088"/>
      <c r="AB34" s="439"/>
      <c r="AC34" s="949">
        <v>44985</v>
      </c>
      <c r="AD34" s="947">
        <v>22255</v>
      </c>
      <c r="AE34" s="947">
        <v>17384</v>
      </c>
      <c r="AF34" s="439"/>
      <c r="AG34" s="439"/>
      <c r="AH34" s="439"/>
      <c r="AI34" s="439"/>
    </row>
    <row r="35" spans="2:35" x14ac:dyDescent="0.2">
      <c r="B35" s="1066"/>
      <c r="C35" s="1066"/>
      <c r="D35" s="1066"/>
      <c r="E35" s="262"/>
      <c r="F35" s="262"/>
      <c r="AC35" s="949">
        <v>45016</v>
      </c>
      <c r="AD35" s="947">
        <f>GETPIVOTDATA("Suma de AltasPIA",[1]td!$A$3,"Fecha",$AC35)</f>
        <v>31089</v>
      </c>
      <c r="AE35" s="947">
        <f>GETPIVOTDATA("Suma de BajasPIA",[1]td!$A$3,"Fecha",$AC35)</f>
        <v>20191</v>
      </c>
    </row>
    <row r="36" spans="2:35" x14ac:dyDescent="0.2">
      <c r="B36" s="1067"/>
      <c r="C36" s="1067"/>
      <c r="D36" s="1067"/>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row r="39" spans="2:35" x14ac:dyDescent="0.2">
      <c r="AC39" s="949">
        <v>45138</v>
      </c>
      <c r="AD39" s="947">
        <f>GETPIVOTDATA("Suma de AltasPIA",[1]td!$A$3,"Fecha",$AC39)</f>
        <v>21178</v>
      </c>
      <c r="AE39" s="947">
        <f>GETPIVOTDATA("Suma de BajasPIA",[1]td!$A$3,"Fecha",$AC39)</f>
        <v>19930</v>
      </c>
      <c r="AF39" s="1015"/>
    </row>
    <row r="40" spans="2:35" x14ac:dyDescent="0.2">
      <c r="AC40" s="949">
        <v>45169</v>
      </c>
      <c r="AD40" s="947">
        <f>GETPIVOTDATA("Suma de AltasPIA",[1]td!$A$3,"Fecha",$AC40)</f>
        <v>19953</v>
      </c>
      <c r="AE40" s="947">
        <f>GETPIVOTDATA("Suma de BajasPIA",[1]td!$A$3,"Fecha",$AC40)</f>
        <v>13281</v>
      </c>
    </row>
    <row r="41" spans="2:35" x14ac:dyDescent="0.2">
      <c r="AC41" s="949">
        <v>45199</v>
      </c>
      <c r="AD41" s="947">
        <f>GETPIVOTDATA("Suma de AltasPIA",[1]td!$A$3,"Fecha",$AC41)</f>
        <v>25272</v>
      </c>
      <c r="AE41" s="947">
        <f>GETPIVOTDATA("Suma de BajasPIA",[1]td!$A$3,"Fecha",$AC41)</f>
        <v>16023</v>
      </c>
    </row>
  </sheetData>
  <mergeCells count="20">
    <mergeCell ref="B33:X34"/>
    <mergeCell ref="B35:D35"/>
    <mergeCell ref="B36:D36"/>
    <mergeCell ref="K9:L9"/>
    <mergeCell ref="M9:N9"/>
    <mergeCell ref="O9:P9"/>
    <mergeCell ref="Q9:R9"/>
    <mergeCell ref="S9:T9"/>
    <mergeCell ref="W9:X9"/>
    <mergeCell ref="B2:C2"/>
    <mergeCell ref="B3:C3"/>
    <mergeCell ref="A4:W4"/>
    <mergeCell ref="B5:W5"/>
    <mergeCell ref="B7:B10"/>
    <mergeCell ref="D7:D9"/>
    <mergeCell ref="F7:G7"/>
    <mergeCell ref="F8:G9"/>
    <mergeCell ref="I8:J9"/>
    <mergeCell ref="K8:X8"/>
    <mergeCell ref="U9:V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0"/>
      <c r="C3" s="1060"/>
      <c r="D3" s="1060"/>
      <c r="E3" s="1060"/>
      <c r="F3" s="1060"/>
      <c r="G3" s="1060"/>
      <c r="H3" s="1060"/>
      <c r="I3" s="1060"/>
      <c r="J3" s="1060"/>
      <c r="K3" s="1060"/>
      <c r="L3" s="45"/>
      <c r="M3" s="45"/>
      <c r="W3" s="89"/>
      <c r="AA3" s="89"/>
      <c r="AD3" s="88"/>
    </row>
    <row r="4" spans="2:32" s="7" customFormat="1" ht="2.25" customHeight="1" x14ac:dyDescent="0.2">
      <c r="B4" s="1029"/>
      <c r="C4" s="1029"/>
      <c r="D4" s="1029"/>
      <c r="E4" s="1029"/>
      <c r="F4" s="1029"/>
      <c r="G4" s="1029"/>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row>
    <row r="5" spans="2:32" s="7" customFormat="1" ht="39" customHeight="1" x14ac:dyDescent="0.2">
      <c r="B5" s="1034" t="s">
        <v>440</v>
      </c>
      <c r="C5" s="1034"/>
      <c r="D5" s="1034"/>
      <c r="E5" s="1034"/>
      <c r="F5" s="1034"/>
      <c r="G5" s="1034"/>
      <c r="H5" s="1034"/>
      <c r="I5" s="1034"/>
      <c r="J5" s="1034"/>
      <c r="K5" s="1034"/>
      <c r="L5" s="1034"/>
      <c r="M5" s="1034"/>
      <c r="N5" s="1034"/>
      <c r="O5" s="1034"/>
      <c r="P5" s="1034"/>
      <c r="Q5" s="1034"/>
      <c r="R5" s="1034"/>
      <c r="S5" s="1034"/>
      <c r="T5" s="1034"/>
      <c r="U5" s="1034"/>
      <c r="V5" s="1034"/>
      <c r="W5" s="1034"/>
      <c r="X5" s="1034"/>
      <c r="Y5" s="1034"/>
      <c r="Z5" s="1034"/>
      <c r="AA5" s="1034"/>
      <c r="AB5" s="1034"/>
      <c r="AC5" s="1034"/>
      <c r="AD5" s="1034"/>
      <c r="AE5" s="13"/>
    </row>
    <row r="6" spans="2:32" s="7" customFormat="1" ht="14.2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c r="AD6" s="8"/>
    </row>
    <row r="7" spans="2:32" s="7" customFormat="1" ht="5.25" customHeight="1" x14ac:dyDescent="0.2">
      <c r="AC7" s="87"/>
      <c r="AD7" s="86"/>
    </row>
    <row r="8" spans="2:32" s="83" customFormat="1" ht="21.75" customHeight="1" x14ac:dyDescent="0.2">
      <c r="B8" s="1092" t="s">
        <v>30</v>
      </c>
      <c r="C8" s="68"/>
      <c r="D8" s="1092" t="s">
        <v>120</v>
      </c>
      <c r="E8" s="1095" t="s">
        <v>29</v>
      </c>
      <c r="F8" s="1096"/>
      <c r="G8" s="1096"/>
      <c r="H8" s="1096"/>
      <c r="I8" s="1096"/>
      <c r="J8" s="1096"/>
      <c r="K8" s="1096"/>
      <c r="L8" s="1096"/>
      <c r="M8" s="1096"/>
      <c r="N8" s="1096"/>
      <c r="O8" s="1096"/>
      <c r="P8" s="1096"/>
      <c r="Q8" s="1096"/>
      <c r="R8" s="1096"/>
      <c r="S8" s="1096"/>
      <c r="T8" s="1096"/>
      <c r="U8" s="1096"/>
      <c r="V8" s="1096"/>
      <c r="W8" s="1096"/>
      <c r="X8" s="1096"/>
      <c r="Y8" s="1096"/>
      <c r="Z8" s="1096"/>
      <c r="AA8" s="1097"/>
      <c r="AB8" s="68"/>
      <c r="AC8" s="1098" t="s">
        <v>3</v>
      </c>
      <c r="AD8" s="1099"/>
    </row>
    <row r="9" spans="2:32" s="83" customFormat="1" ht="21.75" customHeight="1" x14ac:dyDescent="0.2">
      <c r="B9" s="1093"/>
      <c r="C9" s="68"/>
      <c r="D9" s="1093"/>
      <c r="E9" s="1089" t="s">
        <v>25</v>
      </c>
      <c r="F9" s="1090"/>
      <c r="G9" s="199"/>
      <c r="H9" s="1089" t="s">
        <v>24</v>
      </c>
      <c r="I9" s="1090"/>
      <c r="J9" s="199"/>
      <c r="K9" s="1089" t="s">
        <v>23</v>
      </c>
      <c r="L9" s="1090"/>
      <c r="M9" s="199"/>
      <c r="N9" s="1089" t="s">
        <v>22</v>
      </c>
      <c r="O9" s="1090"/>
      <c r="P9" s="199"/>
      <c r="Q9" s="1089" t="s">
        <v>21</v>
      </c>
      <c r="R9" s="1090"/>
      <c r="S9" s="199"/>
      <c r="T9" s="1089" t="s">
        <v>20</v>
      </c>
      <c r="U9" s="1090"/>
      <c r="V9" s="199"/>
      <c r="W9" s="1089" t="s">
        <v>19</v>
      </c>
      <c r="X9" s="1090"/>
      <c r="Y9" s="199"/>
      <c r="Z9" s="1089" t="s">
        <v>18</v>
      </c>
      <c r="AA9" s="1090"/>
      <c r="AB9" s="68"/>
      <c r="AC9" s="1100"/>
      <c r="AD9" s="1101"/>
    </row>
    <row r="10" spans="2:32" s="83" customFormat="1" ht="21.75" customHeight="1" x14ac:dyDescent="0.2">
      <c r="B10" s="1094"/>
      <c r="D10" s="1094"/>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17" t="s">
        <v>27</v>
      </c>
      <c r="D12" s="417" t="s">
        <v>34</v>
      </c>
      <c r="E12" s="77">
        <v>454</v>
      </c>
      <c r="F12" s="76">
        <v>0.17616906021179091</v>
      </c>
      <c r="G12" s="74"/>
      <c r="H12" s="77">
        <v>9564</v>
      </c>
      <c r="I12" s="76">
        <v>3.7111913917743795</v>
      </c>
      <c r="J12" s="74"/>
      <c r="K12" s="77">
        <v>6021</v>
      </c>
      <c r="L12" s="76">
        <v>2.3363742544828043</v>
      </c>
      <c r="M12" s="74"/>
      <c r="N12" s="77">
        <v>9000</v>
      </c>
      <c r="O12" s="76">
        <v>3.4923381980310975</v>
      </c>
      <c r="P12" s="74"/>
      <c r="Q12" s="77">
        <v>8229</v>
      </c>
      <c r="R12" s="76">
        <v>3.1931612257331001</v>
      </c>
      <c r="S12" s="74"/>
      <c r="T12" s="77">
        <v>11125</v>
      </c>
      <c r="U12" s="76">
        <v>4.316918050343995</v>
      </c>
      <c r="V12" s="74"/>
      <c r="W12" s="77">
        <v>37572</v>
      </c>
      <c r="X12" s="76">
        <v>14.579347864047154</v>
      </c>
      <c r="Y12" s="74"/>
      <c r="Z12" s="77">
        <v>175742</v>
      </c>
      <c r="AA12" s="76">
        <f t="shared" ref="AA12:AA19" si="0">Z12*100/$AC12</f>
        <v>68.194499955375676</v>
      </c>
      <c r="AB12" s="66"/>
      <c r="AC12" s="153">
        <f>E12+H12+K12+N12+Q12+T12+W12+Z12</f>
        <v>257707</v>
      </c>
      <c r="AD12" s="75">
        <f>F12+I12+L12+O12+R12+U12+X12+AA12</f>
        <v>100</v>
      </c>
      <c r="AF12" s="425"/>
    </row>
    <row r="13" spans="2:32" s="73" customFormat="1" ht="21" customHeight="1" x14ac:dyDescent="0.2">
      <c r="B13" s="1118"/>
      <c r="D13" s="418" t="s">
        <v>52</v>
      </c>
      <c r="E13" s="415">
        <v>623</v>
      </c>
      <c r="F13" s="416">
        <v>0.18558457652161481</v>
      </c>
      <c r="G13" s="74"/>
      <c r="H13" s="415">
        <v>10553</v>
      </c>
      <c r="I13" s="416">
        <v>3.1436180353653307</v>
      </c>
      <c r="J13" s="74"/>
      <c r="K13" s="415">
        <v>7511</v>
      </c>
      <c r="L13" s="416">
        <v>2.2374410180639628</v>
      </c>
      <c r="M13" s="74"/>
      <c r="N13" s="415">
        <v>11056</v>
      </c>
      <c r="O13" s="416">
        <v>3.2934559839855106</v>
      </c>
      <c r="P13" s="74"/>
      <c r="Q13" s="415">
        <v>12173</v>
      </c>
      <c r="R13" s="416">
        <v>3.6261975120346981</v>
      </c>
      <c r="S13" s="74"/>
      <c r="T13" s="415">
        <v>19223</v>
      </c>
      <c r="U13" s="416">
        <v>5.7263119012439825</v>
      </c>
      <c r="V13" s="74"/>
      <c r="W13" s="415">
        <v>61292</v>
      </c>
      <c r="X13" s="416">
        <v>18.258185977789427</v>
      </c>
      <c r="Y13" s="74"/>
      <c r="Z13" s="415">
        <v>213265</v>
      </c>
      <c r="AA13" s="416">
        <f t="shared" si="0"/>
        <v>63.529204994995474</v>
      </c>
      <c r="AB13" s="66"/>
      <c r="AC13" s="157">
        <f t="shared" ref="AC13:AD15" si="1">E13+H13+K13+N13+Q13+T13+W13+Z13</f>
        <v>335696</v>
      </c>
      <c r="AD13" s="181">
        <f t="shared" si="1"/>
        <v>100</v>
      </c>
      <c r="AF13" s="425"/>
    </row>
    <row r="14" spans="2:32" s="73" customFormat="1" ht="21" customHeight="1" x14ac:dyDescent="0.2">
      <c r="B14" s="1118"/>
      <c r="D14" s="418" t="s">
        <v>53</v>
      </c>
      <c r="E14" s="415">
        <v>255</v>
      </c>
      <c r="F14" s="416">
        <v>9.0153473029969844E-2</v>
      </c>
      <c r="G14" s="74"/>
      <c r="H14" s="415">
        <v>7229</v>
      </c>
      <c r="I14" s="416">
        <v>2.5557625746417725</v>
      </c>
      <c r="J14" s="74"/>
      <c r="K14" s="415">
        <v>6097</v>
      </c>
      <c r="L14" s="416">
        <v>2.1555518629950043</v>
      </c>
      <c r="M14" s="74"/>
      <c r="N14" s="415">
        <v>8236</v>
      </c>
      <c r="O14" s="416">
        <v>2.9117804073522811</v>
      </c>
      <c r="P14" s="74"/>
      <c r="Q14" s="415">
        <v>10549</v>
      </c>
      <c r="R14" s="416">
        <v>3.7295254391888308</v>
      </c>
      <c r="S14" s="74"/>
      <c r="T14" s="415">
        <v>18353</v>
      </c>
      <c r="U14" s="416">
        <v>6.4885752569373984</v>
      </c>
      <c r="V14" s="74"/>
      <c r="W14" s="415">
        <v>65814</v>
      </c>
      <c r="X14" s="416">
        <v>23.268081074487981</v>
      </c>
      <c r="Y14" s="74"/>
      <c r="Z14" s="415">
        <v>166318</v>
      </c>
      <c r="AA14" s="416">
        <f t="shared" si="0"/>
        <v>58.800569911366765</v>
      </c>
      <c r="AB14" s="66"/>
      <c r="AC14" s="157">
        <f t="shared" si="1"/>
        <v>282851</v>
      </c>
      <c r="AD14" s="181">
        <f t="shared" si="1"/>
        <v>100</v>
      </c>
      <c r="AF14" s="425"/>
    </row>
    <row r="15" spans="2:32" s="73" customFormat="1" ht="21" customHeight="1" x14ac:dyDescent="0.2">
      <c r="B15" s="1119"/>
      <c r="D15" s="421" t="s">
        <v>71</v>
      </c>
      <c r="E15" s="419">
        <f>SUM(E12:E14)</f>
        <v>1332</v>
      </c>
      <c r="F15" s="420">
        <f t="shared" ref="F15:F19" si="2">E15*100/$AC15</f>
        <v>0.15201071835335417</v>
      </c>
      <c r="G15" s="74"/>
      <c r="H15" s="419">
        <f>SUM(H12:H14)</f>
        <v>27346</v>
      </c>
      <c r="I15" s="420">
        <f t="shared" ref="I15:I19" si="3">H15*100/$AC15</f>
        <v>3.1207846126807981</v>
      </c>
      <c r="J15" s="74"/>
      <c r="K15" s="419">
        <f>SUM(K12:K14)</f>
        <v>19629</v>
      </c>
      <c r="L15" s="420">
        <f t="shared" ref="L15:L19" si="4">K15*100/$AC15</f>
        <v>2.2401038968153069</v>
      </c>
      <c r="M15" s="74"/>
      <c r="N15" s="419">
        <f>SUM(N12:N14)</f>
        <v>28292</v>
      </c>
      <c r="O15" s="420">
        <f t="shared" ref="O15:O19" si="5">N15*100/$AC15</f>
        <v>3.2287441769167389</v>
      </c>
      <c r="P15" s="74"/>
      <c r="Q15" s="419">
        <f>SUM(Q12:Q14)</f>
        <v>30951</v>
      </c>
      <c r="R15" s="420">
        <f t="shared" ref="R15:R19" si="6">Q15*100/$AC15</f>
        <v>3.5321950028188174</v>
      </c>
      <c r="S15" s="74"/>
      <c r="T15" s="419">
        <f>SUM(T12:T14)</f>
        <v>48701</v>
      </c>
      <c r="U15" s="420">
        <f t="shared" ref="U15:U19" si="7">T15*100/$AC15</f>
        <v>5.5578633592542799</v>
      </c>
      <c r="V15" s="74"/>
      <c r="W15" s="419">
        <f>SUM(W12:W14)</f>
        <v>164678</v>
      </c>
      <c r="X15" s="420">
        <f t="shared" ref="X15:X19" si="8">W15*100/$AC15</f>
        <v>18.793409216962203</v>
      </c>
      <c r="Y15" s="74"/>
      <c r="Z15" s="419">
        <f>SUM(Z12:Z14)</f>
        <v>555325</v>
      </c>
      <c r="AA15" s="420">
        <f t="shared" si="0"/>
        <v>63.374889016198502</v>
      </c>
      <c r="AB15" s="66"/>
      <c r="AC15" s="422">
        <f>SUM(AC12:AC14)</f>
        <v>876254</v>
      </c>
      <c r="AD15" s="424">
        <f t="shared" si="1"/>
        <v>100</v>
      </c>
      <c r="AF15" s="425"/>
    </row>
    <row r="16" spans="2:32" s="73" customFormat="1" ht="21" customHeight="1" x14ac:dyDescent="0.2">
      <c r="B16" s="1117" t="s">
        <v>26</v>
      </c>
      <c r="D16" s="417" t="s">
        <v>34</v>
      </c>
      <c r="E16" s="77">
        <v>592</v>
      </c>
      <c r="F16" s="76">
        <v>0.413728518614289</v>
      </c>
      <c r="G16" s="74"/>
      <c r="H16" s="77">
        <v>19726</v>
      </c>
      <c r="I16" s="76">
        <v>13.785825605043016</v>
      </c>
      <c r="J16" s="74"/>
      <c r="K16" s="77">
        <v>9131</v>
      </c>
      <c r="L16" s="76">
        <v>6.3813430801808666</v>
      </c>
      <c r="M16" s="74"/>
      <c r="N16" s="77">
        <v>11036</v>
      </c>
      <c r="O16" s="76">
        <v>7.7126823166001577</v>
      </c>
      <c r="P16" s="74"/>
      <c r="Q16" s="77">
        <v>9307</v>
      </c>
      <c r="R16" s="76">
        <v>6.5043434505797091</v>
      </c>
      <c r="S16" s="74"/>
      <c r="T16" s="77">
        <v>12153</v>
      </c>
      <c r="U16" s="76">
        <v>8.4933153491882667</v>
      </c>
      <c r="V16" s="74"/>
      <c r="W16" s="77">
        <v>27219</v>
      </c>
      <c r="X16" s="76">
        <v>19.022426601625561</v>
      </c>
      <c r="Y16" s="74"/>
      <c r="Z16" s="77">
        <v>53925</v>
      </c>
      <c r="AA16" s="76">
        <f t="shared" si="0"/>
        <v>37.686335078168135</v>
      </c>
      <c r="AB16" s="66"/>
      <c r="AC16" s="153">
        <f>E16+H16+K16+N16+Q16+T16+W16+Z16</f>
        <v>143089</v>
      </c>
      <c r="AD16" s="75">
        <f>F16+I16+L16+O16+R16+U16+X16+AA16</f>
        <v>100</v>
      </c>
      <c r="AF16" s="425"/>
    </row>
    <row r="17" spans="2:32" s="73" customFormat="1" ht="21" customHeight="1" x14ac:dyDescent="0.2">
      <c r="B17" s="1118"/>
      <c r="D17" s="418" t="s">
        <v>52</v>
      </c>
      <c r="E17" s="415">
        <v>835</v>
      </c>
      <c r="F17" s="416">
        <v>0.42249173990700123</v>
      </c>
      <c r="G17" s="74"/>
      <c r="H17" s="415">
        <v>25442</v>
      </c>
      <c r="I17" s="416">
        <v>12.873095624807096</v>
      </c>
      <c r="J17" s="74"/>
      <c r="K17" s="415">
        <v>11500</v>
      </c>
      <c r="L17" s="416">
        <v>5.8187485136892381</v>
      </c>
      <c r="M17" s="74"/>
      <c r="N17" s="415">
        <v>14647</v>
      </c>
      <c r="O17" s="416">
        <v>7.4110616939135889</v>
      </c>
      <c r="P17" s="74"/>
      <c r="Q17" s="415">
        <v>14479</v>
      </c>
      <c r="R17" s="416">
        <v>7.3260573678005638</v>
      </c>
      <c r="S17" s="74"/>
      <c r="T17" s="415">
        <v>20649</v>
      </c>
      <c r="U17" s="416">
        <v>10.447942439927747</v>
      </c>
      <c r="V17" s="74"/>
      <c r="W17" s="415">
        <v>39721</v>
      </c>
      <c r="X17" s="416">
        <v>20.097957366282628</v>
      </c>
      <c r="Y17" s="74"/>
      <c r="Z17" s="415">
        <v>70364</v>
      </c>
      <c r="AA17" s="416">
        <f t="shared" si="0"/>
        <v>35.602645253672137</v>
      </c>
      <c r="AB17" s="66"/>
      <c r="AC17" s="157">
        <f t="shared" ref="AC17:AD19" si="9">E17+H17+K17+N17+Q17+T17+W17+Z17</f>
        <v>197637</v>
      </c>
      <c r="AD17" s="181">
        <f t="shared" si="9"/>
        <v>100</v>
      </c>
      <c r="AF17" s="425"/>
    </row>
    <row r="18" spans="2:32" s="73" customFormat="1" ht="21" customHeight="1" x14ac:dyDescent="0.2">
      <c r="B18" s="1118"/>
      <c r="D18" s="418" t="s">
        <v>53</v>
      </c>
      <c r="E18" s="415">
        <v>340</v>
      </c>
      <c r="F18" s="416">
        <v>0.20735373938074417</v>
      </c>
      <c r="G18" s="74"/>
      <c r="H18" s="415">
        <v>16251</v>
      </c>
      <c r="I18" s="416">
        <v>9.9108988784602161</v>
      </c>
      <c r="J18" s="74"/>
      <c r="K18" s="415">
        <v>10159</v>
      </c>
      <c r="L18" s="416">
        <v>6.1956077599087642</v>
      </c>
      <c r="M18" s="74"/>
      <c r="N18" s="415">
        <v>11684</v>
      </c>
      <c r="O18" s="416">
        <v>7.1256502674253372</v>
      </c>
      <c r="P18" s="74"/>
      <c r="Q18" s="415">
        <v>12240</v>
      </c>
      <c r="R18" s="416">
        <v>7.4647346177067897</v>
      </c>
      <c r="S18" s="74"/>
      <c r="T18" s="415">
        <v>17891</v>
      </c>
      <c r="U18" s="416">
        <v>10.911075739002628</v>
      </c>
      <c r="V18" s="74"/>
      <c r="W18" s="415">
        <v>33797</v>
      </c>
      <c r="X18" s="416">
        <v>20.611571558385325</v>
      </c>
      <c r="Y18" s="74"/>
      <c r="Z18" s="415">
        <v>61609</v>
      </c>
      <c r="AA18" s="416">
        <f t="shared" si="0"/>
        <v>37.573107439730194</v>
      </c>
      <c r="AB18" s="66"/>
      <c r="AC18" s="157">
        <f t="shared" si="9"/>
        <v>163971</v>
      </c>
      <c r="AD18" s="181">
        <f t="shared" si="9"/>
        <v>100</v>
      </c>
      <c r="AF18" s="425"/>
    </row>
    <row r="19" spans="2:32" s="73" customFormat="1" ht="21" customHeight="1" x14ac:dyDescent="0.2">
      <c r="B19" s="1119"/>
      <c r="D19" s="421" t="s">
        <v>71</v>
      </c>
      <c r="E19" s="419">
        <f>SUM(E16:E18)</f>
        <v>1767</v>
      </c>
      <c r="F19" s="420">
        <f t="shared" si="2"/>
        <v>0.35011105673304971</v>
      </c>
      <c r="G19" s="74"/>
      <c r="H19" s="419">
        <f>SUM(H16:H18)</f>
        <v>61419</v>
      </c>
      <c r="I19" s="420">
        <f t="shared" si="3"/>
        <v>12.169479905765241</v>
      </c>
      <c r="J19" s="74"/>
      <c r="K19" s="419">
        <f>SUM(K16:K18)</f>
        <v>30790</v>
      </c>
      <c r="L19" s="420">
        <f t="shared" si="4"/>
        <v>6.1006901170405214</v>
      </c>
      <c r="M19" s="74"/>
      <c r="N19" s="419">
        <f>SUM(N16:N18)</f>
        <v>37367</v>
      </c>
      <c r="O19" s="420">
        <f t="shared" si="5"/>
        <v>7.4038482495437856</v>
      </c>
      <c r="P19" s="74"/>
      <c r="Q19" s="419">
        <f>SUM(Q16:Q18)</f>
        <v>36026</v>
      </c>
      <c r="R19" s="420">
        <f t="shared" si="6"/>
        <v>7.1381442727022355</v>
      </c>
      <c r="S19" s="74"/>
      <c r="T19" s="419">
        <f>SUM(T16:T18)</f>
        <v>50693</v>
      </c>
      <c r="U19" s="420">
        <f t="shared" si="7"/>
        <v>10.04424436840322</v>
      </c>
      <c r="V19" s="74"/>
      <c r="W19" s="419">
        <f>SUM(W16:W18)</f>
        <v>100737</v>
      </c>
      <c r="X19" s="420">
        <f t="shared" si="8"/>
        <v>19.959896730117279</v>
      </c>
      <c r="Y19" s="74"/>
      <c r="Z19" s="419">
        <f>SUM(Z16:Z18)</f>
        <v>185898</v>
      </c>
      <c r="AA19" s="420">
        <f t="shared" si="0"/>
        <v>36.833585299694668</v>
      </c>
      <c r="AB19" s="66"/>
      <c r="AC19" s="422">
        <f>SUM(AC16:AC18)</f>
        <v>504697</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095" t="s">
        <v>3</v>
      </c>
      <c r="C21" s="1096"/>
      <c r="D21" s="1097"/>
      <c r="E21" s="65">
        <f>E15+E19</f>
        <v>3099</v>
      </c>
      <c r="F21" s="67">
        <f>E21*100/$AC21</f>
        <v>0.22441056923815544</v>
      </c>
      <c r="G21" s="66"/>
      <c r="H21" s="65">
        <f>H15+H19</f>
        <v>88765</v>
      </c>
      <c r="I21" s="67">
        <f>H21*100/$AC21</f>
        <v>6.4278167726443591</v>
      </c>
      <c r="J21" s="66"/>
      <c r="K21" s="65">
        <f>K15+K19</f>
        <v>50419</v>
      </c>
      <c r="L21" s="67">
        <f>K21*100/$AC21</f>
        <v>3.6510346855174443</v>
      </c>
      <c r="M21" s="66"/>
      <c r="N21" s="65">
        <f>N15+N19</f>
        <v>65659</v>
      </c>
      <c r="O21" s="67">
        <f>N21*100/$AC21</f>
        <v>4.7546219960013065</v>
      </c>
      <c r="P21" s="66"/>
      <c r="Q21" s="65">
        <f>Q15+Q19</f>
        <v>66977</v>
      </c>
      <c r="R21" s="67">
        <f>Q21*100/$AC21</f>
        <v>4.8500634707531258</v>
      </c>
      <c r="S21" s="66"/>
      <c r="T21" s="65">
        <f>T15+T19</f>
        <v>99394</v>
      </c>
      <c r="U21" s="67">
        <f>T21*100/$AC21</f>
        <v>7.197503749227887</v>
      </c>
      <c r="V21" s="66"/>
      <c r="W21" s="65">
        <f>W15+W19</f>
        <v>265415</v>
      </c>
      <c r="X21" s="67">
        <f>W21*100/$AC21</f>
        <v>19.21972611627784</v>
      </c>
      <c r="Y21" s="66"/>
      <c r="Z21" s="65">
        <f>Z15+Z19</f>
        <v>741223</v>
      </c>
      <c r="AA21" s="67">
        <f>Z21*100/$AC21</f>
        <v>53.674822640339883</v>
      </c>
      <c r="AB21" s="66"/>
      <c r="AC21" s="65">
        <f>AC15+AC19</f>
        <v>1380951</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091" t="s">
        <v>17</v>
      </c>
      <c r="D35" s="1091"/>
      <c r="E35" s="1091"/>
      <c r="F35" s="1091"/>
      <c r="G35" s="1091"/>
      <c r="H35" s="1091"/>
      <c r="I35" s="1091"/>
      <c r="J35" s="1091"/>
      <c r="K35" s="1091"/>
      <c r="L35" s="1091"/>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102"/>
      <c r="C44" s="1103"/>
      <c r="D44" s="1103"/>
      <c r="E44" s="1103"/>
      <c r="F44" s="1103"/>
      <c r="G44" s="1103"/>
      <c r="H44" s="1103"/>
      <c r="I44" s="1103"/>
      <c r="J44" s="1103"/>
      <c r="K44" s="1103"/>
      <c r="L44" s="1103"/>
      <c r="M44" s="1103"/>
      <c r="N44" s="1103"/>
      <c r="O44" s="1103"/>
      <c r="P44" s="403"/>
      <c r="AD44" s="54"/>
    </row>
  </sheetData>
  <mergeCells count="21">
    <mergeCell ref="B12:B15"/>
    <mergeCell ref="B16:B19"/>
    <mergeCell ref="B21:D21"/>
    <mergeCell ref="C35:L35"/>
    <mergeCell ref="B44:O44"/>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5"/>
      <c r="C2" s="1045"/>
      <c r="D2" s="1045"/>
      <c r="E2" s="1045"/>
      <c r="F2" s="1045"/>
      <c r="G2" s="1045"/>
      <c r="H2" s="1045"/>
      <c r="I2" s="1045"/>
      <c r="O2" s="207"/>
    </row>
    <row r="3" spans="1:50" s="208" customFormat="1" ht="4.5" customHeight="1" x14ac:dyDescent="0.2">
      <c r="B3" s="1046"/>
      <c r="C3" s="1046"/>
      <c r="D3" s="1046"/>
      <c r="E3" s="1046"/>
      <c r="F3" s="1046"/>
      <c r="G3" s="1046"/>
      <c r="H3" s="1046"/>
      <c r="I3" s="1046"/>
      <c r="O3" s="207"/>
    </row>
    <row r="4" spans="1:50" s="208" customFormat="1" ht="37.5" customHeight="1" x14ac:dyDescent="0.2">
      <c r="A4" s="1082" t="s">
        <v>216</v>
      </c>
      <c r="B4" s="1082"/>
      <c r="C4" s="1082"/>
      <c r="D4" s="1082"/>
      <c r="E4" s="1082"/>
      <c r="F4" s="1082"/>
      <c r="G4" s="1082"/>
      <c r="H4" s="1082"/>
      <c r="I4" s="1082"/>
      <c r="J4" s="1082"/>
      <c r="K4" s="1082"/>
      <c r="L4" s="1082"/>
      <c r="M4" s="1082"/>
      <c r="N4" s="1082"/>
      <c r="O4" s="1082"/>
      <c r="P4" s="1082"/>
      <c r="Q4" s="1082"/>
      <c r="R4" s="1082"/>
      <c r="S4" s="1082"/>
      <c r="T4" s="1082"/>
      <c r="U4" s="1082"/>
      <c r="V4" s="1082"/>
      <c r="W4" s="1082"/>
      <c r="X4" s="1082"/>
      <c r="Y4" s="1082"/>
      <c r="Z4" s="1082"/>
    </row>
    <row r="5" spans="1:50" s="208" customFormat="1" ht="17.25" customHeight="1" x14ac:dyDescent="0.2">
      <c r="B5" s="1047" t="str">
        <f>porsaad!B6</f>
        <v>Situación a 30 de septiembre de 2023</v>
      </c>
      <c r="C5" s="1047"/>
      <c r="D5" s="1047"/>
      <c r="E5" s="1047"/>
      <c r="F5" s="1047"/>
      <c r="G5" s="1047"/>
      <c r="H5" s="1047"/>
      <c r="I5" s="1047"/>
      <c r="J5" s="1047"/>
      <c r="K5" s="1047"/>
      <c r="L5" s="1047"/>
      <c r="M5" s="1047"/>
      <c r="N5" s="1047"/>
      <c r="O5" s="1047"/>
      <c r="P5" s="1047"/>
      <c r="Q5" s="1047"/>
      <c r="R5" s="1047"/>
      <c r="S5" s="1047"/>
      <c r="T5" s="1047"/>
      <c r="U5" s="1047"/>
      <c r="V5" s="1047"/>
      <c r="W5" s="1047"/>
      <c r="X5" s="1047"/>
      <c r="Y5" s="1047"/>
      <c r="Z5" s="1047"/>
    </row>
    <row r="6" spans="1:50" s="208" customFormat="1" ht="6" customHeight="1" x14ac:dyDescent="0.2">
      <c r="O6" s="207"/>
    </row>
    <row r="7" spans="1:50" s="213" customFormat="1" ht="12.75" customHeight="1" x14ac:dyDescent="0.2">
      <c r="A7" s="209"/>
      <c r="B7" s="1048" t="s">
        <v>15</v>
      </c>
      <c r="C7" s="211"/>
      <c r="D7" s="1057" t="s">
        <v>115</v>
      </c>
      <c r="E7" s="1055"/>
      <c r="F7" s="568"/>
      <c r="G7" s="1055"/>
      <c r="H7" s="1055"/>
      <c r="I7" s="568"/>
      <c r="J7" s="1055"/>
      <c r="K7" s="1055"/>
      <c r="L7" s="568"/>
      <c r="M7" s="1055"/>
      <c r="N7" s="1056"/>
      <c r="O7" s="211"/>
      <c r="P7" s="1057" t="s">
        <v>187</v>
      </c>
      <c r="Q7" s="1055"/>
      <c r="R7" s="568"/>
      <c r="S7" s="1055"/>
      <c r="T7" s="1055"/>
      <c r="U7" s="568"/>
      <c r="V7" s="1055"/>
      <c r="W7" s="1055"/>
      <c r="X7" s="568"/>
      <c r="Y7" s="1055"/>
      <c r="Z7" s="1056"/>
      <c r="AA7" s="430"/>
      <c r="AB7" s="430"/>
      <c r="AC7" s="431"/>
      <c r="AD7" s="431"/>
      <c r="AE7" s="431"/>
      <c r="AF7" s="431"/>
      <c r="AG7" s="431"/>
      <c r="AH7" s="431"/>
      <c r="AI7" s="432"/>
    </row>
    <row r="8" spans="1:50" s="213" customFormat="1" ht="37.5" customHeight="1" x14ac:dyDescent="0.2">
      <c r="A8" s="209"/>
      <c r="B8" s="1049"/>
      <c r="C8" s="211"/>
      <c r="D8" s="1076"/>
      <c r="E8" s="1077"/>
      <c r="F8" s="211"/>
      <c r="G8" s="1057" t="s">
        <v>177</v>
      </c>
      <c r="H8" s="1056"/>
      <c r="I8" s="211"/>
      <c r="J8" s="1057" t="s">
        <v>183</v>
      </c>
      <c r="K8" s="1056"/>
      <c r="L8" s="211"/>
      <c r="M8" s="1057" t="s">
        <v>178</v>
      </c>
      <c r="N8" s="1056"/>
      <c r="O8" s="211"/>
      <c r="P8" s="1076"/>
      <c r="Q8" s="1078"/>
      <c r="R8" s="501"/>
      <c r="S8" s="1057" t="s">
        <v>188</v>
      </c>
      <c r="T8" s="1056"/>
      <c r="U8" s="211"/>
      <c r="V8" s="1057" t="s">
        <v>189</v>
      </c>
      <c r="W8" s="1056"/>
      <c r="X8" s="211"/>
      <c r="Y8" s="1057" t="s">
        <v>190</v>
      </c>
      <c r="Z8" s="1056"/>
      <c r="AA8" s="430"/>
      <c r="AB8" s="430"/>
      <c r="AC8" s="431"/>
      <c r="AD8" s="431"/>
      <c r="AE8" s="431"/>
      <c r="AF8" s="431"/>
      <c r="AG8" s="431"/>
      <c r="AH8" s="431"/>
      <c r="AI8" s="432"/>
    </row>
    <row r="9" spans="1:50" s="219" customFormat="1" ht="36.75" customHeight="1" x14ac:dyDescent="0.2">
      <c r="A9" s="214"/>
      <c r="B9" s="1050"/>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44" t="s">
        <v>227</v>
      </c>
      <c r="C33" s="1044"/>
      <c r="D33" s="1044"/>
      <c r="E33" s="1044"/>
      <c r="F33" s="1044"/>
      <c r="G33" s="1044"/>
      <c r="H33" s="1044"/>
      <c r="I33" s="1044"/>
      <c r="J33" s="1044"/>
      <c r="K33" s="1044"/>
      <c r="L33" s="1044"/>
      <c r="M33" s="1044"/>
      <c r="O33" s="259"/>
    </row>
    <row r="34" spans="2:19" ht="29.25" customHeight="1" x14ac:dyDescent="0.2">
      <c r="B34" s="1066"/>
      <c r="C34" s="1066"/>
      <c r="D34" s="1066"/>
      <c r="E34" s="1066"/>
      <c r="F34" s="1066"/>
      <c r="G34" s="1066"/>
      <c r="H34" s="1066"/>
      <c r="I34" s="1066"/>
      <c r="J34" s="1066"/>
      <c r="K34" s="1066"/>
      <c r="L34" s="1066"/>
      <c r="M34" s="1066"/>
      <c r="N34" s="1066"/>
      <c r="O34" s="1066"/>
      <c r="P34" s="1066"/>
      <c r="Q34" s="262"/>
      <c r="R34" s="262"/>
      <c r="S34" s="262"/>
    </row>
    <row r="35" spans="2:19" ht="4.5" customHeight="1" x14ac:dyDescent="0.2">
      <c r="B35" s="1067"/>
      <c r="C35" s="1067"/>
      <c r="D35" s="1067"/>
      <c r="E35" s="1067"/>
      <c r="F35" s="1067"/>
      <c r="G35" s="1067"/>
      <c r="H35" s="1067"/>
      <c r="I35" s="1067"/>
      <c r="J35" s="1067"/>
      <c r="K35" s="1067"/>
      <c r="L35" s="1067"/>
      <c r="M35" s="1067"/>
      <c r="N35" s="1067"/>
      <c r="O35" s="1067"/>
      <c r="P35" s="1067"/>
      <c r="Q35" s="262"/>
      <c r="R35" s="262"/>
      <c r="S35" s="262"/>
    </row>
    <row r="38" spans="2:19" x14ac:dyDescent="0.2">
      <c r="L38" s="263"/>
      <c r="M38" s="263"/>
      <c r="N38" s="263"/>
    </row>
  </sheetData>
  <mergeCells count="22">
    <mergeCell ref="P7:Q8"/>
    <mergeCell ref="B2:I2"/>
    <mergeCell ref="B3:I3"/>
    <mergeCell ref="B7:B9"/>
    <mergeCell ref="D7:E8"/>
    <mergeCell ref="G7:H7"/>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0"/>
      <c r="C3" s="1060"/>
      <c r="D3" s="1060"/>
      <c r="E3" s="1060"/>
      <c r="F3" s="1060"/>
      <c r="G3" s="1060"/>
      <c r="H3" s="1060"/>
      <c r="I3" s="1060"/>
      <c r="J3" s="45"/>
      <c r="Q3" s="89"/>
    </row>
    <row r="4" spans="2:30" s="7" customFormat="1" ht="2.25" customHeight="1" x14ac:dyDescent="0.2">
      <c r="B4" s="1029"/>
      <c r="C4" s="1029"/>
      <c r="D4" s="1029"/>
      <c r="E4" s="1029"/>
      <c r="F4" s="1029"/>
      <c r="G4" s="1029"/>
      <c r="H4" s="1029"/>
      <c r="I4" s="1029"/>
      <c r="J4" s="1029"/>
      <c r="K4" s="1029"/>
      <c r="L4" s="1029"/>
      <c r="M4" s="1029"/>
      <c r="N4" s="1029"/>
      <c r="O4" s="1029"/>
      <c r="P4" s="1029"/>
      <c r="Q4" s="1029"/>
      <c r="R4" s="1029"/>
      <c r="S4" s="1029"/>
      <c r="T4" s="1029"/>
    </row>
    <row r="5" spans="2:30" s="7" customFormat="1" ht="16.5" customHeight="1" x14ac:dyDescent="0.2">
      <c r="B5" s="1029" t="s">
        <v>441</v>
      </c>
      <c r="C5" s="1029"/>
      <c r="D5" s="1029"/>
      <c r="E5" s="1029"/>
      <c r="F5" s="1029"/>
      <c r="G5" s="1029"/>
      <c r="H5" s="1029"/>
      <c r="I5" s="1029"/>
      <c r="J5" s="1029"/>
      <c r="K5" s="1029"/>
      <c r="L5" s="1029"/>
      <c r="M5" s="1029"/>
      <c r="N5" s="1029"/>
      <c r="O5" s="1029"/>
      <c r="P5" s="1029"/>
      <c r="Q5" s="1029"/>
      <c r="R5" s="1029"/>
      <c r="S5" s="1029"/>
      <c r="T5" s="1029"/>
      <c r="U5" s="1029"/>
      <c r="V5" s="1029"/>
      <c r="W5" s="1029"/>
      <c r="X5" s="1029"/>
      <c r="Y5" s="1029"/>
      <c r="Z5" s="1029"/>
      <c r="AA5" s="1029"/>
      <c r="AB5" s="1029"/>
      <c r="AC5" s="1029"/>
    </row>
    <row r="6" spans="2:30" s="7" customFormat="1" ht="14.25" customHeight="1" x14ac:dyDescent="0.2">
      <c r="B6" s="1047" t="str">
        <f>porsaad!B6</f>
        <v>Situación a 30 de septiembre de 2023</v>
      </c>
      <c r="C6" s="1047"/>
      <c r="D6" s="1047"/>
      <c r="E6" s="1047"/>
      <c r="F6" s="1047"/>
      <c r="G6" s="1047"/>
      <c r="H6" s="1047"/>
      <c r="I6" s="1047"/>
      <c r="J6" s="1047"/>
      <c r="K6" s="1047"/>
      <c r="L6" s="1047"/>
      <c r="M6" s="1047"/>
      <c r="N6" s="1047"/>
      <c r="O6" s="1047"/>
      <c r="P6" s="1047"/>
      <c r="Q6" s="1047"/>
      <c r="R6" s="1047"/>
      <c r="S6" s="1047"/>
      <c r="T6" s="1047"/>
      <c r="U6" s="1047"/>
      <c r="V6" s="1047"/>
      <c r="W6" s="1047"/>
      <c r="X6" s="1047"/>
      <c r="Y6" s="1047"/>
      <c r="Z6" s="1047"/>
      <c r="AA6" s="1047"/>
      <c r="AB6" s="1047"/>
      <c r="AC6" s="1047"/>
    </row>
    <row r="7" spans="2:30" s="517" customFormat="1" ht="5.25" customHeight="1" x14ac:dyDescent="0.2"/>
    <row r="8" spans="2:30" s="519" customFormat="1" ht="21.75" customHeight="1" x14ac:dyDescent="0.2">
      <c r="B8" s="1121" t="s">
        <v>30</v>
      </c>
      <c r="D8" s="1121" t="s">
        <v>120</v>
      </c>
      <c r="E8" s="1121" t="s">
        <v>29</v>
      </c>
      <c r="F8" s="1121"/>
      <c r="G8" s="1121"/>
      <c r="H8" s="1121"/>
      <c r="I8" s="1121"/>
      <c r="J8" s="1121"/>
      <c r="K8" s="1121"/>
      <c r="L8" s="1121"/>
      <c r="M8" s="1121"/>
      <c r="N8" s="1121"/>
      <c r="O8" s="1121"/>
      <c r="P8" s="1121"/>
      <c r="Q8" s="1121"/>
      <c r="R8" s="1121"/>
      <c r="S8" s="1121"/>
    </row>
    <row r="9" spans="2:30" s="519" customFormat="1" ht="21.75" customHeight="1" x14ac:dyDescent="0.2">
      <c r="B9" s="1121"/>
      <c r="D9" s="1121"/>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1"/>
      <c r="D10" s="1121"/>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20" t="s">
        <v>27</v>
      </c>
      <c r="D12" s="526" t="s">
        <v>34</v>
      </c>
      <c r="E12" s="527">
        <f>'46perfpbsaad'!E12</f>
        <v>454</v>
      </c>
      <c r="F12" s="526"/>
      <c r="G12" s="527">
        <f>'46perfpbsaad'!H12</f>
        <v>9564</v>
      </c>
      <c r="H12" s="526"/>
      <c r="I12" s="527">
        <f>'46perfpbsaad'!K12</f>
        <v>6021</v>
      </c>
      <c r="J12" s="526"/>
      <c r="K12" s="527">
        <f>'46perfpbsaad'!N12</f>
        <v>9000</v>
      </c>
      <c r="L12" s="526"/>
      <c r="M12" s="527">
        <f>'46perfpbsaad'!Q12</f>
        <v>8229</v>
      </c>
      <c r="N12" s="526"/>
      <c r="O12" s="527">
        <f>'46perfpbsaad'!T12</f>
        <v>11125</v>
      </c>
      <c r="P12" s="526"/>
      <c r="Q12" s="527">
        <f>'46perfpbsaad'!W12</f>
        <v>37572</v>
      </c>
      <c r="R12" s="526"/>
      <c r="S12" s="527">
        <f>'46perfpbsaad'!Z12</f>
        <v>175742</v>
      </c>
      <c r="T12" s="528"/>
      <c r="V12" s="529">
        <f>E12/E$15</f>
        <v>0.34084084084084082</v>
      </c>
      <c r="W12" s="529">
        <f>G12/G$15</f>
        <v>0.34974036422145832</v>
      </c>
      <c r="X12" s="529">
        <f>I12/I$15</f>
        <v>0.30674002751031637</v>
      </c>
      <c r="Y12" s="529">
        <f>K12/K$15</f>
        <v>0.31811112682030257</v>
      </c>
      <c r="Z12" s="529">
        <f>M12/M$15</f>
        <v>0.26587186197538043</v>
      </c>
      <c r="AA12" s="529">
        <f>O12/O$15</f>
        <v>0.22843473439970433</v>
      </c>
      <c r="AB12" s="529">
        <f>Q12/Q$15</f>
        <v>0.22815433755571479</v>
      </c>
      <c r="AC12" s="529">
        <f>S12/S$15</f>
        <v>0.31646693377751767</v>
      </c>
      <c r="AD12" s="529"/>
    </row>
    <row r="13" spans="2:30" s="525" customFormat="1" ht="21" customHeight="1" x14ac:dyDescent="0.2">
      <c r="B13" s="1120"/>
      <c r="D13" s="526" t="s">
        <v>52</v>
      </c>
      <c r="E13" s="527">
        <f>'46perfpbsaad'!E13</f>
        <v>623</v>
      </c>
      <c r="F13" s="526"/>
      <c r="G13" s="527">
        <f>'46perfpbsaad'!H13</f>
        <v>10553</v>
      </c>
      <c r="H13" s="526"/>
      <c r="I13" s="527">
        <f>'46perfpbsaad'!K13</f>
        <v>7511</v>
      </c>
      <c r="J13" s="526"/>
      <c r="K13" s="527">
        <f>'46perfpbsaad'!N13</f>
        <v>11056</v>
      </c>
      <c r="L13" s="526"/>
      <c r="M13" s="527">
        <f>'46perfpbsaad'!Q13</f>
        <v>12173</v>
      </c>
      <c r="N13" s="526"/>
      <c r="O13" s="527">
        <f>'46perfpbsaad'!T13</f>
        <v>19223</v>
      </c>
      <c r="P13" s="526"/>
      <c r="Q13" s="527">
        <f>'46perfpbsaad'!W13</f>
        <v>61292</v>
      </c>
      <c r="R13" s="526"/>
      <c r="S13" s="527">
        <f>'46perfpbsaad'!Z13</f>
        <v>213265</v>
      </c>
      <c r="T13" s="528"/>
      <c r="V13" s="529">
        <f>E13/E$15</f>
        <v>0.4677177177177177</v>
      </c>
      <c r="W13" s="529">
        <f>G13/G$15</f>
        <v>0.385906531119725</v>
      </c>
      <c r="X13" s="529">
        <f>I13/I$15</f>
        <v>0.38264812267563297</v>
      </c>
      <c r="Y13" s="529">
        <f>K13/K$15</f>
        <v>0.39078184645836278</v>
      </c>
      <c r="Z13" s="529">
        <f>M13/M$15</f>
        <v>0.39329908565151367</v>
      </c>
      <c r="AA13" s="529">
        <f>O13/O$15</f>
        <v>0.39471468758341716</v>
      </c>
      <c r="AB13" s="529">
        <f>Q13/Q$15</f>
        <v>0.37219300695903523</v>
      </c>
      <c r="AC13" s="529">
        <f>S13/S$15</f>
        <v>0.38403637509566468</v>
      </c>
      <c r="AD13" s="529"/>
    </row>
    <row r="14" spans="2:30" s="525" customFormat="1" ht="21" customHeight="1" x14ac:dyDescent="0.2">
      <c r="B14" s="1120"/>
      <c r="D14" s="526" t="s">
        <v>53</v>
      </c>
      <c r="E14" s="527">
        <f>'46perfpbsaad'!E14</f>
        <v>255</v>
      </c>
      <c r="F14" s="526"/>
      <c r="G14" s="527">
        <f>'46perfpbsaad'!H14</f>
        <v>7229</v>
      </c>
      <c r="H14" s="526"/>
      <c r="I14" s="527">
        <f>'46perfpbsaad'!K14</f>
        <v>6097</v>
      </c>
      <c r="J14" s="526"/>
      <c r="K14" s="527">
        <f>'46perfpbsaad'!N14</f>
        <v>8236</v>
      </c>
      <c r="L14" s="526"/>
      <c r="M14" s="527">
        <f>'46perfpbsaad'!Q14</f>
        <v>10549</v>
      </c>
      <c r="N14" s="526"/>
      <c r="O14" s="527">
        <f>'46perfpbsaad'!T14</f>
        <v>18353</v>
      </c>
      <c r="P14" s="526"/>
      <c r="Q14" s="527">
        <f>'46perfpbsaad'!W14</f>
        <v>65814</v>
      </c>
      <c r="R14" s="526"/>
      <c r="S14" s="527">
        <f>'46perfpbsaad'!Z14</f>
        <v>166318</v>
      </c>
      <c r="T14" s="528"/>
      <c r="V14" s="529">
        <f>E14/E$15</f>
        <v>0.19144144144144143</v>
      </c>
      <c r="W14" s="529">
        <f>G14/G$15</f>
        <v>0.26435310465881667</v>
      </c>
      <c r="X14" s="529">
        <f>I14/I$15</f>
        <v>0.31061184981405066</v>
      </c>
      <c r="Y14" s="529">
        <f>K14/K$15</f>
        <v>0.29110702672133465</v>
      </c>
      <c r="Z14" s="529">
        <f>M14/M$15</f>
        <v>0.3408290523731059</v>
      </c>
      <c r="AA14" s="529">
        <f>O14/O$15</f>
        <v>0.37685057801687849</v>
      </c>
      <c r="AB14" s="529">
        <f>Q14/Q$15</f>
        <v>0.39965265548525003</v>
      </c>
      <c r="AC14" s="529">
        <f>S14/S$15</f>
        <v>0.29949669112681765</v>
      </c>
      <c r="AD14" s="529"/>
    </row>
    <row r="15" spans="2:30" s="525" customFormat="1" ht="21" customHeight="1" x14ac:dyDescent="0.2">
      <c r="B15" s="1120"/>
      <c r="D15" s="530" t="s">
        <v>71</v>
      </c>
      <c r="E15" s="527">
        <f>'46perfpbsaad'!E15</f>
        <v>1332</v>
      </c>
      <c r="F15" s="526"/>
      <c r="G15" s="527">
        <f>SUM(G12:G14)</f>
        <v>27346</v>
      </c>
      <c r="H15" s="527">
        <f t="shared" ref="H15:T15" si="0">SUM(H12:H14)</f>
        <v>0</v>
      </c>
      <c r="I15" s="527">
        <f t="shared" si="0"/>
        <v>19629</v>
      </c>
      <c r="J15" s="527">
        <f t="shared" si="0"/>
        <v>0</v>
      </c>
      <c r="K15" s="527">
        <f t="shared" si="0"/>
        <v>28292</v>
      </c>
      <c r="L15" s="527">
        <f t="shared" si="0"/>
        <v>0</v>
      </c>
      <c r="M15" s="527">
        <f t="shared" si="0"/>
        <v>30951</v>
      </c>
      <c r="N15" s="527">
        <f t="shared" si="0"/>
        <v>0</v>
      </c>
      <c r="O15" s="527">
        <f t="shared" si="0"/>
        <v>48701</v>
      </c>
      <c r="P15" s="527">
        <f t="shared" si="0"/>
        <v>0</v>
      </c>
      <c r="Q15" s="527">
        <f t="shared" si="0"/>
        <v>164678</v>
      </c>
      <c r="R15" s="527">
        <f t="shared" si="0"/>
        <v>0</v>
      </c>
      <c r="S15" s="527">
        <f t="shared" si="0"/>
        <v>555325</v>
      </c>
      <c r="T15" s="527">
        <f t="shared" si="0"/>
        <v>0</v>
      </c>
      <c r="V15" s="529"/>
    </row>
    <row r="16" spans="2:30" s="525" customFormat="1" ht="21" customHeight="1" x14ac:dyDescent="0.2">
      <c r="B16" s="1120" t="s">
        <v>26</v>
      </c>
      <c r="D16" s="526" t="s">
        <v>34</v>
      </c>
      <c r="E16" s="527">
        <f>'46perfpbsaad'!E16</f>
        <v>592</v>
      </c>
      <c r="F16" s="526"/>
      <c r="G16" s="527">
        <f>'46perfpbsaad'!H16</f>
        <v>19726</v>
      </c>
      <c r="H16" s="526"/>
      <c r="I16" s="527">
        <f>'46perfpbsaad'!K16</f>
        <v>9131</v>
      </c>
      <c r="J16" s="526"/>
      <c r="K16" s="527">
        <f>'46perfpbsaad'!N16</f>
        <v>11036</v>
      </c>
      <c r="L16" s="526"/>
      <c r="M16" s="527">
        <f>'46perfpbsaad'!Q16</f>
        <v>9307</v>
      </c>
      <c r="N16" s="526"/>
      <c r="O16" s="527">
        <f>'46perfpbsaad'!T16</f>
        <v>12153</v>
      </c>
      <c r="P16" s="526"/>
      <c r="Q16" s="527">
        <f>'46perfpbsaad'!W16</f>
        <v>27219</v>
      </c>
      <c r="R16" s="526"/>
      <c r="S16" s="527">
        <f>'46perfpbsaad'!Z16</f>
        <v>53925</v>
      </c>
      <c r="T16" s="528"/>
      <c r="V16" s="529">
        <f>E16/E$19</f>
        <v>0.33503112620260328</v>
      </c>
      <c r="W16" s="529">
        <f>G16/G$19</f>
        <v>0.32117097315163062</v>
      </c>
      <c r="X16" s="529">
        <f>I16/I$19</f>
        <v>0.29655732380643068</v>
      </c>
      <c r="Y16" s="529">
        <f>K16/K$19</f>
        <v>0.29534080873498009</v>
      </c>
      <c r="Z16" s="529">
        <f>M16/M$19</f>
        <v>0.25834119802364958</v>
      </c>
      <c r="AA16" s="529">
        <f>O16/O$19</f>
        <v>0.23973724182826031</v>
      </c>
      <c r="AB16" s="529">
        <f>Q16/Q$19</f>
        <v>0.27019863605229461</v>
      </c>
      <c r="AC16" s="529">
        <f>S16/S$19</f>
        <v>0.29007843010683276</v>
      </c>
    </row>
    <row r="17" spans="2:29" s="525" customFormat="1" ht="21" customHeight="1" x14ac:dyDescent="0.2">
      <c r="B17" s="1120"/>
      <c r="D17" s="526" t="s">
        <v>52</v>
      </c>
      <c r="E17" s="527">
        <f>'46perfpbsaad'!E17</f>
        <v>835</v>
      </c>
      <c r="F17" s="526"/>
      <c r="G17" s="527">
        <f>'46perfpbsaad'!H17</f>
        <v>25442</v>
      </c>
      <c r="H17" s="526"/>
      <c r="I17" s="527">
        <f>'46perfpbsaad'!K17</f>
        <v>11500</v>
      </c>
      <c r="J17" s="526"/>
      <c r="K17" s="527">
        <f>'46perfpbsaad'!N17</f>
        <v>14647</v>
      </c>
      <c r="L17" s="526"/>
      <c r="M17" s="527">
        <f>'46perfpbsaad'!Q17</f>
        <v>14479</v>
      </c>
      <c r="N17" s="526"/>
      <c r="O17" s="527">
        <f>'46perfpbsaad'!T17</f>
        <v>20649</v>
      </c>
      <c r="P17" s="526"/>
      <c r="Q17" s="527">
        <f>'46perfpbsaad'!W17</f>
        <v>39721</v>
      </c>
      <c r="R17" s="526"/>
      <c r="S17" s="527">
        <f>'46perfpbsaad'!Z17</f>
        <v>70364</v>
      </c>
      <c r="T17" s="528"/>
      <c r="V17" s="529">
        <f>E17/E$19</f>
        <v>0.47255234861346918</v>
      </c>
      <c r="W17" s="529">
        <f>G17/G$19</f>
        <v>0.41423663687132645</v>
      </c>
      <c r="X17" s="529">
        <f>I17/I$19</f>
        <v>0.37349788892497565</v>
      </c>
      <c r="Y17" s="529">
        <f>K17/K$19</f>
        <v>0.39197687799395187</v>
      </c>
      <c r="Z17" s="529">
        <f>M17/M$19</f>
        <v>0.40190418031421749</v>
      </c>
      <c r="AA17" s="529">
        <f>O17/O$19</f>
        <v>0.40733434596492613</v>
      </c>
      <c r="AB17" s="529">
        <f>Q17/Q$19</f>
        <v>0.39430397966983333</v>
      </c>
      <c r="AC17" s="529">
        <f>S17/S$19</f>
        <v>0.37850864452549249</v>
      </c>
    </row>
    <row r="18" spans="2:29" s="525" customFormat="1" ht="21" customHeight="1" x14ac:dyDescent="0.2">
      <c r="B18" s="1120"/>
      <c r="D18" s="526" t="s">
        <v>53</v>
      </c>
      <c r="E18" s="527">
        <f>'46perfpbsaad'!E18</f>
        <v>340</v>
      </c>
      <c r="F18" s="526"/>
      <c r="G18" s="527">
        <f>'46perfpbsaad'!H18</f>
        <v>16251</v>
      </c>
      <c r="H18" s="526"/>
      <c r="I18" s="527">
        <f>'46perfpbsaad'!K18</f>
        <v>10159</v>
      </c>
      <c r="J18" s="526"/>
      <c r="K18" s="527">
        <f>'46perfpbsaad'!N18</f>
        <v>11684</v>
      </c>
      <c r="L18" s="526"/>
      <c r="M18" s="527">
        <f>'46perfpbsaad'!Q18</f>
        <v>12240</v>
      </c>
      <c r="N18" s="526"/>
      <c r="O18" s="527">
        <f>'46perfpbsaad'!T18</f>
        <v>17891</v>
      </c>
      <c r="P18" s="526"/>
      <c r="Q18" s="527">
        <f>'46perfpbsaad'!W18</f>
        <v>33797</v>
      </c>
      <c r="R18" s="526"/>
      <c r="S18" s="527">
        <f>'46perfpbsaad'!Z18</f>
        <v>61609</v>
      </c>
      <c r="T18" s="528"/>
      <c r="V18" s="529">
        <f>E18/E$19</f>
        <v>0.19241652518392757</v>
      </c>
      <c r="W18" s="529">
        <f>G18/G$19</f>
        <v>0.26459238997704293</v>
      </c>
      <c r="X18" s="529">
        <f>I18/I$19</f>
        <v>0.32994478726859372</v>
      </c>
      <c r="Y18" s="529">
        <f>K18/K$19</f>
        <v>0.31268231327106805</v>
      </c>
      <c r="Z18" s="529">
        <f>M18/M$19</f>
        <v>0.33975462166213288</v>
      </c>
      <c r="AA18" s="529">
        <f>O18/O$19</f>
        <v>0.35292841220681359</v>
      </c>
      <c r="AB18" s="529">
        <f>Q18/Q$19</f>
        <v>0.33549738427787207</v>
      </c>
      <c r="AC18" s="529">
        <f>S18/S$19</f>
        <v>0.33141292536767475</v>
      </c>
    </row>
    <row r="19" spans="2:29" s="525" customFormat="1" ht="21" customHeight="1" x14ac:dyDescent="0.2">
      <c r="B19" s="1120"/>
      <c r="D19" s="530" t="s">
        <v>71</v>
      </c>
      <c r="E19" s="527">
        <f>'46perfpbsaad'!E19</f>
        <v>1767</v>
      </c>
      <c r="F19" s="526"/>
      <c r="G19" s="527">
        <f>SUM(G16:G18)</f>
        <v>61419</v>
      </c>
      <c r="H19" s="527">
        <f t="shared" ref="H19:T19" si="1">SUM(H16:H18)</f>
        <v>0</v>
      </c>
      <c r="I19" s="527">
        <f t="shared" si="1"/>
        <v>30790</v>
      </c>
      <c r="J19" s="527">
        <f t="shared" si="1"/>
        <v>0</v>
      </c>
      <c r="K19" s="527">
        <f t="shared" si="1"/>
        <v>37367</v>
      </c>
      <c r="L19" s="527">
        <f t="shared" si="1"/>
        <v>0</v>
      </c>
      <c r="M19" s="527">
        <f t="shared" si="1"/>
        <v>36026</v>
      </c>
      <c r="N19" s="527">
        <f t="shared" si="1"/>
        <v>0</v>
      </c>
      <c r="O19" s="527">
        <f t="shared" si="1"/>
        <v>50693</v>
      </c>
      <c r="P19" s="527">
        <f t="shared" si="1"/>
        <v>0</v>
      </c>
      <c r="Q19" s="527">
        <f t="shared" si="1"/>
        <v>100737</v>
      </c>
      <c r="R19" s="527">
        <f t="shared" si="1"/>
        <v>0</v>
      </c>
      <c r="S19" s="527">
        <f t="shared" si="1"/>
        <v>185898</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21" t="s">
        <v>3</v>
      </c>
      <c r="C21" s="1121"/>
      <c r="D21" s="1121"/>
      <c r="E21" s="532">
        <f>'46perfpbsaad'!E21</f>
        <v>3099</v>
      </c>
      <c r="F21" s="528"/>
      <c r="G21" s="532">
        <f>G15+G19</f>
        <v>88765</v>
      </c>
      <c r="H21" s="532">
        <f t="shared" ref="H21:T21" si="2">H15+H19</f>
        <v>0</v>
      </c>
      <c r="I21" s="532">
        <f t="shared" si="2"/>
        <v>50419</v>
      </c>
      <c r="J21" s="532">
        <f t="shared" si="2"/>
        <v>0</v>
      </c>
      <c r="K21" s="532">
        <f t="shared" si="2"/>
        <v>65659</v>
      </c>
      <c r="L21" s="532">
        <f t="shared" si="2"/>
        <v>0</v>
      </c>
      <c r="M21" s="532">
        <f t="shared" si="2"/>
        <v>66977</v>
      </c>
      <c r="N21" s="532">
        <f t="shared" si="2"/>
        <v>0</v>
      </c>
      <c r="O21" s="532">
        <f t="shared" si="2"/>
        <v>99394</v>
      </c>
      <c r="P21" s="532">
        <f t="shared" si="2"/>
        <v>0</v>
      </c>
      <c r="Q21" s="532">
        <f t="shared" si="2"/>
        <v>265415</v>
      </c>
      <c r="R21" s="532">
        <f t="shared" si="2"/>
        <v>0</v>
      </c>
      <c r="S21" s="532">
        <f t="shared" si="2"/>
        <v>741223</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091"/>
      <c r="D35" s="1091"/>
      <c r="E35" s="1091"/>
      <c r="F35" s="1091"/>
      <c r="G35" s="1091"/>
      <c r="H35" s="1091"/>
      <c r="I35" s="1091"/>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102"/>
      <c r="C44" s="1103"/>
      <c r="D44" s="1103"/>
      <c r="E44" s="1103"/>
      <c r="F44" s="1103"/>
      <c r="G44" s="1103"/>
      <c r="H44" s="1103"/>
      <c r="I44" s="1103"/>
      <c r="J44" s="1103"/>
      <c r="K44" s="1103"/>
      <c r="L44" s="403"/>
    </row>
  </sheetData>
  <mergeCells count="12">
    <mergeCell ref="B12:B15"/>
    <mergeCell ref="B16:B19"/>
    <mergeCell ref="B21:D21"/>
    <mergeCell ref="C35:I35"/>
    <mergeCell ref="B44:K44"/>
    <mergeCell ref="B3:I3"/>
    <mergeCell ref="B4:T4"/>
    <mergeCell ref="B5:AC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5"/>
      <c r="C2" s="1045"/>
      <c r="D2" s="1045"/>
      <c r="E2" s="206"/>
      <c r="F2" s="206"/>
      <c r="G2" s="1131"/>
      <c r="H2" s="1131"/>
      <c r="I2" s="1131"/>
      <c r="J2" s="1131"/>
      <c r="K2" s="1131"/>
      <c r="L2" s="1131"/>
      <c r="M2" s="1131"/>
      <c r="N2" s="1131"/>
      <c r="O2" s="1131"/>
      <c r="P2" s="1131"/>
      <c r="S2" s="206"/>
    </row>
    <row r="3" spans="1:21" s="205" customFormat="1" ht="3" customHeight="1" x14ac:dyDescent="0.2">
      <c r="B3" s="206"/>
      <c r="C3" s="206"/>
      <c r="D3" s="206"/>
      <c r="E3" s="206"/>
      <c r="F3" s="206"/>
      <c r="K3" s="206"/>
      <c r="O3" s="206"/>
      <c r="S3" s="206"/>
    </row>
    <row r="4" spans="1:21" s="208" customFormat="1" ht="15" customHeight="1" x14ac:dyDescent="0.2">
      <c r="B4" s="1145" t="s">
        <v>450</v>
      </c>
      <c r="C4" s="1145"/>
      <c r="D4" s="1145"/>
      <c r="E4" s="1145"/>
      <c r="F4" s="1145"/>
      <c r="G4" s="1145"/>
      <c r="H4" s="1145"/>
      <c r="I4" s="1145"/>
      <c r="J4" s="1145"/>
      <c r="K4" s="1145"/>
      <c r="L4" s="1145"/>
      <c r="M4" s="1145"/>
      <c r="N4" s="1145"/>
      <c r="O4" s="1145"/>
      <c r="P4" s="1145"/>
      <c r="Q4" s="1145"/>
      <c r="R4" s="314"/>
      <c r="S4" s="314"/>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316"/>
      <c r="R5" s="316"/>
      <c r="S5" s="316"/>
      <c r="T5" s="316"/>
      <c r="U5" s="91"/>
    </row>
    <row r="6" spans="1:21" s="208" customFormat="1" ht="4.5" customHeight="1" x14ac:dyDescent="0.2"/>
    <row r="7" spans="1:21" s="211" customFormat="1" ht="15" customHeight="1" x14ac:dyDescent="0.2">
      <c r="A7" s="212"/>
      <c r="B7" s="1133" t="s">
        <v>15</v>
      </c>
      <c r="C7" s="1136" t="s">
        <v>3</v>
      </c>
      <c r="D7" s="1137"/>
      <c r="E7" s="1137"/>
      <c r="F7" s="347"/>
      <c r="G7" s="350"/>
      <c r="H7" s="327"/>
      <c r="I7" s="328"/>
      <c r="J7" s="351"/>
      <c r="K7" s="350"/>
      <c r="L7" s="327"/>
      <c r="M7" s="328"/>
      <c r="N7" s="351"/>
      <c r="O7" s="350"/>
      <c r="P7" s="327"/>
      <c r="Q7" s="328"/>
    </row>
    <row r="8" spans="1:21" s="211" customFormat="1" ht="15" customHeight="1" x14ac:dyDescent="0.2">
      <c r="A8" s="212"/>
      <c r="B8" s="1134"/>
      <c r="C8" s="1138"/>
      <c r="D8" s="1139"/>
      <c r="E8" s="1139"/>
      <c r="F8" s="347"/>
      <c r="G8" s="1140" t="s">
        <v>34</v>
      </c>
      <c r="H8" s="1140"/>
      <c r="I8" s="1141"/>
      <c r="J8" s="329"/>
      <c r="K8" s="1142" t="s">
        <v>52</v>
      </c>
      <c r="L8" s="1140"/>
      <c r="M8" s="1141"/>
      <c r="N8" s="329"/>
      <c r="O8" s="1142" t="s">
        <v>53</v>
      </c>
      <c r="P8" s="1140"/>
      <c r="Q8" s="1141"/>
    </row>
    <row r="9" spans="1:21" s="211" customFormat="1" ht="33.75" customHeight="1" x14ac:dyDescent="0.2">
      <c r="A9" s="212"/>
      <c r="B9" s="1134"/>
      <c r="C9" s="1143" t="s">
        <v>75</v>
      </c>
      <c r="D9" s="1144"/>
      <c r="E9" s="798" t="s">
        <v>297</v>
      </c>
      <c r="F9" s="325"/>
      <c r="G9" s="1147" t="s">
        <v>75</v>
      </c>
      <c r="H9" s="1148"/>
      <c r="I9" s="325" t="s">
        <v>297</v>
      </c>
      <c r="J9" s="797"/>
      <c r="K9" s="1149" t="s">
        <v>75</v>
      </c>
      <c r="L9" s="1148"/>
      <c r="M9" s="325" t="s">
        <v>297</v>
      </c>
      <c r="N9" s="797"/>
      <c r="O9" s="1149" t="s">
        <v>75</v>
      </c>
      <c r="P9" s="1148"/>
      <c r="Q9" s="325" t="s">
        <v>297</v>
      </c>
    </row>
    <row r="10" spans="1:21" s="216" customFormat="1" ht="29.25" customHeight="1" x14ac:dyDescent="0.2">
      <c r="A10" s="317"/>
      <c r="B10" s="1135"/>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408443</v>
      </c>
      <c r="D12" s="340">
        <f t="shared" ref="D12:D29" si="0">C12/C$30*100</f>
        <v>21.999716683821838</v>
      </c>
      <c r="E12" s="335">
        <f>I12+M12+Q12</f>
        <v>279070</v>
      </c>
      <c r="F12" s="338"/>
      <c r="G12" s="335">
        <v>110133</v>
      </c>
      <c r="H12" s="340">
        <v>26.96410515053508</v>
      </c>
      <c r="I12" s="337">
        <v>78304</v>
      </c>
      <c r="J12" s="341"/>
      <c r="K12" s="335">
        <v>189139</v>
      </c>
      <c r="L12" s="340">
        <v>46.307318279417203</v>
      </c>
      <c r="M12" s="337">
        <v>128692</v>
      </c>
      <c r="N12" s="341"/>
      <c r="O12" s="335">
        <v>109171</v>
      </c>
      <c r="P12" s="340">
        <v>26.728576570047718</v>
      </c>
      <c r="Q12" s="337">
        <v>72074</v>
      </c>
    </row>
    <row r="13" spans="1:21" s="275" customFormat="1" ht="18" customHeight="1" x14ac:dyDescent="0.2">
      <c r="A13" s="318"/>
      <c r="B13" s="331" t="s">
        <v>10</v>
      </c>
      <c r="C13" s="341">
        <f t="shared" ref="C13:C29" si="1">G13+K13+O13</f>
        <v>50493</v>
      </c>
      <c r="D13" s="342">
        <f t="shared" si="0"/>
        <v>2.7196737231785488</v>
      </c>
      <c r="E13" s="341">
        <f t="shared" ref="E13:E29" si="2">I13+M13+Q13</f>
        <v>39671</v>
      </c>
      <c r="F13" s="338"/>
      <c r="G13" s="341">
        <v>14755</v>
      </c>
      <c r="H13" s="342">
        <v>29.221872338740024</v>
      </c>
      <c r="I13" s="338">
        <v>11814</v>
      </c>
      <c r="J13" s="341"/>
      <c r="K13" s="341">
        <v>18227</v>
      </c>
      <c r="L13" s="342">
        <v>36.098073000217852</v>
      </c>
      <c r="M13" s="338">
        <v>14450</v>
      </c>
      <c r="N13" s="341"/>
      <c r="O13" s="341">
        <v>17511</v>
      </c>
      <c r="P13" s="342">
        <v>34.680054661042128</v>
      </c>
      <c r="Q13" s="338">
        <v>13407</v>
      </c>
    </row>
    <row r="14" spans="1:21" s="275" customFormat="1" ht="18" customHeight="1" x14ac:dyDescent="0.2">
      <c r="A14" s="318"/>
      <c r="B14" s="331" t="s">
        <v>40</v>
      </c>
      <c r="C14" s="341">
        <f t="shared" si="1"/>
        <v>38794</v>
      </c>
      <c r="D14" s="342">
        <f t="shared" si="0"/>
        <v>2.0895376075295315</v>
      </c>
      <c r="E14" s="341">
        <f t="shared" si="2"/>
        <v>30221</v>
      </c>
      <c r="F14" s="338"/>
      <c r="G14" s="341">
        <v>10009</v>
      </c>
      <c r="H14" s="342">
        <v>25.800381502294169</v>
      </c>
      <c r="I14" s="338">
        <v>7516</v>
      </c>
      <c r="J14" s="341"/>
      <c r="K14" s="341">
        <v>13748</v>
      </c>
      <c r="L14" s="342">
        <v>35.4384698664742</v>
      </c>
      <c r="M14" s="338">
        <v>10215</v>
      </c>
      <c r="N14" s="341"/>
      <c r="O14" s="341">
        <v>15037</v>
      </c>
      <c r="P14" s="342">
        <v>38.761148631231634</v>
      </c>
      <c r="Q14" s="338">
        <v>12490</v>
      </c>
    </row>
    <row r="15" spans="1:21" s="275" customFormat="1" ht="18" customHeight="1" x14ac:dyDescent="0.2">
      <c r="A15" s="318"/>
      <c r="B15" s="331" t="s">
        <v>41</v>
      </c>
      <c r="C15" s="341">
        <f t="shared" si="1"/>
        <v>47031</v>
      </c>
      <c r="D15" s="342">
        <f t="shared" si="0"/>
        <v>2.5332021245481617</v>
      </c>
      <c r="E15" s="341">
        <f t="shared" si="2"/>
        <v>28700</v>
      </c>
      <c r="F15" s="338"/>
      <c r="G15" s="341">
        <v>10514</v>
      </c>
      <c r="H15" s="342">
        <v>22.35546767026004</v>
      </c>
      <c r="I15" s="338">
        <v>7567</v>
      </c>
      <c r="J15" s="341"/>
      <c r="K15" s="341">
        <v>15722</v>
      </c>
      <c r="L15" s="342">
        <v>33.429014905062623</v>
      </c>
      <c r="M15" s="338">
        <v>9767</v>
      </c>
      <c r="N15" s="341"/>
      <c r="O15" s="341">
        <v>20795</v>
      </c>
      <c r="P15" s="342">
        <v>44.215517424677344</v>
      </c>
      <c r="Q15" s="338">
        <v>11366</v>
      </c>
    </row>
    <row r="16" spans="1:21" s="275" customFormat="1" ht="18" customHeight="1" x14ac:dyDescent="0.2">
      <c r="A16" s="318"/>
      <c r="B16" s="331" t="s">
        <v>9</v>
      </c>
      <c r="C16" s="341">
        <f t="shared" si="1"/>
        <v>44497</v>
      </c>
      <c r="D16" s="342">
        <f t="shared" si="0"/>
        <v>2.3967148250307151</v>
      </c>
      <c r="E16" s="341">
        <f t="shared" si="2"/>
        <v>39639</v>
      </c>
      <c r="F16" s="338"/>
      <c r="G16" s="341">
        <v>14869</v>
      </c>
      <c r="H16" s="342">
        <v>33.415735892307346</v>
      </c>
      <c r="I16" s="338">
        <v>13342</v>
      </c>
      <c r="J16" s="341"/>
      <c r="K16" s="341">
        <v>15608</v>
      </c>
      <c r="L16" s="342">
        <v>35.076522012719956</v>
      </c>
      <c r="M16" s="338">
        <v>13873</v>
      </c>
      <c r="N16" s="341"/>
      <c r="O16" s="341">
        <v>14020</v>
      </c>
      <c r="P16" s="342">
        <v>31.507742094972695</v>
      </c>
      <c r="Q16" s="338">
        <v>12424</v>
      </c>
    </row>
    <row r="17" spans="1:17" s="275" customFormat="1" ht="18" customHeight="1" x14ac:dyDescent="0.2">
      <c r="A17" s="318"/>
      <c r="B17" s="331" t="s">
        <v>8</v>
      </c>
      <c r="C17" s="341">
        <f t="shared" si="1"/>
        <v>27439</v>
      </c>
      <c r="D17" s="342">
        <f t="shared" si="0"/>
        <v>1.4779301544827244</v>
      </c>
      <c r="E17" s="341">
        <f t="shared" si="2"/>
        <v>17466</v>
      </c>
      <c r="F17" s="338"/>
      <c r="G17" s="341">
        <v>9048</v>
      </c>
      <c r="H17" s="342">
        <v>32.974962644411235</v>
      </c>
      <c r="I17" s="338">
        <v>5486</v>
      </c>
      <c r="J17" s="341"/>
      <c r="K17" s="341">
        <v>12264</v>
      </c>
      <c r="L17" s="342">
        <v>44.695506396005683</v>
      </c>
      <c r="M17" s="338">
        <v>7546</v>
      </c>
      <c r="N17" s="341"/>
      <c r="O17" s="341">
        <v>6127</v>
      </c>
      <c r="P17" s="342">
        <v>22.329530959583074</v>
      </c>
      <c r="Q17" s="338">
        <v>4434</v>
      </c>
    </row>
    <row r="18" spans="1:17" s="275" customFormat="1" ht="18" customHeight="1" x14ac:dyDescent="0.2">
      <c r="A18" s="318"/>
      <c r="B18" s="331" t="s">
        <v>7</v>
      </c>
      <c r="C18" s="341">
        <f t="shared" si="1"/>
        <v>165632</v>
      </c>
      <c r="D18" s="342">
        <f t="shared" si="0"/>
        <v>8.9213355933992702</v>
      </c>
      <c r="E18" s="341">
        <f t="shared" si="2"/>
        <v>120214</v>
      </c>
      <c r="F18" s="338"/>
      <c r="G18" s="341">
        <v>46807</v>
      </c>
      <c r="H18" s="342">
        <v>28.259635819165378</v>
      </c>
      <c r="I18" s="338">
        <v>34447</v>
      </c>
      <c r="J18" s="341"/>
      <c r="K18" s="341">
        <v>54978</v>
      </c>
      <c r="L18" s="342">
        <v>33.192861282843893</v>
      </c>
      <c r="M18" s="338">
        <v>39647</v>
      </c>
      <c r="N18" s="341"/>
      <c r="O18" s="341">
        <v>63847</v>
      </c>
      <c r="P18" s="342">
        <v>38.547502897990725</v>
      </c>
      <c r="Q18" s="338">
        <v>46120</v>
      </c>
    </row>
    <row r="19" spans="1:17" s="275" customFormat="1" ht="18" customHeight="1" x14ac:dyDescent="0.2">
      <c r="A19" s="318"/>
      <c r="B19" s="331" t="s">
        <v>43</v>
      </c>
      <c r="C19" s="341">
        <f t="shared" si="1"/>
        <v>93568</v>
      </c>
      <c r="D19" s="342">
        <f t="shared" si="0"/>
        <v>5.0397962278012889</v>
      </c>
      <c r="E19" s="341">
        <f t="shared" si="2"/>
        <v>69984</v>
      </c>
      <c r="F19" s="338"/>
      <c r="G19" s="341">
        <v>29214</v>
      </c>
      <c r="H19" s="342">
        <v>31.22221272229822</v>
      </c>
      <c r="I19" s="338">
        <v>21607</v>
      </c>
      <c r="J19" s="341"/>
      <c r="K19" s="341">
        <v>30503</v>
      </c>
      <c r="L19" s="342">
        <v>32.599820451436386</v>
      </c>
      <c r="M19" s="338">
        <v>22950</v>
      </c>
      <c r="N19" s="341"/>
      <c r="O19" s="341">
        <v>33851</v>
      </c>
      <c r="P19" s="342">
        <v>36.17796682626539</v>
      </c>
      <c r="Q19" s="338">
        <v>25427</v>
      </c>
    </row>
    <row r="20" spans="1:17" s="275" customFormat="1" ht="18" customHeight="1" x14ac:dyDescent="0.2">
      <c r="A20" s="318"/>
      <c r="B20" s="331" t="s">
        <v>44</v>
      </c>
      <c r="C20" s="341">
        <f t="shared" si="1"/>
        <v>242766</v>
      </c>
      <c r="D20" s="342">
        <f t="shared" si="0"/>
        <v>13.075957282814718</v>
      </c>
      <c r="E20" s="341">
        <f t="shared" si="2"/>
        <v>199875</v>
      </c>
      <c r="F20" s="338"/>
      <c r="G20" s="341">
        <v>53545</v>
      </c>
      <c r="H20" s="342">
        <v>22.056218745623358</v>
      </c>
      <c r="I20" s="338">
        <v>43849</v>
      </c>
      <c r="J20" s="341"/>
      <c r="K20" s="341">
        <v>101467</v>
      </c>
      <c r="L20" s="342">
        <v>41.796215285501262</v>
      </c>
      <c r="M20" s="338">
        <v>81652</v>
      </c>
      <c r="N20" s="341"/>
      <c r="O20" s="341">
        <v>87754</v>
      </c>
      <c r="P20" s="342">
        <v>36.147565968875377</v>
      </c>
      <c r="Q20" s="338">
        <v>74374</v>
      </c>
    </row>
    <row r="21" spans="1:17" s="275" customFormat="1" ht="18" customHeight="1" x14ac:dyDescent="0.2">
      <c r="A21" s="318"/>
      <c r="B21" s="331" t="s">
        <v>6</v>
      </c>
      <c r="C21" s="341">
        <f t="shared" si="1"/>
        <v>191416</v>
      </c>
      <c r="D21" s="342">
        <f t="shared" si="0"/>
        <v>10.3101234903045</v>
      </c>
      <c r="E21" s="341">
        <f t="shared" si="2"/>
        <v>140566</v>
      </c>
      <c r="F21" s="338"/>
      <c r="G21" s="341">
        <v>56535</v>
      </c>
      <c r="H21" s="342">
        <v>29.535148576921472</v>
      </c>
      <c r="I21" s="338">
        <v>42599</v>
      </c>
      <c r="J21" s="341"/>
      <c r="K21" s="341">
        <v>72338</v>
      </c>
      <c r="L21" s="342">
        <v>37.790989258996113</v>
      </c>
      <c r="M21" s="338">
        <v>53177</v>
      </c>
      <c r="N21" s="341"/>
      <c r="O21" s="341">
        <v>62543</v>
      </c>
      <c r="P21" s="342">
        <v>32.673862164082415</v>
      </c>
      <c r="Q21" s="338">
        <v>44790</v>
      </c>
    </row>
    <row r="22" spans="1:17" s="275" customFormat="1" ht="18" customHeight="1" x14ac:dyDescent="0.2">
      <c r="A22" s="318"/>
      <c r="B22" s="331" t="s">
        <v>5</v>
      </c>
      <c r="C22" s="341">
        <f t="shared" si="1"/>
        <v>39253</v>
      </c>
      <c r="D22" s="342">
        <f t="shared" si="0"/>
        <v>2.1142604451295739</v>
      </c>
      <c r="E22" s="341">
        <f t="shared" si="2"/>
        <v>34508</v>
      </c>
      <c r="F22" s="338"/>
      <c r="G22" s="341">
        <v>12949</v>
      </c>
      <c r="H22" s="342">
        <v>32.988561383843276</v>
      </c>
      <c r="I22" s="338">
        <v>11913</v>
      </c>
      <c r="J22" s="341"/>
      <c r="K22" s="341">
        <v>13247</v>
      </c>
      <c r="L22" s="342">
        <v>33.747739026316459</v>
      </c>
      <c r="M22" s="338">
        <v>11564</v>
      </c>
      <c r="N22" s="341"/>
      <c r="O22" s="341">
        <v>13057</v>
      </c>
      <c r="P22" s="342">
        <v>33.263699589840265</v>
      </c>
      <c r="Q22" s="338">
        <v>11031</v>
      </c>
    </row>
    <row r="23" spans="1:17" s="275" customFormat="1" ht="18" customHeight="1" x14ac:dyDescent="0.2">
      <c r="A23" s="318"/>
      <c r="B23" s="331" t="s">
        <v>38</v>
      </c>
      <c r="C23" s="341">
        <f t="shared" si="1"/>
        <v>88621</v>
      </c>
      <c r="D23" s="342">
        <f t="shared" si="0"/>
        <v>4.7733389781119397</v>
      </c>
      <c r="E23" s="341">
        <f t="shared" si="2"/>
        <v>73023</v>
      </c>
      <c r="F23" s="338"/>
      <c r="G23" s="341">
        <v>30356</v>
      </c>
      <c r="H23" s="342">
        <v>34.253732185373671</v>
      </c>
      <c r="I23" s="338">
        <v>26410</v>
      </c>
      <c r="J23" s="341"/>
      <c r="K23" s="341">
        <v>31109</v>
      </c>
      <c r="L23" s="342">
        <v>35.103417925773797</v>
      </c>
      <c r="M23" s="338">
        <v>25333</v>
      </c>
      <c r="N23" s="341"/>
      <c r="O23" s="341">
        <v>27156</v>
      </c>
      <c r="P23" s="342">
        <v>30.642849888852531</v>
      </c>
      <c r="Q23" s="338">
        <v>21280</v>
      </c>
    </row>
    <row r="24" spans="1:17" s="275" customFormat="1" ht="18" customHeight="1" x14ac:dyDescent="0.2">
      <c r="A24" s="318"/>
      <c r="B24" s="331" t="s">
        <v>45</v>
      </c>
      <c r="C24" s="341">
        <f t="shared" si="1"/>
        <v>236059</v>
      </c>
      <c r="D24" s="342">
        <f t="shared" si="0"/>
        <v>12.714702224462899</v>
      </c>
      <c r="E24" s="341">
        <f t="shared" si="2"/>
        <v>173387</v>
      </c>
      <c r="F24" s="338"/>
      <c r="G24" s="341">
        <v>78126</v>
      </c>
      <c r="H24" s="342">
        <v>33.095963297311265</v>
      </c>
      <c r="I24" s="338">
        <v>59029</v>
      </c>
      <c r="J24" s="341"/>
      <c r="K24" s="341">
        <v>89775</v>
      </c>
      <c r="L24" s="342">
        <v>38.030746550650477</v>
      </c>
      <c r="M24" s="338">
        <v>64764</v>
      </c>
      <c r="N24" s="341"/>
      <c r="O24" s="341">
        <v>68158</v>
      </c>
      <c r="P24" s="342">
        <v>28.873290152038262</v>
      </c>
      <c r="Q24" s="338">
        <v>49594</v>
      </c>
    </row>
    <row r="25" spans="1:17" s="275" customFormat="1" ht="18" customHeight="1" x14ac:dyDescent="0.2">
      <c r="A25" s="318">
        <v>47094</v>
      </c>
      <c r="B25" s="331" t="s">
        <v>46</v>
      </c>
      <c r="C25" s="341">
        <f t="shared" si="1"/>
        <v>49558</v>
      </c>
      <c r="D25" s="342">
        <f t="shared" si="0"/>
        <v>2.66931238732661</v>
      </c>
      <c r="E25" s="341">
        <f t="shared" si="2"/>
        <v>39648</v>
      </c>
      <c r="F25" s="338"/>
      <c r="G25" s="341">
        <v>15966</v>
      </c>
      <c r="H25" s="342">
        <v>32.216796480891077</v>
      </c>
      <c r="I25" s="338">
        <v>13098</v>
      </c>
      <c r="J25" s="341"/>
      <c r="K25" s="341">
        <v>20151</v>
      </c>
      <c r="L25" s="342">
        <v>40.661447193187776</v>
      </c>
      <c r="M25" s="338">
        <v>15851</v>
      </c>
      <c r="N25" s="341"/>
      <c r="O25" s="341">
        <v>13441</v>
      </c>
      <c r="P25" s="342">
        <v>27.121756325921144</v>
      </c>
      <c r="Q25" s="338">
        <v>10699</v>
      </c>
    </row>
    <row r="26" spans="1:17" s="275" customFormat="1" ht="18" customHeight="1" x14ac:dyDescent="0.2">
      <c r="B26" s="331" t="s">
        <v>47</v>
      </c>
      <c r="C26" s="341">
        <f t="shared" si="1"/>
        <v>21516</v>
      </c>
      <c r="D26" s="342">
        <f t="shared" si="0"/>
        <v>1.1589032108987316</v>
      </c>
      <c r="E26" s="341">
        <f t="shared" si="2"/>
        <v>15742</v>
      </c>
      <c r="F26" s="338"/>
      <c r="G26" s="341">
        <v>4096</v>
      </c>
      <c r="H26" s="342">
        <v>19.036995724112288</v>
      </c>
      <c r="I26" s="338">
        <v>3354</v>
      </c>
      <c r="J26" s="341"/>
      <c r="K26" s="341">
        <v>7764</v>
      </c>
      <c r="L26" s="342">
        <v>36.084774121583941</v>
      </c>
      <c r="M26" s="338">
        <v>5989</v>
      </c>
      <c r="N26" s="341"/>
      <c r="O26" s="341">
        <v>9656</v>
      </c>
      <c r="P26" s="342">
        <v>44.878230154303772</v>
      </c>
      <c r="Q26" s="338">
        <v>6399</v>
      </c>
    </row>
    <row r="27" spans="1:17" s="275" customFormat="1" ht="18" customHeight="1" x14ac:dyDescent="0.2">
      <c r="B27" s="331" t="s">
        <v>48</v>
      </c>
      <c r="C27" s="341">
        <f t="shared" si="1"/>
        <v>93306</v>
      </c>
      <c r="D27" s="342">
        <f t="shared" si="0"/>
        <v>5.0256842812844882</v>
      </c>
      <c r="E27" s="341">
        <f t="shared" si="2"/>
        <v>66938</v>
      </c>
      <c r="F27" s="338"/>
      <c r="G27" s="341">
        <v>23410</v>
      </c>
      <c r="H27" s="342">
        <v>25.089490493644568</v>
      </c>
      <c r="I27" s="338">
        <v>16935</v>
      </c>
      <c r="J27" s="341"/>
      <c r="K27" s="341">
        <v>32895</v>
      </c>
      <c r="L27" s="342">
        <v>35.254967526204098</v>
      </c>
      <c r="M27" s="338">
        <v>22811</v>
      </c>
      <c r="N27" s="341"/>
      <c r="O27" s="341">
        <v>37001</v>
      </c>
      <c r="P27" s="342">
        <v>39.655541980151334</v>
      </c>
      <c r="Q27" s="338">
        <v>27192</v>
      </c>
    </row>
    <row r="28" spans="1:17" s="275" customFormat="1" ht="18" customHeight="1" x14ac:dyDescent="0.2">
      <c r="B28" s="331" t="s">
        <v>49</v>
      </c>
      <c r="C28" s="341">
        <f t="shared" si="1"/>
        <v>13773</v>
      </c>
      <c r="D28" s="342">
        <f t="shared" si="0"/>
        <v>0.74184671517513634</v>
      </c>
      <c r="E28" s="341">
        <f t="shared" si="2"/>
        <v>9002</v>
      </c>
      <c r="F28" s="338"/>
      <c r="G28" s="341">
        <v>3745</v>
      </c>
      <c r="H28" s="342">
        <v>27.190880708632832</v>
      </c>
      <c r="I28" s="338">
        <v>2400</v>
      </c>
      <c r="J28" s="341"/>
      <c r="K28" s="341">
        <v>6013</v>
      </c>
      <c r="L28" s="342">
        <v>43.657881362085234</v>
      </c>
      <c r="M28" s="338">
        <v>3824</v>
      </c>
      <c r="N28" s="341"/>
      <c r="O28" s="341">
        <v>4015</v>
      </c>
      <c r="P28" s="342">
        <v>29.151237929281926</v>
      </c>
      <c r="Q28" s="338">
        <v>2778</v>
      </c>
    </row>
    <row r="29" spans="1:17" s="275" customFormat="1" ht="18" customHeight="1" x14ac:dyDescent="0.2">
      <c r="B29" s="336" t="s">
        <v>4</v>
      </c>
      <c r="C29" s="343">
        <f t="shared" si="1"/>
        <v>4418</v>
      </c>
      <c r="D29" s="344">
        <f t="shared" si="0"/>
        <v>0.23796404469932131</v>
      </c>
      <c r="E29" s="341">
        <f t="shared" si="2"/>
        <v>3297</v>
      </c>
      <c r="F29" s="338"/>
      <c r="G29" s="343">
        <v>1468</v>
      </c>
      <c r="H29" s="344">
        <v>33.227704843820732</v>
      </c>
      <c r="I29" s="338">
        <v>1126</v>
      </c>
      <c r="J29" s="341"/>
      <c r="K29" s="343">
        <v>1640</v>
      </c>
      <c r="L29" s="344">
        <v>37.120869171570845</v>
      </c>
      <c r="M29" s="338">
        <v>1228</v>
      </c>
      <c r="N29" s="341"/>
      <c r="O29" s="343">
        <v>1310</v>
      </c>
      <c r="P29" s="344">
        <v>29.651425984608419</v>
      </c>
      <c r="Q29" s="338">
        <v>943</v>
      </c>
    </row>
    <row r="30" spans="1:17" s="212" customFormat="1" ht="18" customHeight="1" x14ac:dyDescent="0.2">
      <c r="B30" s="332" t="s">
        <v>3</v>
      </c>
      <c r="C30" s="333">
        <f>SUM(C12:C29)</f>
        <v>1856583</v>
      </c>
      <c r="D30" s="334">
        <f>C30/C$30*100</f>
        <v>100</v>
      </c>
      <c r="E30" s="333">
        <f>SUM(E12:E29)</f>
        <v>1380951</v>
      </c>
      <c r="F30" s="349"/>
      <c r="G30" s="333">
        <f>SUM(G12:G29)</f>
        <v>525545</v>
      </c>
      <c r="H30" s="334">
        <f t="shared" ref="H30" si="3">G30/$C30*100</f>
        <v>28.307110428135989</v>
      </c>
      <c r="I30" s="339">
        <f>SUM(I12:I29)</f>
        <v>400796</v>
      </c>
      <c r="J30" s="352"/>
      <c r="K30" s="333">
        <f>SUM(K12:K29)</f>
        <v>726588</v>
      </c>
      <c r="L30" s="334">
        <f t="shared" ref="L30" si="4">K30/$C30*100</f>
        <v>39.13576715934596</v>
      </c>
      <c r="M30" s="339">
        <f>SUM(M12:M29)</f>
        <v>533333</v>
      </c>
      <c r="N30" s="352"/>
      <c r="O30" s="333">
        <f>SUM(O12:O29)</f>
        <v>604450</v>
      </c>
      <c r="P30" s="334">
        <f t="shared" ref="P30" si="5">O30/$C30*100</f>
        <v>32.557122412518055</v>
      </c>
      <c r="Q30" s="339">
        <f>SUM(Q12:Q29)</f>
        <v>446822</v>
      </c>
    </row>
    <row r="31" spans="1:17" s="256" customFormat="1" ht="6.75" customHeight="1" x14ac:dyDescent="0.2">
      <c r="B31" s="1150"/>
      <c r="C31" s="1150"/>
      <c r="D31" s="1150"/>
      <c r="E31" s="293"/>
      <c r="F31" s="293"/>
    </row>
    <row r="32" spans="1:17" ht="24.75" customHeight="1" x14ac:dyDescent="0.2">
      <c r="B32" s="1146" t="s">
        <v>84</v>
      </c>
      <c r="C32" s="1146"/>
      <c r="D32" s="1146"/>
      <c r="E32" s="1146"/>
      <c r="F32" s="1146"/>
      <c r="G32" s="1146"/>
      <c r="H32" s="1146"/>
      <c r="I32" s="1146"/>
      <c r="J32" s="1146"/>
      <c r="K32" s="1146"/>
      <c r="L32" s="1146"/>
      <c r="M32" s="1146"/>
      <c r="N32" s="1146"/>
      <c r="O32" s="1146"/>
      <c r="P32" s="1146"/>
      <c r="Q32" s="1146"/>
    </row>
    <row r="33" spans="2:11" x14ac:dyDescent="0.2">
      <c r="G33" s="319"/>
      <c r="K33" s="319"/>
    </row>
    <row r="34" spans="2:11" x14ac:dyDescent="0.2">
      <c r="B34" s="319"/>
      <c r="K34" s="319"/>
    </row>
  </sheetData>
  <mergeCells count="15">
    <mergeCell ref="B32:Q32"/>
    <mergeCell ref="G9:H9"/>
    <mergeCell ref="K9:L9"/>
    <mergeCell ref="O9:P9"/>
    <mergeCell ref="B31:D31"/>
    <mergeCell ref="B2:D2"/>
    <mergeCell ref="G2:P2"/>
    <mergeCell ref="B5:P5"/>
    <mergeCell ref="B7:B10"/>
    <mergeCell ref="C7:E8"/>
    <mergeCell ref="G8:I8"/>
    <mergeCell ref="K8:M8"/>
    <mergeCell ref="O8:Q8"/>
    <mergeCell ref="C9:D9"/>
    <mergeCell ref="B4:Q4"/>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449</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78</v>
      </c>
      <c r="D7" s="1137"/>
      <c r="E7" s="347"/>
      <c r="F7" s="1154" t="s">
        <v>34</v>
      </c>
      <c r="G7" s="1155"/>
      <c r="H7" s="1155"/>
      <c r="I7" s="1156"/>
      <c r="J7" s="351"/>
      <c r="K7" s="1154" t="s">
        <v>52</v>
      </c>
      <c r="L7" s="1155"/>
      <c r="M7" s="1155"/>
      <c r="N7" s="1156"/>
      <c r="O7" s="351"/>
      <c r="P7" s="1154" t="s">
        <v>53</v>
      </c>
      <c r="Q7" s="1155"/>
      <c r="R7" s="1155"/>
      <c r="S7" s="1156"/>
    </row>
    <row r="8" spans="1:21" s="211" customFormat="1" ht="35.25" customHeight="1" x14ac:dyDescent="0.2">
      <c r="A8" s="212"/>
      <c r="B8" s="1134"/>
      <c r="C8" s="1138"/>
      <c r="D8" s="1139"/>
      <c r="E8" s="347"/>
      <c r="F8" s="1157" t="s">
        <v>75</v>
      </c>
      <c r="G8" s="1158"/>
      <c r="H8" s="1151" t="s">
        <v>298</v>
      </c>
      <c r="I8" s="1152"/>
      <c r="J8" s="329"/>
      <c r="K8" s="1157" t="s">
        <v>75</v>
      </c>
      <c r="L8" s="1158"/>
      <c r="M8" s="1151" t="s">
        <v>298</v>
      </c>
      <c r="N8" s="1152"/>
      <c r="O8" s="329"/>
      <c r="P8" s="1157" t="s">
        <v>75</v>
      </c>
      <c r="Q8" s="1158"/>
      <c r="R8" s="1151" t="s">
        <v>298</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704</v>
      </c>
      <c r="D11" s="340">
        <f>C11/C$29*100</f>
        <v>1.0307165236742701</v>
      </c>
      <c r="E11" s="338"/>
      <c r="F11" s="335">
        <v>19</v>
      </c>
      <c r="G11" s="340">
        <v>2.6988636363636362</v>
      </c>
      <c r="H11" s="335">
        <v>9</v>
      </c>
      <c r="I11" s="340">
        <v>47.368421052631575</v>
      </c>
      <c r="J11" s="341"/>
      <c r="K11" s="335">
        <v>49</v>
      </c>
      <c r="L11" s="340">
        <v>6.9602272727272725</v>
      </c>
      <c r="M11" s="335">
        <v>37</v>
      </c>
      <c r="N11" s="340">
        <v>75.510204081632651</v>
      </c>
      <c r="O11" s="341"/>
      <c r="P11" s="335">
        <v>636</v>
      </c>
      <c r="Q11" s="340">
        <v>90.340909090909093</v>
      </c>
      <c r="R11" s="335">
        <v>428</v>
      </c>
      <c r="S11" s="340">
        <v>67.295597484276726</v>
      </c>
    </row>
    <row r="12" spans="1:21" s="275" customFormat="1" ht="18" customHeight="1" x14ac:dyDescent="0.2">
      <c r="A12" s="318"/>
      <c r="B12" s="331" t="s">
        <v>10</v>
      </c>
      <c r="C12" s="341">
        <f t="shared" ref="C12:C28" si="0">F12+K12+P12</f>
        <v>3419</v>
      </c>
      <c r="D12" s="342">
        <f t="shared" ref="D12:D29" si="1">C12/C$29*100</f>
        <v>5.0057099352873999</v>
      </c>
      <c r="E12" s="338"/>
      <c r="F12" s="341">
        <v>1488</v>
      </c>
      <c r="G12" s="342">
        <v>43.521497513892953</v>
      </c>
      <c r="H12" s="341">
        <v>4</v>
      </c>
      <c r="I12" s="342">
        <v>0.26881720430107531</v>
      </c>
      <c r="J12" s="341"/>
      <c r="K12" s="341">
        <v>973</v>
      </c>
      <c r="L12" s="342">
        <v>28.458613629716289</v>
      </c>
      <c r="M12" s="341">
        <v>54</v>
      </c>
      <c r="N12" s="342">
        <v>5.5498458376156217</v>
      </c>
      <c r="O12" s="341"/>
      <c r="P12" s="341">
        <v>958</v>
      </c>
      <c r="Q12" s="342">
        <v>28.019888856390757</v>
      </c>
      <c r="R12" s="341">
        <v>381</v>
      </c>
      <c r="S12" s="342">
        <v>39.77035490605428</v>
      </c>
    </row>
    <row r="13" spans="1:21" s="275" customFormat="1" ht="18" customHeight="1" x14ac:dyDescent="0.2">
      <c r="A13" s="318"/>
      <c r="B13" s="331" t="s">
        <v>40</v>
      </c>
      <c r="C13" s="341">
        <f t="shared" si="0"/>
        <v>7683</v>
      </c>
      <c r="D13" s="342">
        <f t="shared" si="1"/>
        <v>11.24857251617815</v>
      </c>
      <c r="E13" s="338"/>
      <c r="F13" s="341">
        <v>2242</v>
      </c>
      <c r="G13" s="342">
        <v>29.181309384355071</v>
      </c>
      <c r="H13" s="341">
        <v>5</v>
      </c>
      <c r="I13" s="342">
        <v>0.22301516503122212</v>
      </c>
      <c r="J13" s="341"/>
      <c r="K13" s="341">
        <v>2786</v>
      </c>
      <c r="L13" s="342">
        <v>36.261876871013925</v>
      </c>
      <c r="M13" s="341">
        <v>12</v>
      </c>
      <c r="N13" s="342">
        <v>0.4307250538406317</v>
      </c>
      <c r="O13" s="341"/>
      <c r="P13" s="341">
        <v>2655</v>
      </c>
      <c r="Q13" s="342">
        <v>34.556813744631008</v>
      </c>
      <c r="R13" s="341">
        <v>1812</v>
      </c>
      <c r="S13" s="342">
        <v>68.248587570621467</v>
      </c>
    </row>
    <row r="14" spans="1:21" s="275" customFormat="1" ht="18" customHeight="1" x14ac:dyDescent="0.2">
      <c r="A14" s="318"/>
      <c r="B14" s="331" t="s">
        <v>41</v>
      </c>
      <c r="C14" s="341">
        <f t="shared" si="0"/>
        <v>4379</v>
      </c>
      <c r="D14" s="342">
        <f t="shared" si="1"/>
        <v>6.4112324675704961</v>
      </c>
      <c r="E14" s="338"/>
      <c r="F14" s="341">
        <v>281</v>
      </c>
      <c r="G14" s="342">
        <v>6.4169901804064855</v>
      </c>
      <c r="H14" s="341">
        <v>14</v>
      </c>
      <c r="I14" s="342">
        <v>4.9822064056939501</v>
      </c>
      <c r="J14" s="341"/>
      <c r="K14" s="341">
        <v>753</v>
      </c>
      <c r="L14" s="342">
        <v>17.195706782370404</v>
      </c>
      <c r="M14" s="341">
        <v>16</v>
      </c>
      <c r="N14" s="342">
        <v>2.1248339973439574</v>
      </c>
      <c r="O14" s="341"/>
      <c r="P14" s="341">
        <v>3345</v>
      </c>
      <c r="Q14" s="342">
        <v>76.387303037223106</v>
      </c>
      <c r="R14" s="341">
        <v>356</v>
      </c>
      <c r="S14" s="342">
        <v>10.642750373692078</v>
      </c>
    </row>
    <row r="15" spans="1:21" s="275" customFormat="1" ht="18" customHeight="1" x14ac:dyDescent="0.2">
      <c r="A15" s="318"/>
      <c r="B15" s="331" t="s">
        <v>9</v>
      </c>
      <c r="C15" s="341">
        <f t="shared" si="0"/>
        <v>1364</v>
      </c>
      <c r="D15" s="342">
        <f t="shared" si="1"/>
        <v>1.9970132646188985</v>
      </c>
      <c r="E15" s="338"/>
      <c r="F15" s="341">
        <v>438</v>
      </c>
      <c r="G15" s="342">
        <v>32.111436950146626</v>
      </c>
      <c r="H15" s="341">
        <v>75</v>
      </c>
      <c r="I15" s="342">
        <v>17.123287671232877</v>
      </c>
      <c r="J15" s="341"/>
      <c r="K15" s="341">
        <v>439</v>
      </c>
      <c r="L15" s="342">
        <v>32.184750733137832</v>
      </c>
      <c r="M15" s="341">
        <v>105</v>
      </c>
      <c r="N15" s="342">
        <v>23.917995444191344</v>
      </c>
      <c r="O15" s="341"/>
      <c r="P15" s="341">
        <v>487</v>
      </c>
      <c r="Q15" s="342">
        <v>35.703812316715542</v>
      </c>
      <c r="R15" s="341">
        <v>163</v>
      </c>
      <c r="S15" s="342">
        <v>33.470225872689937</v>
      </c>
    </row>
    <row r="16" spans="1:21" s="275" customFormat="1" ht="18" customHeight="1" x14ac:dyDescent="0.2">
      <c r="A16" s="318"/>
      <c r="B16" s="331" t="s">
        <v>8</v>
      </c>
      <c r="C16" s="341">
        <f t="shared" si="0"/>
        <v>6598</v>
      </c>
      <c r="D16" s="342">
        <f t="shared" si="1"/>
        <v>9.6600392375040265</v>
      </c>
      <c r="E16" s="338"/>
      <c r="F16" s="341">
        <v>2702</v>
      </c>
      <c r="G16" s="342">
        <v>40.951803576841463</v>
      </c>
      <c r="H16" s="341">
        <v>0</v>
      </c>
      <c r="I16" s="342">
        <v>0</v>
      </c>
      <c r="J16" s="341"/>
      <c r="K16" s="341">
        <v>3285</v>
      </c>
      <c r="L16" s="342">
        <v>49.78781448923916</v>
      </c>
      <c r="M16" s="341">
        <v>0</v>
      </c>
      <c r="N16" s="342">
        <v>0</v>
      </c>
      <c r="O16" s="341"/>
      <c r="P16" s="341">
        <v>611</v>
      </c>
      <c r="Q16" s="342">
        <v>9.2603819339193691</v>
      </c>
      <c r="R16" s="341">
        <v>97</v>
      </c>
      <c r="S16" s="342">
        <v>15.875613747954173</v>
      </c>
    </row>
    <row r="17" spans="1:19" s="275" customFormat="1" ht="18" customHeight="1" x14ac:dyDescent="0.2">
      <c r="A17" s="318"/>
      <c r="B17" s="331" t="s">
        <v>7</v>
      </c>
      <c r="C17" s="341">
        <f t="shared" si="0"/>
        <v>13572</v>
      </c>
      <c r="D17" s="342">
        <f t="shared" si="1"/>
        <v>19.870574800152266</v>
      </c>
      <c r="E17" s="338"/>
      <c r="F17" s="341">
        <v>5630</v>
      </c>
      <c r="G17" s="342">
        <v>41.482463896257002</v>
      </c>
      <c r="H17" s="341">
        <v>13</v>
      </c>
      <c r="I17" s="342">
        <v>0.23090586145648315</v>
      </c>
      <c r="J17" s="341"/>
      <c r="K17" s="341">
        <v>4449</v>
      </c>
      <c r="L17" s="342">
        <v>32.780725022104335</v>
      </c>
      <c r="M17" s="341">
        <v>34</v>
      </c>
      <c r="N17" s="342">
        <v>0.76421667790514725</v>
      </c>
      <c r="O17" s="341"/>
      <c r="P17" s="341">
        <v>3493</v>
      </c>
      <c r="Q17" s="342">
        <v>25.736811081638667</v>
      </c>
      <c r="R17" s="341">
        <v>54</v>
      </c>
      <c r="S17" s="342">
        <v>1.5459490409390209</v>
      </c>
    </row>
    <row r="18" spans="1:19" s="275" customFormat="1" ht="18" customHeight="1" x14ac:dyDescent="0.2">
      <c r="A18" s="318"/>
      <c r="B18" s="331" t="s">
        <v>43</v>
      </c>
      <c r="C18" s="341">
        <f t="shared" si="0"/>
        <v>8460</v>
      </c>
      <c r="D18" s="342">
        <f t="shared" si="1"/>
        <v>12.386167315744782</v>
      </c>
      <c r="E18" s="338"/>
      <c r="F18" s="341">
        <v>2574</v>
      </c>
      <c r="G18" s="342">
        <v>30.425531914893618</v>
      </c>
      <c r="H18" s="341">
        <v>272</v>
      </c>
      <c r="I18" s="342">
        <v>10.567210567210568</v>
      </c>
      <c r="J18" s="341"/>
      <c r="K18" s="341">
        <v>2191</v>
      </c>
      <c r="L18" s="342">
        <v>25.898345153664305</v>
      </c>
      <c r="M18" s="341">
        <v>437</v>
      </c>
      <c r="N18" s="342">
        <v>19.945230488361478</v>
      </c>
      <c r="O18" s="341"/>
      <c r="P18" s="341">
        <v>3695</v>
      </c>
      <c r="Q18" s="342">
        <v>43.67612293144208</v>
      </c>
      <c r="R18" s="341">
        <v>1407</v>
      </c>
      <c r="S18" s="342">
        <v>38.078484438430309</v>
      </c>
    </row>
    <row r="19" spans="1:19" s="275" customFormat="1" ht="18" customHeight="1" x14ac:dyDescent="0.2">
      <c r="A19" s="318"/>
      <c r="B19" s="331" t="s">
        <v>44</v>
      </c>
      <c r="C19" s="341">
        <f t="shared" si="0"/>
        <v>173</v>
      </c>
      <c r="D19" s="342">
        <f t="shared" si="1"/>
        <v>0.25328687300518288</v>
      </c>
      <c r="E19" s="338"/>
      <c r="F19" s="341">
        <v>57</v>
      </c>
      <c r="G19" s="342">
        <v>32.947976878612714</v>
      </c>
      <c r="H19" s="341">
        <v>56</v>
      </c>
      <c r="I19" s="342">
        <v>98.245614035087712</v>
      </c>
      <c r="J19" s="341"/>
      <c r="K19" s="341">
        <v>108</v>
      </c>
      <c r="L19" s="342">
        <v>62.427745664739888</v>
      </c>
      <c r="M19" s="341">
        <v>108</v>
      </c>
      <c r="N19" s="342">
        <v>100</v>
      </c>
      <c r="O19" s="341"/>
      <c r="P19" s="341">
        <v>8</v>
      </c>
      <c r="Q19" s="342">
        <v>4.6242774566473983</v>
      </c>
      <c r="R19" s="341">
        <v>8</v>
      </c>
      <c r="S19" s="342">
        <v>100</v>
      </c>
    </row>
    <row r="20" spans="1:19" s="275" customFormat="1" ht="18" customHeight="1" x14ac:dyDescent="0.2">
      <c r="A20" s="318"/>
      <c r="B20" s="331" t="s">
        <v>6</v>
      </c>
      <c r="C20" s="341">
        <f t="shared" si="0"/>
        <v>1393</v>
      </c>
      <c r="D20" s="342">
        <f t="shared" si="1"/>
        <v>2.0394717577816168</v>
      </c>
      <c r="E20" s="338"/>
      <c r="F20" s="341">
        <v>10</v>
      </c>
      <c r="G20" s="342">
        <v>0.71787508973438618</v>
      </c>
      <c r="H20" s="341">
        <v>0</v>
      </c>
      <c r="I20" s="342">
        <v>0</v>
      </c>
      <c r="J20" s="341"/>
      <c r="K20" s="341">
        <v>284</v>
      </c>
      <c r="L20" s="342">
        <v>20.387652548456568</v>
      </c>
      <c r="M20" s="341">
        <v>73</v>
      </c>
      <c r="N20" s="342">
        <v>25.704225352112676</v>
      </c>
      <c r="O20" s="341"/>
      <c r="P20" s="341">
        <v>1099</v>
      </c>
      <c r="Q20" s="342">
        <v>78.894472361809036</v>
      </c>
      <c r="R20" s="341">
        <v>346</v>
      </c>
      <c r="S20" s="342">
        <v>31.48316651501365</v>
      </c>
    </row>
    <row r="21" spans="1:19" s="275" customFormat="1" ht="18" customHeight="1" x14ac:dyDescent="0.2">
      <c r="A21" s="318"/>
      <c r="B21" s="331" t="s">
        <v>5</v>
      </c>
      <c r="C21" s="341">
        <f t="shared" si="0"/>
        <v>1327</v>
      </c>
      <c r="D21" s="342">
        <f t="shared" si="1"/>
        <v>1.9428420836871543</v>
      </c>
      <c r="E21" s="338"/>
      <c r="F21" s="341">
        <v>269</v>
      </c>
      <c r="G21" s="342">
        <v>20.271288620949509</v>
      </c>
      <c r="H21" s="341">
        <v>55</v>
      </c>
      <c r="I21" s="342">
        <v>20.446096654275092</v>
      </c>
      <c r="J21" s="341"/>
      <c r="K21" s="341">
        <v>251</v>
      </c>
      <c r="L21" s="342">
        <v>18.914845516201957</v>
      </c>
      <c r="M21" s="341">
        <v>67</v>
      </c>
      <c r="N21" s="342">
        <v>26.693227091633464</v>
      </c>
      <c r="O21" s="341"/>
      <c r="P21" s="341">
        <v>807</v>
      </c>
      <c r="Q21" s="342">
        <v>60.813865862848523</v>
      </c>
      <c r="R21" s="341">
        <v>721</v>
      </c>
      <c r="S21" s="342">
        <v>89.343246592317229</v>
      </c>
    </row>
    <row r="22" spans="1:19" s="275" customFormat="1" ht="18" customHeight="1" x14ac:dyDescent="0.2">
      <c r="A22" s="318"/>
      <c r="B22" s="331" t="s">
        <v>38</v>
      </c>
      <c r="C22" s="341">
        <f t="shared" si="0"/>
        <v>5853</v>
      </c>
      <c r="D22" s="342">
        <f t="shared" si="1"/>
        <v>8.5692951890134985</v>
      </c>
      <c r="E22" s="338"/>
      <c r="F22" s="341">
        <v>1586</v>
      </c>
      <c r="G22" s="342">
        <v>27.097215103365794</v>
      </c>
      <c r="H22" s="341">
        <v>11</v>
      </c>
      <c r="I22" s="342">
        <v>0.69356872635561162</v>
      </c>
      <c r="J22" s="341"/>
      <c r="K22" s="341">
        <v>2103</v>
      </c>
      <c r="L22" s="342">
        <v>35.930292157867761</v>
      </c>
      <c r="M22" s="341">
        <v>92</v>
      </c>
      <c r="N22" s="342">
        <v>4.3747028055159296</v>
      </c>
      <c r="O22" s="341"/>
      <c r="P22" s="341">
        <v>2164</v>
      </c>
      <c r="Q22" s="342">
        <v>36.972492738766441</v>
      </c>
      <c r="R22" s="341">
        <v>226</v>
      </c>
      <c r="S22" s="342">
        <v>10.44362292051756</v>
      </c>
    </row>
    <row r="23" spans="1:19" s="275" customFormat="1" ht="18" customHeight="1" x14ac:dyDescent="0.2">
      <c r="A23" s="318"/>
      <c r="B23" s="331" t="s">
        <v>45</v>
      </c>
      <c r="C23" s="341">
        <f t="shared" si="0"/>
        <v>4659</v>
      </c>
      <c r="D23" s="342">
        <f t="shared" si="1"/>
        <v>6.8211765394863981</v>
      </c>
      <c r="E23" s="338"/>
      <c r="F23" s="341">
        <v>1882</v>
      </c>
      <c r="G23" s="342">
        <v>40.39493453530801</v>
      </c>
      <c r="H23" s="341">
        <v>32</v>
      </c>
      <c r="I23" s="342">
        <v>1.7003188097768331</v>
      </c>
      <c r="J23" s="341"/>
      <c r="K23" s="341">
        <v>2050</v>
      </c>
      <c r="L23" s="342">
        <v>44.000858553337622</v>
      </c>
      <c r="M23" s="341">
        <v>63</v>
      </c>
      <c r="N23" s="342">
        <v>3.0731707317073171</v>
      </c>
      <c r="O23" s="341"/>
      <c r="P23" s="341">
        <v>727</v>
      </c>
      <c r="Q23" s="342">
        <v>15.604206911354368</v>
      </c>
      <c r="R23" s="341">
        <v>93</v>
      </c>
      <c r="S23" s="342">
        <v>12.792297111416781</v>
      </c>
    </row>
    <row r="24" spans="1:19" s="275" customFormat="1" ht="18" customHeight="1" x14ac:dyDescent="0.2">
      <c r="A24" s="318">
        <v>47094</v>
      </c>
      <c r="B24" s="331" t="s">
        <v>46</v>
      </c>
      <c r="C24" s="341">
        <f t="shared" si="0"/>
        <v>4138</v>
      </c>
      <c r="D24" s="342">
        <f t="shared" si="1"/>
        <v>6.0583877485285935</v>
      </c>
      <c r="E24" s="338"/>
      <c r="F24" s="341">
        <v>1514</v>
      </c>
      <c r="G24" s="342">
        <v>36.587723537941038</v>
      </c>
      <c r="H24" s="341">
        <v>34</v>
      </c>
      <c r="I24" s="342">
        <v>2.2457067371202113</v>
      </c>
      <c r="J24" s="341"/>
      <c r="K24" s="341">
        <v>2066</v>
      </c>
      <c r="L24" s="342">
        <v>49.927501208313195</v>
      </c>
      <c r="M24" s="341">
        <v>151</v>
      </c>
      <c r="N24" s="342">
        <v>7.3088092933204258</v>
      </c>
      <c r="O24" s="341"/>
      <c r="P24" s="341">
        <v>558</v>
      </c>
      <c r="Q24" s="342">
        <v>13.48477525374577</v>
      </c>
      <c r="R24" s="341">
        <v>58</v>
      </c>
      <c r="S24" s="342">
        <v>10.394265232974909</v>
      </c>
    </row>
    <row r="25" spans="1:19" s="275" customFormat="1" ht="18" customHeight="1" x14ac:dyDescent="0.2">
      <c r="B25" s="331" t="s">
        <v>47</v>
      </c>
      <c r="C25" s="341">
        <f t="shared" si="0"/>
        <v>1973</v>
      </c>
      <c r="D25" s="342">
        <f t="shared" si="1"/>
        <v>2.8886416210359873</v>
      </c>
      <c r="E25" s="338"/>
      <c r="F25" s="341">
        <v>266</v>
      </c>
      <c r="G25" s="342">
        <v>13.482007095793207</v>
      </c>
      <c r="H25" s="341">
        <v>11</v>
      </c>
      <c r="I25" s="342">
        <v>4.1353383458646613</v>
      </c>
      <c r="J25" s="341"/>
      <c r="K25" s="341">
        <v>471</v>
      </c>
      <c r="L25" s="342">
        <v>23.872275722250379</v>
      </c>
      <c r="M25" s="341">
        <v>17</v>
      </c>
      <c r="N25" s="342">
        <v>3.6093418259023355</v>
      </c>
      <c r="O25" s="341"/>
      <c r="P25" s="341">
        <v>1236</v>
      </c>
      <c r="Q25" s="342">
        <v>62.645717181956407</v>
      </c>
      <c r="R25" s="341">
        <v>290</v>
      </c>
      <c r="S25" s="342">
        <v>23.462783171521036</v>
      </c>
    </row>
    <row r="26" spans="1:19" s="275" customFormat="1" ht="18" customHeight="1" x14ac:dyDescent="0.2">
      <c r="B26" s="331" t="s">
        <v>48</v>
      </c>
      <c r="C26" s="341">
        <f t="shared" si="0"/>
        <v>938</v>
      </c>
      <c r="D26" s="342">
        <f t="shared" si="1"/>
        <v>1.3733126409182748</v>
      </c>
      <c r="E26" s="338"/>
      <c r="F26" s="341">
        <v>243</v>
      </c>
      <c r="G26" s="342">
        <v>25.906183368869932</v>
      </c>
      <c r="H26" s="341">
        <v>8</v>
      </c>
      <c r="I26" s="342">
        <v>3.2921810699588478</v>
      </c>
      <c r="J26" s="341"/>
      <c r="K26" s="341">
        <v>386</v>
      </c>
      <c r="L26" s="342">
        <v>41.151385927505331</v>
      </c>
      <c r="M26" s="341">
        <v>15</v>
      </c>
      <c r="N26" s="342">
        <v>3.8860103626943006</v>
      </c>
      <c r="O26" s="341"/>
      <c r="P26" s="341">
        <v>309</v>
      </c>
      <c r="Q26" s="342">
        <v>32.94243070362473</v>
      </c>
      <c r="R26" s="341">
        <v>14</v>
      </c>
      <c r="S26" s="342">
        <v>4.5307443365695796</v>
      </c>
    </row>
    <row r="27" spans="1:19" s="275" customFormat="1" ht="18" customHeight="1" x14ac:dyDescent="0.2">
      <c r="B27" s="331" t="s">
        <v>49</v>
      </c>
      <c r="C27" s="341">
        <f t="shared" si="0"/>
        <v>1088</v>
      </c>
      <c r="D27" s="342">
        <f t="shared" si="1"/>
        <v>1.5929255365875084</v>
      </c>
      <c r="E27" s="338"/>
      <c r="F27" s="341">
        <v>384</v>
      </c>
      <c r="G27" s="342">
        <v>35.294117647058826</v>
      </c>
      <c r="H27" s="341">
        <v>17</v>
      </c>
      <c r="I27" s="342">
        <v>4.4270833333333339</v>
      </c>
      <c r="J27" s="341"/>
      <c r="K27" s="341">
        <v>529</v>
      </c>
      <c r="L27" s="342">
        <v>48.621323529411761</v>
      </c>
      <c r="M27" s="341">
        <v>19</v>
      </c>
      <c r="N27" s="342">
        <v>3.5916824196597354</v>
      </c>
      <c r="O27" s="341"/>
      <c r="P27" s="341">
        <v>175</v>
      </c>
      <c r="Q27" s="342">
        <v>16.084558823529413</v>
      </c>
      <c r="R27" s="341">
        <v>13</v>
      </c>
      <c r="S27" s="342">
        <v>7.4285714285714288</v>
      </c>
    </row>
    <row r="28" spans="1:19" s="275" customFormat="1" ht="18" customHeight="1" x14ac:dyDescent="0.2">
      <c r="B28" s="336" t="s">
        <v>4</v>
      </c>
      <c r="C28" s="343">
        <f t="shared" si="0"/>
        <v>581</v>
      </c>
      <c r="D28" s="344">
        <f t="shared" si="1"/>
        <v>0.85063394922549851</v>
      </c>
      <c r="E28" s="338"/>
      <c r="F28" s="343">
        <v>176</v>
      </c>
      <c r="G28" s="344">
        <v>30.292598967297764</v>
      </c>
      <c r="H28" s="343">
        <v>14</v>
      </c>
      <c r="I28" s="344">
        <v>7.9545454545454541</v>
      </c>
      <c r="J28" s="341"/>
      <c r="K28" s="343">
        <v>203</v>
      </c>
      <c r="L28" s="344">
        <v>34.939759036144579</v>
      </c>
      <c r="M28" s="343">
        <v>21</v>
      </c>
      <c r="N28" s="344">
        <v>10.344827586206897</v>
      </c>
      <c r="O28" s="341"/>
      <c r="P28" s="343">
        <v>202</v>
      </c>
      <c r="Q28" s="344">
        <v>34.767641996557657</v>
      </c>
      <c r="R28" s="343">
        <v>30</v>
      </c>
      <c r="S28" s="344">
        <v>14.85148514851485</v>
      </c>
    </row>
    <row r="29" spans="1:19" s="212" customFormat="1" ht="18" customHeight="1" x14ac:dyDescent="0.2">
      <c r="B29" s="332" t="s">
        <v>3</v>
      </c>
      <c r="C29" s="333">
        <f>SUM(C11:C28)</f>
        <v>68302</v>
      </c>
      <c r="D29" s="334">
        <f t="shared" si="1"/>
        <v>100</v>
      </c>
      <c r="E29" s="349"/>
      <c r="F29" s="333">
        <f>SUM(F11:F28)</f>
        <v>21761</v>
      </c>
      <c r="G29" s="334">
        <f t="shared" ref="G29" si="2">F29/$C29*100</f>
        <v>31.859974817721298</v>
      </c>
      <c r="H29" s="333">
        <f>SUM(H11:H28)</f>
        <v>630</v>
      </c>
      <c r="I29" s="334">
        <f t="shared" ref="I29" si="3">H29/F29*100</f>
        <v>2.8950875419328157</v>
      </c>
      <c r="J29" s="352"/>
      <c r="K29" s="333">
        <f>SUM(K11:K28)</f>
        <v>23376</v>
      </c>
      <c r="L29" s="334">
        <f t="shared" ref="L29" si="4">K29/$C29*100</f>
        <v>34.224473661093377</v>
      </c>
      <c r="M29" s="333">
        <f>SUM(M11:M28)</f>
        <v>1321</v>
      </c>
      <c r="N29" s="334">
        <f t="shared" ref="N29" si="5">M29/K29*100</f>
        <v>5.6510951403148528</v>
      </c>
      <c r="O29" s="352"/>
      <c r="P29" s="333">
        <f>SUM(P11:P28)</f>
        <v>23165</v>
      </c>
      <c r="Q29" s="353">
        <f t="shared" ref="Q29" si="6">P29/$C29*100</f>
        <v>33.915551521185321</v>
      </c>
      <c r="R29" s="333">
        <f>SUM(R11:R28)</f>
        <v>6497</v>
      </c>
      <c r="S29" s="353">
        <f t="shared" ref="S29" si="7">R29/P29*100</f>
        <v>28.046622059140947</v>
      </c>
    </row>
    <row r="30" spans="1:19" s="256" customFormat="1" ht="6.75" customHeight="1" x14ac:dyDescent="0.2">
      <c r="B30" s="1150"/>
      <c r="C30" s="1150"/>
      <c r="D30" s="1150"/>
      <c r="E30" s="293"/>
    </row>
    <row r="31" spans="1:19" x14ac:dyDescent="0.2">
      <c r="B31" s="1153"/>
      <c r="C31" s="1153"/>
      <c r="D31" s="1153"/>
      <c r="E31" s="1153"/>
      <c r="F31" s="1153"/>
      <c r="G31" s="1153"/>
      <c r="H31" s="1153"/>
      <c r="I31" s="1153"/>
      <c r="J31" s="1153"/>
      <c r="K31" s="1153"/>
      <c r="L31" s="1153"/>
      <c r="M31" s="1153"/>
      <c r="N31" s="1153"/>
      <c r="O31" s="1153"/>
      <c r="P31" s="1153"/>
      <c r="Q31" s="1153"/>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448</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79</v>
      </c>
      <c r="D7" s="1137"/>
      <c r="E7" s="347"/>
      <c r="F7" s="1154" t="s">
        <v>34</v>
      </c>
      <c r="G7" s="1155"/>
      <c r="H7" s="1155"/>
      <c r="I7" s="1156"/>
      <c r="J7" s="351"/>
      <c r="K7" s="1154" t="s">
        <v>52</v>
      </c>
      <c r="L7" s="1155"/>
      <c r="M7" s="1155"/>
      <c r="N7" s="1156"/>
      <c r="O7" s="351"/>
      <c r="P7" s="1154" t="s">
        <v>53</v>
      </c>
      <c r="Q7" s="1155"/>
      <c r="R7" s="1155"/>
      <c r="S7" s="1156"/>
    </row>
    <row r="8" spans="1:21" s="211" customFormat="1" ht="29.25" customHeight="1" x14ac:dyDescent="0.2">
      <c r="A8" s="212"/>
      <c r="B8" s="1134"/>
      <c r="C8" s="1138"/>
      <c r="D8" s="1139"/>
      <c r="E8" s="347"/>
      <c r="F8" s="1157" t="s">
        <v>75</v>
      </c>
      <c r="G8" s="1158"/>
      <c r="H8" s="1151" t="s">
        <v>137</v>
      </c>
      <c r="I8" s="1152"/>
      <c r="J8" s="329"/>
      <c r="K8" s="1157" t="s">
        <v>75</v>
      </c>
      <c r="L8" s="1158"/>
      <c r="M8" s="1151" t="s">
        <v>137</v>
      </c>
      <c r="N8" s="1152"/>
      <c r="O8" s="329"/>
      <c r="P8" s="1157" t="s">
        <v>75</v>
      </c>
      <c r="Q8" s="1158"/>
      <c r="R8" s="1151" t="s">
        <v>137</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129373</v>
      </c>
      <c r="D11" s="340">
        <f>C11/C$29*100</f>
        <v>31.625509071619597</v>
      </c>
      <c r="E11" s="338"/>
      <c r="F11" s="335">
        <v>28527</v>
      </c>
      <c r="G11" s="340">
        <v>22.050195945058089</v>
      </c>
      <c r="H11" s="335">
        <v>404</v>
      </c>
      <c r="I11" s="340">
        <v>1.4162021944123111</v>
      </c>
      <c r="J11" s="341"/>
      <c r="K11" s="335">
        <v>57330</v>
      </c>
      <c r="L11" s="340">
        <v>44.313728521407093</v>
      </c>
      <c r="M11" s="335">
        <v>916</v>
      </c>
      <c r="N11" s="340">
        <v>1.5977673120530265</v>
      </c>
      <c r="O11" s="341"/>
      <c r="P11" s="335">
        <v>43516</v>
      </c>
      <c r="Q11" s="340">
        <v>33.636075533534822</v>
      </c>
      <c r="R11" s="335">
        <v>6423</v>
      </c>
      <c r="S11" s="340">
        <v>14.760088243404725</v>
      </c>
    </row>
    <row r="12" spans="1:21" s="275" customFormat="1" ht="18" customHeight="1" x14ac:dyDescent="0.2">
      <c r="A12" s="318"/>
      <c r="B12" s="331" t="s">
        <v>10</v>
      </c>
      <c r="C12" s="341">
        <f t="shared" ref="C12:C28" si="0">F12+K12+P12</f>
        <v>8007</v>
      </c>
      <c r="D12" s="342">
        <f t="shared" ref="D12:D29" si="1">C12/C$29*100</f>
        <v>1.9573284312527195</v>
      </c>
      <c r="E12" s="338"/>
      <c r="F12" s="341">
        <v>1463</v>
      </c>
      <c r="G12" s="342">
        <v>18.2715124266267</v>
      </c>
      <c r="H12" s="341">
        <v>4</v>
      </c>
      <c r="I12" s="342">
        <v>0.27341079972658922</v>
      </c>
      <c r="J12" s="341"/>
      <c r="K12" s="341">
        <v>2866</v>
      </c>
      <c r="L12" s="342">
        <v>35.793680529536651</v>
      </c>
      <c r="M12" s="341">
        <v>14</v>
      </c>
      <c r="N12" s="342">
        <v>0.48848569434752265</v>
      </c>
      <c r="O12" s="341"/>
      <c r="P12" s="341">
        <v>3678</v>
      </c>
      <c r="Q12" s="342">
        <v>45.934807043836642</v>
      </c>
      <c r="R12" s="341">
        <v>37</v>
      </c>
      <c r="S12" s="342">
        <v>1.0059815116911366</v>
      </c>
    </row>
    <row r="13" spans="1:21" s="275" customFormat="1" ht="18" customHeight="1" x14ac:dyDescent="0.2">
      <c r="A13" s="318"/>
      <c r="B13" s="331" t="s">
        <v>40</v>
      </c>
      <c r="C13" s="341">
        <f t="shared" si="0"/>
        <v>2783</v>
      </c>
      <c r="D13" s="342">
        <f t="shared" si="1"/>
        <v>0.68031035646013727</v>
      </c>
      <c r="E13" s="338"/>
      <c r="F13" s="341">
        <v>252</v>
      </c>
      <c r="G13" s="342">
        <v>9.0549766439094501</v>
      </c>
      <c r="H13" s="341">
        <v>13</v>
      </c>
      <c r="I13" s="342">
        <v>5.1587301587301582</v>
      </c>
      <c r="J13" s="341"/>
      <c r="K13" s="341">
        <v>776</v>
      </c>
      <c r="L13" s="342">
        <v>27.883578871721166</v>
      </c>
      <c r="M13" s="341">
        <v>45</v>
      </c>
      <c r="N13" s="342">
        <v>5.7989690721649483</v>
      </c>
      <c r="O13" s="341"/>
      <c r="P13" s="341">
        <v>1755</v>
      </c>
      <c r="Q13" s="342">
        <v>63.061444484369389</v>
      </c>
      <c r="R13" s="341">
        <v>137</v>
      </c>
      <c r="S13" s="342">
        <v>7.8062678062678064</v>
      </c>
    </row>
    <row r="14" spans="1:21" s="275" customFormat="1" ht="18" customHeight="1" x14ac:dyDescent="0.2">
      <c r="A14" s="318"/>
      <c r="B14" s="331" t="s">
        <v>41</v>
      </c>
      <c r="C14" s="341">
        <f t="shared" si="0"/>
        <v>13549</v>
      </c>
      <c r="D14" s="342">
        <f t="shared" si="1"/>
        <v>3.3120822923745594</v>
      </c>
      <c r="E14" s="338"/>
      <c r="F14" s="341">
        <v>2244</v>
      </c>
      <c r="G14" s="342">
        <v>16.56210790464241</v>
      </c>
      <c r="H14" s="341">
        <v>92</v>
      </c>
      <c r="I14" s="342">
        <v>4.0998217468805702</v>
      </c>
      <c r="J14" s="341"/>
      <c r="K14" s="341">
        <v>4587</v>
      </c>
      <c r="L14" s="342">
        <v>33.854897040371981</v>
      </c>
      <c r="M14" s="341">
        <v>228</v>
      </c>
      <c r="N14" s="342">
        <v>4.9705689993459776</v>
      </c>
      <c r="O14" s="341"/>
      <c r="P14" s="341">
        <v>6718</v>
      </c>
      <c r="Q14" s="342">
        <v>49.582995054985609</v>
      </c>
      <c r="R14" s="341">
        <v>305</v>
      </c>
      <c r="S14" s="342">
        <v>4.5400416790711526</v>
      </c>
    </row>
    <row r="15" spans="1:21" s="275" customFormat="1" ht="18" customHeight="1" x14ac:dyDescent="0.2">
      <c r="A15" s="318"/>
      <c r="B15" s="331" t="s">
        <v>9</v>
      </c>
      <c r="C15" s="341">
        <f t="shared" si="0"/>
        <v>2369</v>
      </c>
      <c r="D15" s="342">
        <f t="shared" si="1"/>
        <v>0.57910716293714148</v>
      </c>
      <c r="E15" s="338"/>
      <c r="F15" s="341">
        <v>579</v>
      </c>
      <c r="G15" s="342">
        <v>24.440692275221611</v>
      </c>
      <c r="H15" s="341">
        <v>48</v>
      </c>
      <c r="I15" s="342">
        <v>8.2901554404145088</v>
      </c>
      <c r="J15" s="341"/>
      <c r="K15" s="341">
        <v>854</v>
      </c>
      <c r="L15" s="342">
        <v>36.048965808357956</v>
      </c>
      <c r="M15" s="341">
        <v>117</v>
      </c>
      <c r="N15" s="342">
        <v>13.700234192037472</v>
      </c>
      <c r="O15" s="341"/>
      <c r="P15" s="341">
        <v>936</v>
      </c>
      <c r="Q15" s="342">
        <v>39.51034191642043</v>
      </c>
      <c r="R15" s="341">
        <v>182</v>
      </c>
      <c r="S15" s="342">
        <v>19.444444444444446</v>
      </c>
    </row>
    <row r="16" spans="1:21" s="275" customFormat="1" ht="18" customHeight="1" x14ac:dyDescent="0.2">
      <c r="A16" s="318"/>
      <c r="B16" s="331" t="s">
        <v>8</v>
      </c>
      <c r="C16" s="341">
        <f t="shared" si="0"/>
        <v>3345</v>
      </c>
      <c r="D16" s="342">
        <f t="shared" si="1"/>
        <v>0.81769246940681239</v>
      </c>
      <c r="E16" s="338"/>
      <c r="F16" s="341">
        <v>552</v>
      </c>
      <c r="G16" s="342">
        <v>16.502242152466369</v>
      </c>
      <c r="H16" s="341">
        <v>64</v>
      </c>
      <c r="I16" s="342">
        <v>11.594202898550725</v>
      </c>
      <c r="J16" s="341"/>
      <c r="K16" s="341">
        <v>1342</v>
      </c>
      <c r="L16" s="342">
        <v>40.119581464872944</v>
      </c>
      <c r="M16" s="341">
        <v>168</v>
      </c>
      <c r="N16" s="342">
        <v>12.518628912071536</v>
      </c>
      <c r="O16" s="341"/>
      <c r="P16" s="341">
        <v>1451</v>
      </c>
      <c r="Q16" s="342">
        <v>43.378176382660691</v>
      </c>
      <c r="R16" s="341">
        <v>289</v>
      </c>
      <c r="S16" s="342">
        <v>19.917298414886286</v>
      </c>
    </row>
    <row r="17" spans="1:19" s="275" customFormat="1" ht="18" customHeight="1" x14ac:dyDescent="0.2">
      <c r="A17" s="318"/>
      <c r="B17" s="331" t="s">
        <v>7</v>
      </c>
      <c r="C17" s="341">
        <f t="shared" si="0"/>
        <v>27419</v>
      </c>
      <c r="D17" s="342">
        <f t="shared" si="1"/>
        <v>6.7026337275531809</v>
      </c>
      <c r="E17" s="338"/>
      <c r="F17" s="341">
        <v>3920</v>
      </c>
      <c r="G17" s="342">
        <v>14.296655603778403</v>
      </c>
      <c r="H17" s="341">
        <v>125</v>
      </c>
      <c r="I17" s="342">
        <v>3.1887755102040818</v>
      </c>
      <c r="J17" s="341"/>
      <c r="K17" s="341">
        <v>8520</v>
      </c>
      <c r="L17" s="342">
        <v>31.073343302089789</v>
      </c>
      <c r="M17" s="341">
        <v>555</v>
      </c>
      <c r="N17" s="342">
        <v>6.5140845070422531</v>
      </c>
      <c r="O17" s="341"/>
      <c r="P17" s="341">
        <v>14979</v>
      </c>
      <c r="Q17" s="342">
        <v>54.630001094131806</v>
      </c>
      <c r="R17" s="341">
        <v>2117</v>
      </c>
      <c r="S17" s="342">
        <v>14.133119700914614</v>
      </c>
    </row>
    <row r="18" spans="1:19" s="275" customFormat="1" ht="18" customHeight="1" x14ac:dyDescent="0.2">
      <c r="A18" s="318"/>
      <c r="B18" s="331" t="s">
        <v>43</v>
      </c>
      <c r="C18" s="341">
        <f t="shared" si="0"/>
        <v>27230</v>
      </c>
      <c r="D18" s="342">
        <f t="shared" si="1"/>
        <v>6.6564322696405078</v>
      </c>
      <c r="E18" s="338"/>
      <c r="F18" s="341">
        <v>4895</v>
      </c>
      <c r="G18" s="342">
        <v>17.976496511200882</v>
      </c>
      <c r="H18" s="341">
        <v>939</v>
      </c>
      <c r="I18" s="342">
        <v>19.182839632277833</v>
      </c>
      <c r="J18" s="341"/>
      <c r="K18" s="341">
        <v>7998</v>
      </c>
      <c r="L18" s="342">
        <v>29.372016158648549</v>
      </c>
      <c r="M18" s="341">
        <v>2789</v>
      </c>
      <c r="N18" s="342">
        <v>34.871217804451113</v>
      </c>
      <c r="O18" s="341"/>
      <c r="P18" s="341">
        <v>14337</v>
      </c>
      <c r="Q18" s="342">
        <v>52.651487330150573</v>
      </c>
      <c r="R18" s="341">
        <v>7412</v>
      </c>
      <c r="S18" s="342">
        <v>51.698402734184278</v>
      </c>
    </row>
    <row r="19" spans="1:19" s="275" customFormat="1" ht="18" customHeight="1" x14ac:dyDescent="0.2">
      <c r="A19" s="318"/>
      <c r="B19" s="331" t="s">
        <v>44</v>
      </c>
      <c r="C19" s="341">
        <f t="shared" si="0"/>
        <v>26813</v>
      </c>
      <c r="D19" s="342">
        <f t="shared" si="1"/>
        <v>6.5544957196427083</v>
      </c>
      <c r="E19" s="338"/>
      <c r="F19" s="341">
        <v>3482</v>
      </c>
      <c r="G19" s="342">
        <v>12.986238018871443</v>
      </c>
      <c r="H19" s="341">
        <v>20</v>
      </c>
      <c r="I19" s="342">
        <v>0.57438253877082135</v>
      </c>
      <c r="J19" s="341"/>
      <c r="K19" s="341">
        <v>10009</v>
      </c>
      <c r="L19" s="342">
        <v>37.328907619438333</v>
      </c>
      <c r="M19" s="341">
        <v>36</v>
      </c>
      <c r="N19" s="342">
        <v>0.35967629133779599</v>
      </c>
      <c r="O19" s="341"/>
      <c r="P19" s="341">
        <v>13322</v>
      </c>
      <c r="Q19" s="342">
        <v>49.684854361690221</v>
      </c>
      <c r="R19" s="341">
        <v>32</v>
      </c>
      <c r="S19" s="342">
        <v>0.24020417354751541</v>
      </c>
    </row>
    <row r="20" spans="1:19" s="275" customFormat="1" ht="18" customHeight="1" x14ac:dyDescent="0.2">
      <c r="A20" s="318"/>
      <c r="B20" s="331" t="s">
        <v>6</v>
      </c>
      <c r="C20" s="341">
        <f t="shared" si="0"/>
        <v>44465</v>
      </c>
      <c r="D20" s="342">
        <f t="shared" si="1"/>
        <v>10.869565217391305</v>
      </c>
      <c r="E20" s="338"/>
      <c r="F20" s="341">
        <v>11231</v>
      </c>
      <c r="G20" s="342">
        <v>25.258068143483637</v>
      </c>
      <c r="H20" s="341">
        <v>410</v>
      </c>
      <c r="I20" s="342">
        <v>3.6506099189742671</v>
      </c>
      <c r="J20" s="341"/>
      <c r="K20" s="341">
        <v>16253</v>
      </c>
      <c r="L20" s="342">
        <v>36.552344540649948</v>
      </c>
      <c r="M20" s="341">
        <v>939</v>
      </c>
      <c r="N20" s="342">
        <v>5.7773949424721591</v>
      </c>
      <c r="O20" s="341"/>
      <c r="P20" s="341">
        <v>16981</v>
      </c>
      <c r="Q20" s="342">
        <v>38.189587315866412</v>
      </c>
      <c r="R20" s="341">
        <v>1645</v>
      </c>
      <c r="S20" s="342">
        <v>9.6872975678699724</v>
      </c>
    </row>
    <row r="21" spans="1:19" s="275" customFormat="1" ht="18" customHeight="1" x14ac:dyDescent="0.2">
      <c r="A21" s="318"/>
      <c r="B21" s="331" t="s">
        <v>5</v>
      </c>
      <c r="C21" s="341">
        <f t="shared" si="0"/>
        <v>5100</v>
      </c>
      <c r="D21" s="342">
        <f t="shared" si="1"/>
        <v>1.2467060071673373</v>
      </c>
      <c r="E21" s="338"/>
      <c r="F21" s="341">
        <v>756</v>
      </c>
      <c r="G21" s="342">
        <v>14.823529411764705</v>
      </c>
      <c r="H21" s="341">
        <v>148</v>
      </c>
      <c r="I21" s="342">
        <v>19.576719576719576</v>
      </c>
      <c r="J21" s="341"/>
      <c r="K21" s="341">
        <v>1670</v>
      </c>
      <c r="L21" s="342">
        <v>32.745098039215684</v>
      </c>
      <c r="M21" s="341">
        <v>375</v>
      </c>
      <c r="N21" s="342">
        <v>22.45508982035928</v>
      </c>
      <c r="O21" s="341"/>
      <c r="P21" s="341">
        <v>2674</v>
      </c>
      <c r="Q21" s="342">
        <v>52.431372549019606</v>
      </c>
      <c r="R21" s="341">
        <v>843</v>
      </c>
      <c r="S21" s="342">
        <v>31.525804038893046</v>
      </c>
    </row>
    <row r="22" spans="1:19" s="275" customFormat="1" ht="18" customHeight="1" x14ac:dyDescent="0.2">
      <c r="A22" s="318"/>
      <c r="B22" s="331" t="s">
        <v>38</v>
      </c>
      <c r="C22" s="341">
        <f t="shared" si="0"/>
        <v>9367</v>
      </c>
      <c r="D22" s="342">
        <f t="shared" si="1"/>
        <v>2.2897833664973426</v>
      </c>
      <c r="E22" s="338"/>
      <c r="F22" s="341">
        <v>1929</v>
      </c>
      <c r="G22" s="342">
        <v>20.593573182449024</v>
      </c>
      <c r="H22" s="341">
        <v>13</v>
      </c>
      <c r="I22" s="342">
        <v>0.67392431311560397</v>
      </c>
      <c r="J22" s="341"/>
      <c r="K22" s="341">
        <v>3486</v>
      </c>
      <c r="L22" s="342">
        <v>37.215757446354218</v>
      </c>
      <c r="M22" s="341">
        <v>49</v>
      </c>
      <c r="N22" s="342">
        <v>1.4056224899598393</v>
      </c>
      <c r="O22" s="341"/>
      <c r="P22" s="341">
        <v>3952</v>
      </c>
      <c r="Q22" s="342">
        <v>42.190669371196755</v>
      </c>
      <c r="R22" s="341">
        <v>142</v>
      </c>
      <c r="S22" s="342">
        <v>3.5931174089068825</v>
      </c>
    </row>
    <row r="23" spans="1:19" s="275" customFormat="1" ht="18" customHeight="1" x14ac:dyDescent="0.2">
      <c r="A23" s="318"/>
      <c r="B23" s="331" t="s">
        <v>45</v>
      </c>
      <c r="C23" s="341">
        <f t="shared" si="0"/>
        <v>70568</v>
      </c>
      <c r="D23" s="342">
        <f t="shared" si="1"/>
        <v>17.250499904663659</v>
      </c>
      <c r="E23" s="338"/>
      <c r="F23" s="341">
        <v>15035</v>
      </c>
      <c r="G23" s="342">
        <v>21.305690964743228</v>
      </c>
      <c r="H23" s="341">
        <v>2399</v>
      </c>
      <c r="I23" s="342">
        <v>15.956102427668773</v>
      </c>
      <c r="J23" s="341"/>
      <c r="K23" s="341">
        <v>26560</v>
      </c>
      <c r="L23" s="342">
        <v>37.637456070740278</v>
      </c>
      <c r="M23" s="341">
        <v>6201</v>
      </c>
      <c r="N23" s="342">
        <v>23.347138554216869</v>
      </c>
      <c r="O23" s="341"/>
      <c r="P23" s="341">
        <v>28973</v>
      </c>
      <c r="Q23" s="342">
        <v>41.056852964516494</v>
      </c>
      <c r="R23" s="341">
        <v>11410</v>
      </c>
      <c r="S23" s="342">
        <v>39.381493114278811</v>
      </c>
    </row>
    <row r="24" spans="1:19" s="275" customFormat="1" ht="18" customHeight="1" x14ac:dyDescent="0.2">
      <c r="A24" s="318">
        <v>47094</v>
      </c>
      <c r="B24" s="331" t="s">
        <v>46</v>
      </c>
      <c r="C24" s="341">
        <f t="shared" si="0"/>
        <v>8074</v>
      </c>
      <c r="D24" s="342">
        <f t="shared" si="1"/>
        <v>1.9737067258566825</v>
      </c>
      <c r="E24" s="338"/>
      <c r="F24" s="341">
        <v>1578</v>
      </c>
      <c r="G24" s="342">
        <v>19.54421600198167</v>
      </c>
      <c r="H24" s="341">
        <v>189</v>
      </c>
      <c r="I24" s="342">
        <v>11.977186311787072</v>
      </c>
      <c r="J24" s="341"/>
      <c r="K24" s="341">
        <v>2924</v>
      </c>
      <c r="L24" s="342">
        <v>36.215011146891257</v>
      </c>
      <c r="M24" s="341">
        <v>528</v>
      </c>
      <c r="N24" s="342">
        <v>18.057455540355676</v>
      </c>
      <c r="O24" s="341"/>
      <c r="P24" s="341">
        <v>3572</v>
      </c>
      <c r="Q24" s="342">
        <v>44.240772851127076</v>
      </c>
      <c r="R24" s="341">
        <v>1329</v>
      </c>
      <c r="S24" s="342">
        <v>37.206047032474807</v>
      </c>
    </row>
    <row r="25" spans="1:19" s="275" customFormat="1" ht="18" customHeight="1" x14ac:dyDescent="0.2">
      <c r="B25" s="331" t="s">
        <v>47</v>
      </c>
      <c r="C25" s="341">
        <f t="shared" si="0"/>
        <v>3061</v>
      </c>
      <c r="D25" s="342">
        <f t="shared" si="1"/>
        <v>0.74826805645867045</v>
      </c>
      <c r="E25" s="338"/>
      <c r="F25" s="341">
        <v>316</v>
      </c>
      <c r="G25" s="342">
        <v>10.323423717739301</v>
      </c>
      <c r="H25" s="341">
        <v>3</v>
      </c>
      <c r="I25" s="342">
        <v>0.949367088607595</v>
      </c>
      <c r="J25" s="341"/>
      <c r="K25" s="341">
        <v>1018</v>
      </c>
      <c r="L25" s="342">
        <v>33.257105521071544</v>
      </c>
      <c r="M25" s="341">
        <v>6</v>
      </c>
      <c r="N25" s="342">
        <v>0.58939096267190572</v>
      </c>
      <c r="O25" s="341"/>
      <c r="P25" s="341">
        <v>1727</v>
      </c>
      <c r="Q25" s="342">
        <v>56.419470761189153</v>
      </c>
      <c r="R25" s="341">
        <v>8</v>
      </c>
      <c r="S25" s="342">
        <v>0.46323103647944408</v>
      </c>
    </row>
    <row r="26" spans="1:19" s="275" customFormat="1" ht="18" customHeight="1" x14ac:dyDescent="0.2">
      <c r="B26" s="331" t="s">
        <v>48</v>
      </c>
      <c r="C26" s="341">
        <f t="shared" si="0"/>
        <v>23360</v>
      </c>
      <c r="D26" s="342">
        <f t="shared" si="1"/>
        <v>5.7104024171429408</v>
      </c>
      <c r="E26" s="338"/>
      <c r="F26" s="341">
        <v>4022</v>
      </c>
      <c r="G26" s="342">
        <v>17.217465753424658</v>
      </c>
      <c r="H26" s="341">
        <v>531</v>
      </c>
      <c r="I26" s="342">
        <v>13.202386872202885</v>
      </c>
      <c r="J26" s="341"/>
      <c r="K26" s="341">
        <v>7564</v>
      </c>
      <c r="L26" s="342">
        <v>32.380136986301373</v>
      </c>
      <c r="M26" s="341">
        <v>1437</v>
      </c>
      <c r="N26" s="342">
        <v>18.997884717080911</v>
      </c>
      <c r="O26" s="341"/>
      <c r="P26" s="341">
        <v>11774</v>
      </c>
      <c r="Q26" s="342">
        <v>50.402397260273965</v>
      </c>
      <c r="R26" s="341">
        <v>4631</v>
      </c>
      <c r="S26" s="342">
        <v>39.332427382367932</v>
      </c>
    </row>
    <row r="27" spans="1:19" s="275" customFormat="1" ht="18" customHeight="1" x14ac:dyDescent="0.2">
      <c r="B27" s="331" t="s">
        <v>49</v>
      </c>
      <c r="C27" s="341">
        <f t="shared" si="0"/>
        <v>3448</v>
      </c>
      <c r="D27" s="342">
        <f t="shared" si="1"/>
        <v>0.84287104170842719</v>
      </c>
      <c r="E27" s="338"/>
      <c r="F27" s="341">
        <v>512</v>
      </c>
      <c r="G27" s="342">
        <v>14.849187935034802</v>
      </c>
      <c r="H27" s="341">
        <v>149</v>
      </c>
      <c r="I27" s="342">
        <v>29.1015625</v>
      </c>
      <c r="J27" s="341"/>
      <c r="K27" s="341">
        <v>1167</v>
      </c>
      <c r="L27" s="342">
        <v>33.845707656612525</v>
      </c>
      <c r="M27" s="341">
        <v>400</v>
      </c>
      <c r="N27" s="342">
        <v>34.27592116538132</v>
      </c>
      <c r="O27" s="341"/>
      <c r="P27" s="341">
        <v>1769</v>
      </c>
      <c r="Q27" s="342">
        <v>51.305104408352662</v>
      </c>
      <c r="R27" s="341">
        <v>802</v>
      </c>
      <c r="S27" s="342">
        <v>45.336348219332955</v>
      </c>
    </row>
    <row r="28" spans="1:19" s="275" customFormat="1" ht="18" customHeight="1" x14ac:dyDescent="0.2">
      <c r="B28" s="336" t="s">
        <v>4</v>
      </c>
      <c r="C28" s="343">
        <f t="shared" si="0"/>
        <v>747</v>
      </c>
      <c r="D28" s="344">
        <f t="shared" si="1"/>
        <v>0.1826057622262747</v>
      </c>
      <c r="E28" s="338"/>
      <c r="F28" s="343">
        <v>200</v>
      </c>
      <c r="G28" s="344">
        <v>26.773761713520749</v>
      </c>
      <c r="H28" s="343">
        <v>12</v>
      </c>
      <c r="I28" s="344">
        <v>6</v>
      </c>
      <c r="J28" s="341"/>
      <c r="K28" s="343">
        <v>268</v>
      </c>
      <c r="L28" s="344">
        <v>35.87684069611781</v>
      </c>
      <c r="M28" s="343">
        <v>31</v>
      </c>
      <c r="N28" s="344">
        <v>11.567164179104477</v>
      </c>
      <c r="O28" s="341"/>
      <c r="P28" s="343">
        <v>279</v>
      </c>
      <c r="Q28" s="344">
        <v>37.349397590361441</v>
      </c>
      <c r="R28" s="343">
        <v>52</v>
      </c>
      <c r="S28" s="344">
        <v>18.637992831541219</v>
      </c>
    </row>
    <row r="29" spans="1:19" s="212" customFormat="1" ht="18" customHeight="1" x14ac:dyDescent="0.2">
      <c r="B29" s="332" t="s">
        <v>3</v>
      </c>
      <c r="C29" s="333">
        <f>SUM(C11:C28)</f>
        <v>409078</v>
      </c>
      <c r="D29" s="334">
        <f t="shared" si="1"/>
        <v>100</v>
      </c>
      <c r="E29" s="349"/>
      <c r="F29" s="333">
        <f>SUM(F11:F28)</f>
        <v>81493</v>
      </c>
      <c r="G29" s="334">
        <f t="shared" ref="G29" si="2">F29/$C29*100</f>
        <v>19.921139733742709</v>
      </c>
      <c r="H29" s="333">
        <f>SUM(H11:H28)</f>
        <v>5563</v>
      </c>
      <c r="I29" s="334">
        <f t="shared" ref="I29" si="3">H29/F29*100</f>
        <v>6.8263531837090303</v>
      </c>
      <c r="J29" s="352"/>
      <c r="K29" s="333">
        <f>SUM(K11:K28)</f>
        <v>155192</v>
      </c>
      <c r="L29" s="334">
        <f t="shared" ref="L29" si="4">K29/$C29*100</f>
        <v>37.93701934594381</v>
      </c>
      <c r="M29" s="333">
        <f>SUM(M11:M28)</f>
        <v>14834</v>
      </c>
      <c r="N29" s="334">
        <f t="shared" ref="N29" si="5">M29/K29*100</f>
        <v>9.5584823959997944</v>
      </c>
      <c r="O29" s="352"/>
      <c r="P29" s="333">
        <f>SUM(P11:P28)</f>
        <v>172393</v>
      </c>
      <c r="Q29" s="353">
        <f t="shared" ref="Q29" si="6">P29/$C29*100</f>
        <v>42.141840920313484</v>
      </c>
      <c r="R29" s="333">
        <f>SUM(R11:R28)</f>
        <v>37796</v>
      </c>
      <c r="S29" s="353">
        <f t="shared" ref="S29" si="7">R29/P29*100</f>
        <v>21.924324073483263</v>
      </c>
    </row>
    <row r="30" spans="1:19" s="256" customFormat="1" ht="6.75" customHeight="1" x14ac:dyDescent="0.2">
      <c r="B30" s="1150"/>
      <c r="C30" s="1150"/>
      <c r="D30" s="1150"/>
      <c r="E30" s="293"/>
    </row>
    <row r="31" spans="1:19" ht="24" customHeight="1" x14ac:dyDescent="0.2">
      <c r="B31" s="1153"/>
      <c r="C31" s="1153"/>
      <c r="D31" s="1153"/>
      <c r="E31" s="1153"/>
      <c r="F31" s="1153"/>
      <c r="G31" s="1153"/>
      <c r="H31" s="1153"/>
      <c r="I31" s="1153"/>
      <c r="J31" s="1153"/>
      <c r="K31" s="1153"/>
      <c r="L31" s="1153"/>
      <c r="M31" s="1153"/>
      <c r="N31" s="1153"/>
      <c r="O31" s="1153"/>
      <c r="P31" s="1153"/>
      <c r="Q31" s="1153"/>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447</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80</v>
      </c>
      <c r="D7" s="1137"/>
      <c r="E7" s="347"/>
      <c r="F7" s="1154" t="s">
        <v>34</v>
      </c>
      <c r="G7" s="1155"/>
      <c r="H7" s="1155"/>
      <c r="I7" s="1156"/>
      <c r="J7" s="351"/>
      <c r="K7" s="1154" t="s">
        <v>52</v>
      </c>
      <c r="L7" s="1155"/>
      <c r="M7" s="1155"/>
      <c r="N7" s="1156"/>
      <c r="O7" s="351"/>
      <c r="P7" s="1154" t="s">
        <v>53</v>
      </c>
      <c r="Q7" s="1155"/>
      <c r="R7" s="1155"/>
      <c r="S7" s="1156"/>
    </row>
    <row r="8" spans="1:21" s="211" customFormat="1" ht="29.25" customHeight="1" x14ac:dyDescent="0.2">
      <c r="A8" s="212"/>
      <c r="B8" s="1134"/>
      <c r="C8" s="1138"/>
      <c r="D8" s="1139"/>
      <c r="E8" s="347"/>
      <c r="F8" s="1157" t="s">
        <v>75</v>
      </c>
      <c r="G8" s="1158"/>
      <c r="H8" s="1151" t="s">
        <v>137</v>
      </c>
      <c r="I8" s="1152"/>
      <c r="J8" s="329"/>
      <c r="K8" s="1157" t="s">
        <v>75</v>
      </c>
      <c r="L8" s="1158"/>
      <c r="M8" s="1151" t="s">
        <v>137</v>
      </c>
      <c r="N8" s="1152"/>
      <c r="O8" s="329"/>
      <c r="P8" s="1157" t="s">
        <v>75</v>
      </c>
      <c r="Q8" s="1158"/>
      <c r="R8" s="1151" t="s">
        <v>137</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152273</v>
      </c>
      <c r="D11" s="340">
        <f>C11/C$29*100</f>
        <v>45.108302821324045</v>
      </c>
      <c r="E11" s="338"/>
      <c r="F11" s="335">
        <v>34255</v>
      </c>
      <c r="G11" s="340">
        <v>22.495780604572051</v>
      </c>
      <c r="H11" s="335">
        <v>9655</v>
      </c>
      <c r="I11" s="340">
        <v>28.185666326083787</v>
      </c>
      <c r="J11" s="341"/>
      <c r="K11" s="335">
        <v>69165</v>
      </c>
      <c r="L11" s="340">
        <v>45.421709692460254</v>
      </c>
      <c r="M11" s="335">
        <v>19019</v>
      </c>
      <c r="N11" s="340">
        <v>27.498012000289162</v>
      </c>
      <c r="O11" s="341"/>
      <c r="P11" s="335">
        <v>48853</v>
      </c>
      <c r="Q11" s="340">
        <v>32.082509702967698</v>
      </c>
      <c r="R11" s="335">
        <v>14369</v>
      </c>
      <c r="S11" s="340">
        <v>29.412727979857937</v>
      </c>
    </row>
    <row r="12" spans="1:21" s="275" customFormat="1" ht="18" customHeight="1" x14ac:dyDescent="0.2">
      <c r="A12" s="318"/>
      <c r="B12" s="331" t="s">
        <v>10</v>
      </c>
      <c r="C12" s="341">
        <f t="shared" ref="C12:C28" si="0">F12+K12+P12</f>
        <v>5333</v>
      </c>
      <c r="D12" s="342">
        <f t="shared" ref="D12:D29" si="1">C12/C$29*100</f>
        <v>1.5798111217755026</v>
      </c>
      <c r="E12" s="338"/>
      <c r="F12" s="341">
        <v>710</v>
      </c>
      <c r="G12" s="342">
        <v>13.313332083255203</v>
      </c>
      <c r="H12" s="341">
        <v>432</v>
      </c>
      <c r="I12" s="342">
        <v>60.845070422535208</v>
      </c>
      <c r="J12" s="341"/>
      <c r="K12" s="341">
        <v>1545</v>
      </c>
      <c r="L12" s="342">
        <v>28.970560660041251</v>
      </c>
      <c r="M12" s="341">
        <v>884</v>
      </c>
      <c r="N12" s="342">
        <v>57.216828478964402</v>
      </c>
      <c r="O12" s="341"/>
      <c r="P12" s="341">
        <v>3078</v>
      </c>
      <c r="Q12" s="342">
        <v>57.716107256703545</v>
      </c>
      <c r="R12" s="341">
        <v>1856</v>
      </c>
      <c r="S12" s="342">
        <v>60.298895386614682</v>
      </c>
    </row>
    <row r="13" spans="1:21" s="275" customFormat="1" ht="18" customHeight="1" x14ac:dyDescent="0.2">
      <c r="A13" s="318"/>
      <c r="B13" s="331" t="s">
        <v>40</v>
      </c>
      <c r="C13" s="341">
        <f t="shared" si="0"/>
        <v>7383</v>
      </c>
      <c r="D13" s="342">
        <f t="shared" si="1"/>
        <v>2.1870889765738868</v>
      </c>
      <c r="E13" s="338"/>
      <c r="F13" s="341">
        <v>1008</v>
      </c>
      <c r="G13" s="342">
        <v>13.65298659081674</v>
      </c>
      <c r="H13" s="341">
        <v>858</v>
      </c>
      <c r="I13" s="342">
        <v>85.11904761904762</v>
      </c>
      <c r="J13" s="341"/>
      <c r="K13" s="341">
        <v>1907</v>
      </c>
      <c r="L13" s="342">
        <v>25.82960856020588</v>
      </c>
      <c r="M13" s="341">
        <v>1381</v>
      </c>
      <c r="N13" s="342">
        <v>72.41740954378605</v>
      </c>
      <c r="O13" s="341"/>
      <c r="P13" s="341">
        <v>4468</v>
      </c>
      <c r="Q13" s="342">
        <v>60.517404848977385</v>
      </c>
      <c r="R13" s="341">
        <v>3038</v>
      </c>
      <c r="S13" s="342">
        <v>67.994628469113692</v>
      </c>
    </row>
    <row r="14" spans="1:21" s="275" customFormat="1" ht="18" customHeight="1" x14ac:dyDescent="0.2">
      <c r="A14" s="318"/>
      <c r="B14" s="331" t="s">
        <v>41</v>
      </c>
      <c r="C14" s="341">
        <f t="shared" si="0"/>
        <v>2164</v>
      </c>
      <c r="D14" s="342">
        <f t="shared" si="1"/>
        <v>0.64104842818717189</v>
      </c>
      <c r="E14" s="338"/>
      <c r="F14" s="341">
        <v>542</v>
      </c>
      <c r="G14" s="342">
        <v>25.046210720887245</v>
      </c>
      <c r="H14" s="341">
        <v>42</v>
      </c>
      <c r="I14" s="342">
        <v>7.7490774907749085</v>
      </c>
      <c r="J14" s="341"/>
      <c r="K14" s="341">
        <v>770</v>
      </c>
      <c r="L14" s="342">
        <v>35.582255083179298</v>
      </c>
      <c r="M14" s="341">
        <v>54</v>
      </c>
      <c r="N14" s="342">
        <v>7.0129870129870122</v>
      </c>
      <c r="O14" s="341"/>
      <c r="P14" s="341">
        <v>852</v>
      </c>
      <c r="Q14" s="342">
        <v>39.371534195933457</v>
      </c>
      <c r="R14" s="341">
        <v>90</v>
      </c>
      <c r="S14" s="342">
        <v>10.56338028169014</v>
      </c>
    </row>
    <row r="15" spans="1:21" s="275" customFormat="1" ht="18" customHeight="1" x14ac:dyDescent="0.2">
      <c r="A15" s="318"/>
      <c r="B15" s="331" t="s">
        <v>9</v>
      </c>
      <c r="C15" s="341">
        <f t="shared" si="0"/>
        <v>681</v>
      </c>
      <c r="D15" s="342">
        <f t="shared" si="1"/>
        <v>0.20173474103302408</v>
      </c>
      <c r="E15" s="338"/>
      <c r="F15" s="341">
        <v>254</v>
      </c>
      <c r="G15" s="342">
        <v>37.298091042584439</v>
      </c>
      <c r="H15" s="341">
        <v>64</v>
      </c>
      <c r="I15" s="342">
        <v>25.196850393700785</v>
      </c>
      <c r="J15" s="341"/>
      <c r="K15" s="341">
        <v>186</v>
      </c>
      <c r="L15" s="342">
        <v>27.312775330396477</v>
      </c>
      <c r="M15" s="341">
        <v>54</v>
      </c>
      <c r="N15" s="342">
        <v>29.032258064516132</v>
      </c>
      <c r="O15" s="341"/>
      <c r="P15" s="341">
        <v>241</v>
      </c>
      <c r="Q15" s="342">
        <v>35.389133627019085</v>
      </c>
      <c r="R15" s="341">
        <v>85</v>
      </c>
      <c r="S15" s="342">
        <v>35.269709543568467</v>
      </c>
    </row>
    <row r="16" spans="1:21" s="275" customFormat="1" ht="18" customHeight="1" x14ac:dyDescent="0.2">
      <c r="A16" s="318"/>
      <c r="B16" s="331" t="s">
        <v>8</v>
      </c>
      <c r="C16" s="341">
        <f t="shared" si="0"/>
        <v>1493</v>
      </c>
      <c r="D16" s="342">
        <f t="shared" si="1"/>
        <v>0.44227601815316436</v>
      </c>
      <c r="E16" s="338"/>
      <c r="F16" s="341">
        <v>502</v>
      </c>
      <c r="G16" s="342">
        <v>33.623576691225722</v>
      </c>
      <c r="H16" s="341">
        <v>164</v>
      </c>
      <c r="I16" s="342">
        <v>32.669322709163346</v>
      </c>
      <c r="J16" s="341"/>
      <c r="K16" s="341">
        <v>555</v>
      </c>
      <c r="L16" s="342">
        <v>37.173476222371065</v>
      </c>
      <c r="M16" s="341">
        <v>187</v>
      </c>
      <c r="N16" s="342">
        <v>33.693693693693696</v>
      </c>
      <c r="O16" s="341"/>
      <c r="P16" s="341">
        <v>436</v>
      </c>
      <c r="Q16" s="342">
        <v>29.202947086403213</v>
      </c>
      <c r="R16" s="341">
        <v>152</v>
      </c>
      <c r="S16" s="342">
        <v>34.862385321100916</v>
      </c>
    </row>
    <row r="17" spans="1:19" s="275" customFormat="1" ht="18" customHeight="1" x14ac:dyDescent="0.2">
      <c r="A17" s="318"/>
      <c r="B17" s="331" t="s">
        <v>7</v>
      </c>
      <c r="C17" s="341">
        <f t="shared" si="0"/>
        <v>22352</v>
      </c>
      <c r="D17" s="342">
        <f t="shared" si="1"/>
        <v>6.6214022490016937</v>
      </c>
      <c r="E17" s="338"/>
      <c r="F17" s="341">
        <v>3655</v>
      </c>
      <c r="G17" s="342">
        <v>16.35200429491768</v>
      </c>
      <c r="H17" s="341">
        <v>2115</v>
      </c>
      <c r="I17" s="342">
        <v>57.865937072503414</v>
      </c>
      <c r="J17" s="341"/>
      <c r="K17" s="341">
        <v>7244</v>
      </c>
      <c r="L17" s="342">
        <v>32.408732999284176</v>
      </c>
      <c r="M17" s="341">
        <v>3258</v>
      </c>
      <c r="N17" s="342">
        <v>44.975151849806736</v>
      </c>
      <c r="O17" s="341"/>
      <c r="P17" s="341">
        <v>11453</v>
      </c>
      <c r="Q17" s="342">
        <v>51.23926270579814</v>
      </c>
      <c r="R17" s="341">
        <v>5034</v>
      </c>
      <c r="S17" s="342">
        <v>43.953549288396054</v>
      </c>
    </row>
    <row r="18" spans="1:19" s="275" customFormat="1" ht="18" customHeight="1" x14ac:dyDescent="0.2">
      <c r="A18" s="318"/>
      <c r="B18" s="331" t="s">
        <v>43</v>
      </c>
      <c r="C18" s="341">
        <f t="shared" si="0"/>
        <v>15862</v>
      </c>
      <c r="D18" s="342">
        <f t="shared" si="1"/>
        <v>4.6988494306399824</v>
      </c>
      <c r="E18" s="338"/>
      <c r="F18" s="341">
        <v>2926</v>
      </c>
      <c r="G18" s="342">
        <v>18.446601941747574</v>
      </c>
      <c r="H18" s="341">
        <v>700</v>
      </c>
      <c r="I18" s="342">
        <v>23.923444976076556</v>
      </c>
      <c r="J18" s="341"/>
      <c r="K18" s="341">
        <v>4569</v>
      </c>
      <c r="L18" s="342">
        <v>28.804690455175891</v>
      </c>
      <c r="M18" s="341">
        <v>1500</v>
      </c>
      <c r="N18" s="342">
        <v>32.829940906106373</v>
      </c>
      <c r="O18" s="341"/>
      <c r="P18" s="341">
        <v>8367</v>
      </c>
      <c r="Q18" s="342">
        <v>52.748707603076539</v>
      </c>
      <c r="R18" s="341">
        <v>3368</v>
      </c>
      <c r="S18" s="342">
        <v>40.253376359507584</v>
      </c>
    </row>
    <row r="19" spans="1:19" s="275" customFormat="1" ht="18" customHeight="1" x14ac:dyDescent="0.2">
      <c r="A19" s="318"/>
      <c r="B19" s="331" t="s">
        <v>44</v>
      </c>
      <c r="C19" s="341">
        <f t="shared" si="0"/>
        <v>34157</v>
      </c>
      <c r="D19" s="342">
        <f t="shared" si="1"/>
        <v>10.118433993340679</v>
      </c>
      <c r="E19" s="338"/>
      <c r="F19" s="341">
        <v>5844</v>
      </c>
      <c r="G19" s="342">
        <v>17.109230904353424</v>
      </c>
      <c r="H19" s="341">
        <v>1153</v>
      </c>
      <c r="I19" s="342">
        <v>19.729637234770706</v>
      </c>
      <c r="J19" s="341"/>
      <c r="K19" s="341">
        <v>12675</v>
      </c>
      <c r="L19" s="342">
        <v>37.108059841320959</v>
      </c>
      <c r="M19" s="341">
        <v>3817</v>
      </c>
      <c r="N19" s="342">
        <v>30.114398422090733</v>
      </c>
      <c r="O19" s="341"/>
      <c r="P19" s="341">
        <v>15638</v>
      </c>
      <c r="Q19" s="342">
        <v>45.782709254325617</v>
      </c>
      <c r="R19" s="341">
        <v>8564</v>
      </c>
      <c r="S19" s="342">
        <v>54.764036321780274</v>
      </c>
    </row>
    <row r="20" spans="1:19" s="275" customFormat="1" ht="18" customHeight="1" x14ac:dyDescent="0.2">
      <c r="A20" s="318"/>
      <c r="B20" s="331" t="s">
        <v>6</v>
      </c>
      <c r="C20" s="341">
        <f t="shared" si="0"/>
        <v>4924</v>
      </c>
      <c r="D20" s="342">
        <f t="shared" si="1"/>
        <v>1.4586517839157276</v>
      </c>
      <c r="E20" s="338"/>
      <c r="F20" s="341">
        <v>828</v>
      </c>
      <c r="G20" s="342">
        <v>16.815597075548336</v>
      </c>
      <c r="H20" s="341">
        <v>417</v>
      </c>
      <c r="I20" s="342">
        <v>50.362318840579711</v>
      </c>
      <c r="J20" s="341"/>
      <c r="K20" s="341">
        <v>1665</v>
      </c>
      <c r="L20" s="342">
        <v>33.813972380178711</v>
      </c>
      <c r="M20" s="341">
        <v>774</v>
      </c>
      <c r="N20" s="342">
        <v>46.486486486486491</v>
      </c>
      <c r="O20" s="341"/>
      <c r="P20" s="341">
        <v>2431</v>
      </c>
      <c r="Q20" s="342">
        <v>49.370430544272949</v>
      </c>
      <c r="R20" s="341">
        <v>1143</v>
      </c>
      <c r="S20" s="342">
        <v>47.017688194158779</v>
      </c>
    </row>
    <row r="21" spans="1:19" s="275" customFormat="1" ht="18" customHeight="1" x14ac:dyDescent="0.2">
      <c r="A21" s="318"/>
      <c r="B21" s="331" t="s">
        <v>5</v>
      </c>
      <c r="C21" s="341">
        <f t="shared" si="0"/>
        <v>981</v>
      </c>
      <c r="D21" s="342">
        <f t="shared" si="1"/>
        <v>0.29060467100351922</v>
      </c>
      <c r="E21" s="338"/>
      <c r="F21" s="341">
        <v>212</v>
      </c>
      <c r="G21" s="342">
        <v>21.610601427115188</v>
      </c>
      <c r="H21" s="341">
        <v>152</v>
      </c>
      <c r="I21" s="342">
        <v>71.698113207547166</v>
      </c>
      <c r="J21" s="341"/>
      <c r="K21" s="341">
        <v>297</v>
      </c>
      <c r="L21" s="342">
        <v>30.275229357798167</v>
      </c>
      <c r="M21" s="341">
        <v>208</v>
      </c>
      <c r="N21" s="342">
        <v>70.033670033670035</v>
      </c>
      <c r="O21" s="341"/>
      <c r="P21" s="341">
        <v>472</v>
      </c>
      <c r="Q21" s="342">
        <v>48.114169215086648</v>
      </c>
      <c r="R21" s="341">
        <v>326</v>
      </c>
      <c r="S21" s="342">
        <v>69.067796610169495</v>
      </c>
    </row>
    <row r="22" spans="1:19" s="275" customFormat="1" ht="18" customHeight="1" x14ac:dyDescent="0.2">
      <c r="A22" s="318"/>
      <c r="B22" s="331" t="s">
        <v>38</v>
      </c>
      <c r="C22" s="341">
        <f t="shared" si="0"/>
        <v>25616</v>
      </c>
      <c r="D22" s="342">
        <f t="shared" si="1"/>
        <v>7.5883070870806826</v>
      </c>
      <c r="E22" s="338"/>
      <c r="F22" s="341">
        <v>9442</v>
      </c>
      <c r="G22" s="342">
        <v>36.859775140537167</v>
      </c>
      <c r="H22" s="341">
        <v>7479</v>
      </c>
      <c r="I22" s="342">
        <v>79.209913153992801</v>
      </c>
      <c r="J22" s="341"/>
      <c r="K22" s="341">
        <v>8802</v>
      </c>
      <c r="L22" s="342">
        <v>34.361336664584634</v>
      </c>
      <c r="M22" s="341">
        <v>5860</v>
      </c>
      <c r="N22" s="342">
        <v>66.575778232219946</v>
      </c>
      <c r="O22" s="341"/>
      <c r="P22" s="341">
        <v>7372</v>
      </c>
      <c r="Q22" s="342">
        <v>28.778888194878199</v>
      </c>
      <c r="R22" s="341">
        <v>4419</v>
      </c>
      <c r="S22" s="342">
        <v>59.943027672273466</v>
      </c>
    </row>
    <row r="23" spans="1:19" s="275" customFormat="1" ht="18" customHeight="1" x14ac:dyDescent="0.2">
      <c r="A23" s="318"/>
      <c r="B23" s="331" t="s">
        <v>45</v>
      </c>
      <c r="C23" s="341">
        <f t="shared" si="0"/>
        <v>49349</v>
      </c>
      <c r="D23" s="342">
        <f t="shared" si="1"/>
        <v>14.618807247046556</v>
      </c>
      <c r="E23" s="338"/>
      <c r="F23" s="341">
        <v>12745</v>
      </c>
      <c r="G23" s="342">
        <v>25.826257877565904</v>
      </c>
      <c r="H23" s="341">
        <v>2770</v>
      </c>
      <c r="I23" s="342">
        <v>21.734013338564143</v>
      </c>
      <c r="J23" s="341"/>
      <c r="K23" s="341">
        <v>19017</v>
      </c>
      <c r="L23" s="342">
        <v>38.535735273257814</v>
      </c>
      <c r="M23" s="341">
        <v>3653</v>
      </c>
      <c r="N23" s="342">
        <v>19.209128674344008</v>
      </c>
      <c r="O23" s="341"/>
      <c r="P23" s="341">
        <v>17587</v>
      </c>
      <c r="Q23" s="342">
        <v>35.638006849176271</v>
      </c>
      <c r="R23" s="341">
        <v>3945</v>
      </c>
      <c r="S23" s="342">
        <v>22.431341331665436</v>
      </c>
    </row>
    <row r="24" spans="1:19" s="275" customFormat="1" ht="18" customHeight="1" x14ac:dyDescent="0.2">
      <c r="A24" s="318">
        <v>47094</v>
      </c>
      <c r="B24" s="331" t="s">
        <v>46</v>
      </c>
      <c r="C24" s="341">
        <f t="shared" si="0"/>
        <v>3235</v>
      </c>
      <c r="D24" s="342">
        <f t="shared" si="1"/>
        <v>0.95831407818183967</v>
      </c>
      <c r="E24" s="338"/>
      <c r="F24" s="341">
        <v>493</v>
      </c>
      <c r="G24" s="342">
        <v>15.239567233384854</v>
      </c>
      <c r="H24" s="341">
        <v>264</v>
      </c>
      <c r="I24" s="342">
        <v>53.549695740365109</v>
      </c>
      <c r="J24" s="341"/>
      <c r="K24" s="341">
        <v>1008</v>
      </c>
      <c r="L24" s="342">
        <v>31.159196290571874</v>
      </c>
      <c r="M24" s="341">
        <v>449</v>
      </c>
      <c r="N24" s="342">
        <v>44.543650793650798</v>
      </c>
      <c r="O24" s="341"/>
      <c r="P24" s="341">
        <v>1734</v>
      </c>
      <c r="Q24" s="342">
        <v>53.601236476043276</v>
      </c>
      <c r="R24" s="341">
        <v>769</v>
      </c>
      <c r="S24" s="342">
        <v>44.348327566320641</v>
      </c>
    </row>
    <row r="25" spans="1:19" s="275" customFormat="1" ht="18" customHeight="1" x14ac:dyDescent="0.2">
      <c r="B25" s="331" t="s">
        <v>47</v>
      </c>
      <c r="C25" s="341">
        <f t="shared" si="0"/>
        <v>1028</v>
      </c>
      <c r="D25" s="342">
        <f t="shared" si="1"/>
        <v>0.30452762669889683</v>
      </c>
      <c r="E25" s="338"/>
      <c r="F25" s="341">
        <v>150</v>
      </c>
      <c r="G25" s="342">
        <v>14.591439688715955</v>
      </c>
      <c r="H25" s="341">
        <v>6</v>
      </c>
      <c r="I25" s="342">
        <v>4</v>
      </c>
      <c r="J25" s="341"/>
      <c r="K25" s="341">
        <v>280</v>
      </c>
      <c r="L25" s="342">
        <v>27.237354085603112</v>
      </c>
      <c r="M25" s="341">
        <v>3</v>
      </c>
      <c r="N25" s="342">
        <v>1.0714285714285714</v>
      </c>
      <c r="O25" s="341"/>
      <c r="P25" s="341">
        <v>598</v>
      </c>
      <c r="Q25" s="342">
        <v>58.17120622568094</v>
      </c>
      <c r="R25" s="341">
        <v>9</v>
      </c>
      <c r="S25" s="342">
        <v>1.5050167224080269</v>
      </c>
    </row>
    <row r="26" spans="1:19" s="275" customFormat="1" ht="18" customHeight="1" x14ac:dyDescent="0.2">
      <c r="B26" s="331" t="s">
        <v>48</v>
      </c>
      <c r="C26" s="341">
        <f t="shared" si="0"/>
        <v>5777</v>
      </c>
      <c r="D26" s="342">
        <f t="shared" si="1"/>
        <v>1.7113386181318357</v>
      </c>
      <c r="E26" s="338"/>
      <c r="F26" s="341">
        <v>1338</v>
      </c>
      <c r="G26" s="342">
        <v>23.160810109053141</v>
      </c>
      <c r="H26" s="341">
        <v>165</v>
      </c>
      <c r="I26" s="342">
        <v>12.331838565022421</v>
      </c>
      <c r="J26" s="341"/>
      <c r="K26" s="341">
        <v>1828</v>
      </c>
      <c r="L26" s="342">
        <v>31.642721135537478</v>
      </c>
      <c r="M26" s="341">
        <v>309</v>
      </c>
      <c r="N26" s="342">
        <v>16.903719912472649</v>
      </c>
      <c r="O26" s="341"/>
      <c r="P26" s="341">
        <v>2611</v>
      </c>
      <c r="Q26" s="342">
        <v>45.196468755409377</v>
      </c>
      <c r="R26" s="341">
        <v>825</v>
      </c>
      <c r="S26" s="342">
        <v>31.59708923783991</v>
      </c>
    </row>
    <row r="27" spans="1:19" s="275" customFormat="1" ht="18" customHeight="1" x14ac:dyDescent="0.2">
      <c r="B27" s="331" t="s">
        <v>49</v>
      </c>
      <c r="C27" s="341">
        <f t="shared" si="0"/>
        <v>3829</v>
      </c>
      <c r="D27" s="342">
        <f t="shared" si="1"/>
        <v>1.1342765395234202</v>
      </c>
      <c r="E27" s="338"/>
      <c r="F27" s="341">
        <v>744</v>
      </c>
      <c r="G27" s="342">
        <v>19.430660746931313</v>
      </c>
      <c r="H27" s="341">
        <v>170</v>
      </c>
      <c r="I27" s="342">
        <v>22.849462365591396</v>
      </c>
      <c r="J27" s="341"/>
      <c r="K27" s="341">
        <v>1407</v>
      </c>
      <c r="L27" s="342">
        <v>36.74588665447898</v>
      </c>
      <c r="M27" s="341">
        <v>348</v>
      </c>
      <c r="N27" s="342">
        <v>24.733475479744136</v>
      </c>
      <c r="O27" s="341"/>
      <c r="P27" s="341">
        <v>1678</v>
      </c>
      <c r="Q27" s="342">
        <v>43.823452598589711</v>
      </c>
      <c r="R27" s="341">
        <v>693</v>
      </c>
      <c r="S27" s="342">
        <v>41.299165673420738</v>
      </c>
    </row>
    <row r="28" spans="1:19" s="275" customFormat="1" ht="18" customHeight="1" x14ac:dyDescent="0.2">
      <c r="B28" s="336" t="s">
        <v>4</v>
      </c>
      <c r="C28" s="343">
        <f t="shared" si="0"/>
        <v>1135</v>
      </c>
      <c r="D28" s="344">
        <f t="shared" si="1"/>
        <v>0.33622456838837345</v>
      </c>
      <c r="E28" s="338"/>
      <c r="F28" s="343">
        <v>326</v>
      </c>
      <c r="G28" s="344">
        <v>28.722466960352421</v>
      </c>
      <c r="H28" s="343">
        <v>125</v>
      </c>
      <c r="I28" s="344">
        <v>38.343558282208591</v>
      </c>
      <c r="J28" s="341"/>
      <c r="K28" s="343">
        <v>381</v>
      </c>
      <c r="L28" s="344">
        <v>33.568281938325988</v>
      </c>
      <c r="M28" s="343">
        <v>151</v>
      </c>
      <c r="N28" s="344">
        <v>39.632545931758528</v>
      </c>
      <c r="O28" s="341"/>
      <c r="P28" s="343">
        <v>428</v>
      </c>
      <c r="Q28" s="344">
        <v>37.709251101321584</v>
      </c>
      <c r="R28" s="343">
        <v>221</v>
      </c>
      <c r="S28" s="344">
        <v>51.635514018691588</v>
      </c>
    </row>
    <row r="29" spans="1:19" s="212" customFormat="1" ht="18" customHeight="1" x14ac:dyDescent="0.2">
      <c r="B29" s="332" t="s">
        <v>3</v>
      </c>
      <c r="C29" s="333">
        <f>SUM(C11:C28)</f>
        <v>337572</v>
      </c>
      <c r="D29" s="334">
        <f t="shared" si="1"/>
        <v>100</v>
      </c>
      <c r="E29" s="349"/>
      <c r="F29" s="333">
        <f>SUM(F11:F28)</f>
        <v>75974</v>
      </c>
      <c r="G29" s="334">
        <f t="shared" ref="G29" si="2">F29/$C29*100</f>
        <v>22.506013531928005</v>
      </c>
      <c r="H29" s="333">
        <f>SUM(H11:H28)</f>
        <v>26731</v>
      </c>
      <c r="I29" s="334">
        <f t="shared" ref="I29" si="3">H29/F29*100</f>
        <v>35.184405191249638</v>
      </c>
      <c r="J29" s="352"/>
      <c r="K29" s="333">
        <f>SUM(K11:K28)</f>
        <v>133301</v>
      </c>
      <c r="L29" s="334">
        <f t="shared" ref="L29" si="4">K29/$C29*100</f>
        <v>39.488168449989928</v>
      </c>
      <c r="M29" s="333">
        <f>SUM(M11:M28)</f>
        <v>41909</v>
      </c>
      <c r="N29" s="334">
        <f t="shared" ref="N29" si="5">M29/K29*100</f>
        <v>31.439374048206691</v>
      </c>
      <c r="O29" s="352"/>
      <c r="P29" s="333">
        <f>SUM(P11:P28)</f>
        <v>128297</v>
      </c>
      <c r="Q29" s="353">
        <f t="shared" ref="Q29" si="6">P29/$C29*100</f>
        <v>38.005818018082067</v>
      </c>
      <c r="R29" s="333">
        <f>SUM(R11:R28)</f>
        <v>48906</v>
      </c>
      <c r="S29" s="353">
        <f t="shared" ref="S29" si="7">R29/P29*100</f>
        <v>38.119363663998378</v>
      </c>
    </row>
    <row r="30" spans="1:19" s="256" customFormat="1" ht="6.75" customHeight="1" x14ac:dyDescent="0.2">
      <c r="B30" s="1150"/>
      <c r="C30" s="1150"/>
      <c r="D30" s="1150"/>
      <c r="E30" s="293"/>
    </row>
    <row r="31" spans="1:19" ht="26.25" customHeight="1" x14ac:dyDescent="0.2">
      <c r="B31" s="1153"/>
      <c r="C31" s="1153"/>
      <c r="D31" s="1153"/>
      <c r="E31" s="1153"/>
      <c r="F31" s="1153"/>
      <c r="G31" s="1153"/>
      <c r="H31" s="1153"/>
      <c r="I31" s="1153"/>
      <c r="J31" s="1153"/>
      <c r="K31" s="1153"/>
      <c r="L31" s="1153"/>
      <c r="M31" s="1153"/>
      <c r="N31" s="1153"/>
      <c r="O31" s="1153"/>
      <c r="P31" s="1153"/>
      <c r="Q31" s="1153"/>
    </row>
    <row r="32" spans="1:19" x14ac:dyDescent="0.2">
      <c r="F32" s="319"/>
      <c r="K32" s="319"/>
    </row>
    <row r="33" spans="2:11" x14ac:dyDescent="0.2">
      <c r="B33" s="319"/>
      <c r="K33"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446</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81</v>
      </c>
      <c r="D7" s="1137"/>
      <c r="E7" s="347"/>
      <c r="F7" s="1154" t="s">
        <v>34</v>
      </c>
      <c r="G7" s="1155"/>
      <c r="H7" s="1155"/>
      <c r="I7" s="1156"/>
      <c r="J7" s="351"/>
      <c r="K7" s="1154" t="s">
        <v>52</v>
      </c>
      <c r="L7" s="1155"/>
      <c r="M7" s="1155"/>
      <c r="N7" s="1156"/>
      <c r="O7" s="351"/>
      <c r="P7" s="1154" t="s">
        <v>53</v>
      </c>
      <c r="Q7" s="1155"/>
      <c r="R7" s="1155"/>
      <c r="S7" s="1156"/>
    </row>
    <row r="8" spans="1:21" s="211" customFormat="1" ht="29.25" customHeight="1" x14ac:dyDescent="0.2">
      <c r="A8" s="212"/>
      <c r="B8" s="1134"/>
      <c r="C8" s="1138"/>
      <c r="D8" s="1139"/>
      <c r="E8" s="347"/>
      <c r="F8" s="1157" t="s">
        <v>75</v>
      </c>
      <c r="G8" s="1158"/>
      <c r="H8" s="1151" t="s">
        <v>137</v>
      </c>
      <c r="I8" s="1152"/>
      <c r="J8" s="329"/>
      <c r="K8" s="1157" t="s">
        <v>75</v>
      </c>
      <c r="L8" s="1158"/>
      <c r="M8" s="1151" t="s">
        <v>137</v>
      </c>
      <c r="N8" s="1152"/>
      <c r="O8" s="329"/>
      <c r="P8" s="1157" t="s">
        <v>75</v>
      </c>
      <c r="Q8" s="1158"/>
      <c r="R8" s="1151" t="s">
        <v>137</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14474</v>
      </c>
      <c r="D11" s="340">
        <f>C11/C$29*100</f>
        <v>13.94560117160778</v>
      </c>
      <c r="E11" s="338"/>
      <c r="F11" s="335">
        <v>6118</v>
      </c>
      <c r="G11" s="340">
        <v>42.26889595136106</v>
      </c>
      <c r="H11" s="335">
        <v>2169</v>
      </c>
      <c r="I11" s="340">
        <v>35.452762340634195</v>
      </c>
      <c r="J11" s="341"/>
      <c r="K11" s="335">
        <v>8000</v>
      </c>
      <c r="L11" s="340">
        <v>55.271521348625122</v>
      </c>
      <c r="M11" s="335">
        <v>3515</v>
      </c>
      <c r="N11" s="340">
        <v>43.9375</v>
      </c>
      <c r="O11" s="341"/>
      <c r="P11" s="335">
        <v>356</v>
      </c>
      <c r="Q11" s="340">
        <v>2.4595827000138177</v>
      </c>
      <c r="R11" s="335">
        <v>344</v>
      </c>
      <c r="S11" s="340">
        <v>96.629213483146074</v>
      </c>
    </row>
    <row r="12" spans="1:21" s="275" customFormat="1" ht="18" customHeight="1" x14ac:dyDescent="0.2">
      <c r="A12" s="318"/>
      <c r="B12" s="331" t="s">
        <v>10</v>
      </c>
      <c r="C12" s="341">
        <f t="shared" ref="C12:C28" si="0">F12+K12+P12</f>
        <v>1704</v>
      </c>
      <c r="D12" s="342">
        <f t="shared" ref="D12:D29" si="1">C12/C$29*100</f>
        <v>1.6417924828257331</v>
      </c>
      <c r="E12" s="338"/>
      <c r="F12" s="341">
        <v>465</v>
      </c>
      <c r="G12" s="342">
        <v>27.2887323943662</v>
      </c>
      <c r="H12" s="341">
        <v>244</v>
      </c>
      <c r="I12" s="342">
        <v>52.473118279569896</v>
      </c>
      <c r="J12" s="341"/>
      <c r="K12" s="341">
        <v>637</v>
      </c>
      <c r="L12" s="342">
        <v>37.382629107981217</v>
      </c>
      <c r="M12" s="341">
        <v>311</v>
      </c>
      <c r="N12" s="342">
        <v>48.822605965463104</v>
      </c>
      <c r="O12" s="341"/>
      <c r="P12" s="341">
        <v>602</v>
      </c>
      <c r="Q12" s="342">
        <v>35.328638497652584</v>
      </c>
      <c r="R12" s="341">
        <v>154</v>
      </c>
      <c r="S12" s="342">
        <v>25.581395348837212</v>
      </c>
    </row>
    <row r="13" spans="1:21" s="275" customFormat="1" ht="18" customHeight="1" x14ac:dyDescent="0.2">
      <c r="A13" s="318"/>
      <c r="B13" s="331" t="s">
        <v>40</v>
      </c>
      <c r="C13" s="341">
        <f t="shared" si="0"/>
        <v>2276</v>
      </c>
      <c r="D13" s="342">
        <f t="shared" si="1"/>
        <v>2.1929106167320236</v>
      </c>
      <c r="E13" s="338"/>
      <c r="F13" s="341">
        <v>552</v>
      </c>
      <c r="G13" s="342">
        <v>24.253075571177504</v>
      </c>
      <c r="H13" s="341">
        <v>11</v>
      </c>
      <c r="I13" s="342">
        <v>1.9927536231884055</v>
      </c>
      <c r="J13" s="341"/>
      <c r="K13" s="341">
        <v>910</v>
      </c>
      <c r="L13" s="342">
        <v>39.982425307557115</v>
      </c>
      <c r="M13" s="341">
        <v>18</v>
      </c>
      <c r="N13" s="342">
        <v>1.9780219780219779</v>
      </c>
      <c r="O13" s="341"/>
      <c r="P13" s="341">
        <v>814</v>
      </c>
      <c r="Q13" s="342">
        <v>35.764499121265374</v>
      </c>
      <c r="R13" s="341">
        <v>27</v>
      </c>
      <c r="S13" s="342">
        <v>3.3169533169533167</v>
      </c>
    </row>
    <row r="14" spans="1:21" s="275" customFormat="1" ht="18" customHeight="1" x14ac:dyDescent="0.2">
      <c r="A14" s="318"/>
      <c r="B14" s="331" t="s">
        <v>41</v>
      </c>
      <c r="C14" s="341">
        <f t="shared" si="0"/>
        <v>1659</v>
      </c>
      <c r="D14" s="342">
        <f t="shared" si="1"/>
        <v>1.5984352869764618</v>
      </c>
      <c r="E14" s="338"/>
      <c r="F14" s="341">
        <v>569</v>
      </c>
      <c r="G14" s="342">
        <v>34.297769740807716</v>
      </c>
      <c r="H14" s="341">
        <v>269</v>
      </c>
      <c r="I14" s="342">
        <v>47.27592267135325</v>
      </c>
      <c r="J14" s="341"/>
      <c r="K14" s="341">
        <v>914</v>
      </c>
      <c r="L14" s="342">
        <v>55.093429776974077</v>
      </c>
      <c r="M14" s="341">
        <v>210</v>
      </c>
      <c r="N14" s="342">
        <v>22.975929978118163</v>
      </c>
      <c r="O14" s="341"/>
      <c r="P14" s="341">
        <v>176</v>
      </c>
      <c r="Q14" s="342">
        <v>10.608800482218204</v>
      </c>
      <c r="R14" s="341">
        <v>49</v>
      </c>
      <c r="S14" s="342">
        <v>27.84090909090909</v>
      </c>
    </row>
    <row r="15" spans="1:21" s="275" customFormat="1" ht="18" customHeight="1" x14ac:dyDescent="0.2">
      <c r="A15" s="318"/>
      <c r="B15" s="331" t="s">
        <v>9</v>
      </c>
      <c r="C15" s="341">
        <f t="shared" si="0"/>
        <v>5634</v>
      </c>
      <c r="D15" s="342">
        <f t="shared" si="1"/>
        <v>5.4283209203287441</v>
      </c>
      <c r="E15" s="338"/>
      <c r="F15" s="341">
        <v>1418</v>
      </c>
      <c r="G15" s="342">
        <v>25.168619098331558</v>
      </c>
      <c r="H15" s="341">
        <v>864</v>
      </c>
      <c r="I15" s="342">
        <v>60.930888575458397</v>
      </c>
      <c r="J15" s="341"/>
      <c r="K15" s="341">
        <v>1948</v>
      </c>
      <c r="L15" s="342">
        <v>34.575789847355345</v>
      </c>
      <c r="M15" s="341">
        <v>1283</v>
      </c>
      <c r="N15" s="342">
        <v>65.862422997946609</v>
      </c>
      <c r="O15" s="341"/>
      <c r="P15" s="341">
        <v>2268</v>
      </c>
      <c r="Q15" s="342">
        <v>40.255591054313101</v>
      </c>
      <c r="R15" s="341">
        <v>1683</v>
      </c>
      <c r="S15" s="342">
        <v>74.206349206349216</v>
      </c>
    </row>
    <row r="16" spans="1:21" s="275" customFormat="1" ht="18" customHeight="1" x14ac:dyDescent="0.2">
      <c r="A16" s="318"/>
      <c r="B16" s="331" t="s">
        <v>8</v>
      </c>
      <c r="C16" s="341">
        <f t="shared" si="0"/>
        <v>2002</v>
      </c>
      <c r="D16" s="342">
        <f t="shared" si="1"/>
        <v>1.9289134686720173</v>
      </c>
      <c r="E16" s="338"/>
      <c r="F16" s="341">
        <v>773</v>
      </c>
      <c r="G16" s="342">
        <v>38.611388611388612</v>
      </c>
      <c r="H16" s="341">
        <v>2</v>
      </c>
      <c r="I16" s="342">
        <v>0.25873221216041398</v>
      </c>
      <c r="J16" s="341"/>
      <c r="K16" s="341">
        <v>747</v>
      </c>
      <c r="L16" s="342">
        <v>37.312687312687316</v>
      </c>
      <c r="M16" s="341">
        <v>4</v>
      </c>
      <c r="N16" s="342">
        <v>0.53547523427041499</v>
      </c>
      <c r="O16" s="341"/>
      <c r="P16" s="341">
        <v>482</v>
      </c>
      <c r="Q16" s="342">
        <v>24.075924075924078</v>
      </c>
      <c r="R16" s="341">
        <v>7</v>
      </c>
      <c r="S16" s="342">
        <v>1.4522821576763485</v>
      </c>
    </row>
    <row r="17" spans="1:19" s="275" customFormat="1" ht="18" customHeight="1" x14ac:dyDescent="0.2">
      <c r="A17" s="318"/>
      <c r="B17" s="331" t="s">
        <v>7</v>
      </c>
      <c r="C17" s="341">
        <f t="shared" si="0"/>
        <v>8106</v>
      </c>
      <c r="D17" s="342">
        <f t="shared" si="1"/>
        <v>7.8100762123153702</v>
      </c>
      <c r="E17" s="338"/>
      <c r="F17" s="341">
        <v>2140</v>
      </c>
      <c r="G17" s="342">
        <v>26.400197384653346</v>
      </c>
      <c r="H17" s="341">
        <v>23</v>
      </c>
      <c r="I17" s="342">
        <v>1.0747663551401869</v>
      </c>
      <c r="J17" s="341"/>
      <c r="K17" s="341">
        <v>2483</v>
      </c>
      <c r="L17" s="342">
        <v>30.631630890698247</v>
      </c>
      <c r="M17" s="341">
        <v>22</v>
      </c>
      <c r="N17" s="342">
        <v>0.88602496979460332</v>
      </c>
      <c r="O17" s="341"/>
      <c r="P17" s="341">
        <v>3483</v>
      </c>
      <c r="Q17" s="342">
        <v>42.968171724648407</v>
      </c>
      <c r="R17" s="341">
        <v>30</v>
      </c>
      <c r="S17" s="342">
        <v>0.8613264427217916</v>
      </c>
    </row>
    <row r="18" spans="1:19" s="275" customFormat="1" ht="18" customHeight="1" x14ac:dyDescent="0.2">
      <c r="A18" s="318"/>
      <c r="B18" s="331" t="s">
        <v>43</v>
      </c>
      <c r="C18" s="341">
        <f t="shared" si="0"/>
        <v>3498</v>
      </c>
      <c r="D18" s="342">
        <f t="shared" si="1"/>
        <v>3.370299357350008</v>
      </c>
      <c r="E18" s="338"/>
      <c r="F18" s="341">
        <v>1185</v>
      </c>
      <c r="G18" s="342">
        <v>33.876500857632934</v>
      </c>
      <c r="H18" s="341">
        <v>332</v>
      </c>
      <c r="I18" s="342">
        <v>28.016877637130801</v>
      </c>
      <c r="J18" s="341"/>
      <c r="K18" s="341">
        <v>1367</v>
      </c>
      <c r="L18" s="342">
        <v>39.079473985134364</v>
      </c>
      <c r="M18" s="341">
        <v>591</v>
      </c>
      <c r="N18" s="342">
        <v>43.233357717629843</v>
      </c>
      <c r="O18" s="341"/>
      <c r="P18" s="341">
        <v>946</v>
      </c>
      <c r="Q18" s="342">
        <v>27.044025157232703</v>
      </c>
      <c r="R18" s="341">
        <v>506</v>
      </c>
      <c r="S18" s="342">
        <v>53.488372093023251</v>
      </c>
    </row>
    <row r="19" spans="1:19" s="275" customFormat="1" ht="18" customHeight="1" x14ac:dyDescent="0.2">
      <c r="A19" s="318"/>
      <c r="B19" s="331" t="s">
        <v>44</v>
      </c>
      <c r="C19" s="341">
        <f t="shared" si="0"/>
        <v>13592</v>
      </c>
      <c r="D19" s="342">
        <f t="shared" si="1"/>
        <v>13.095800132962069</v>
      </c>
      <c r="E19" s="338"/>
      <c r="F19" s="341">
        <v>3396</v>
      </c>
      <c r="G19" s="342">
        <v>24.98528546203649</v>
      </c>
      <c r="H19" s="341">
        <v>304</v>
      </c>
      <c r="I19" s="342">
        <v>8.9517078916372199</v>
      </c>
      <c r="J19" s="341"/>
      <c r="K19" s="341">
        <v>6857</v>
      </c>
      <c r="L19" s="342">
        <v>50.448793407886996</v>
      </c>
      <c r="M19" s="341">
        <v>1017</v>
      </c>
      <c r="N19" s="342">
        <v>14.831558990812308</v>
      </c>
      <c r="O19" s="341"/>
      <c r="P19" s="341">
        <v>3339</v>
      </c>
      <c r="Q19" s="342">
        <v>24.565921130076514</v>
      </c>
      <c r="R19" s="341">
        <v>2932</v>
      </c>
      <c r="S19" s="342">
        <v>87.810721772985929</v>
      </c>
    </row>
    <row r="20" spans="1:19" s="275" customFormat="1" ht="18" customHeight="1" x14ac:dyDescent="0.2">
      <c r="A20" s="318"/>
      <c r="B20" s="331" t="s">
        <v>6</v>
      </c>
      <c r="C20" s="341">
        <f t="shared" si="0"/>
        <v>9015</v>
      </c>
      <c r="D20" s="342">
        <f t="shared" si="1"/>
        <v>8.6858915684706464</v>
      </c>
      <c r="E20" s="338"/>
      <c r="F20" s="341">
        <v>2797</v>
      </c>
      <c r="G20" s="342">
        <v>31.02606766500277</v>
      </c>
      <c r="H20" s="341">
        <v>369</v>
      </c>
      <c r="I20" s="342">
        <v>13.192706471219163</v>
      </c>
      <c r="J20" s="341"/>
      <c r="K20" s="341">
        <v>4111</v>
      </c>
      <c r="L20" s="342">
        <v>45.601774819744868</v>
      </c>
      <c r="M20" s="341">
        <v>895</v>
      </c>
      <c r="N20" s="342">
        <v>21.770858671855997</v>
      </c>
      <c r="O20" s="341"/>
      <c r="P20" s="341">
        <v>2107</v>
      </c>
      <c r="Q20" s="342">
        <v>23.372157515252358</v>
      </c>
      <c r="R20" s="341">
        <v>645</v>
      </c>
      <c r="S20" s="342">
        <v>30.612244897959183</v>
      </c>
    </row>
    <row r="21" spans="1:19" s="275" customFormat="1" ht="18" customHeight="1" x14ac:dyDescent="0.2">
      <c r="A21" s="318"/>
      <c r="B21" s="331" t="s">
        <v>5</v>
      </c>
      <c r="C21" s="341">
        <f t="shared" si="0"/>
        <v>2186</v>
      </c>
      <c r="D21" s="342">
        <f t="shared" si="1"/>
        <v>2.1061962250334814</v>
      </c>
      <c r="E21" s="338"/>
      <c r="F21" s="341">
        <v>690</v>
      </c>
      <c r="G21" s="342">
        <v>31.564501372369623</v>
      </c>
      <c r="H21" s="341">
        <v>482</v>
      </c>
      <c r="I21" s="342">
        <v>69.855072463768124</v>
      </c>
      <c r="J21" s="341"/>
      <c r="K21" s="341">
        <v>847</v>
      </c>
      <c r="L21" s="342">
        <v>38.746569075937785</v>
      </c>
      <c r="M21" s="341">
        <v>634</v>
      </c>
      <c r="N21" s="342">
        <v>74.852420306965755</v>
      </c>
      <c r="O21" s="341"/>
      <c r="P21" s="341">
        <v>649</v>
      </c>
      <c r="Q21" s="342">
        <v>29.688929551692588</v>
      </c>
      <c r="R21" s="341">
        <v>534</v>
      </c>
      <c r="S21" s="342">
        <v>82.280431432973813</v>
      </c>
    </row>
    <row r="22" spans="1:19" s="275" customFormat="1" ht="18" customHeight="1" x14ac:dyDescent="0.2">
      <c r="A22" s="318"/>
      <c r="B22" s="331" t="s">
        <v>38</v>
      </c>
      <c r="C22" s="341">
        <f t="shared" si="0"/>
        <v>8687</v>
      </c>
      <c r="D22" s="342">
        <f t="shared" si="1"/>
        <v>8.3698657853915162</v>
      </c>
      <c r="E22" s="338"/>
      <c r="F22" s="341">
        <v>2044</v>
      </c>
      <c r="G22" s="342">
        <v>23.52941176470588</v>
      </c>
      <c r="H22" s="341">
        <v>381</v>
      </c>
      <c r="I22" s="342">
        <v>18.639921722113503</v>
      </c>
      <c r="J22" s="341"/>
      <c r="K22" s="341">
        <v>3110</v>
      </c>
      <c r="L22" s="342">
        <v>35.800621618510419</v>
      </c>
      <c r="M22" s="341">
        <v>997</v>
      </c>
      <c r="N22" s="342">
        <v>32.057877813504824</v>
      </c>
      <c r="O22" s="341"/>
      <c r="P22" s="341">
        <v>3533</v>
      </c>
      <c r="Q22" s="342">
        <v>40.669966616783697</v>
      </c>
      <c r="R22" s="341">
        <v>1564</v>
      </c>
      <c r="S22" s="342">
        <v>44.268327200679309</v>
      </c>
    </row>
    <row r="23" spans="1:19" s="275" customFormat="1" ht="18" customHeight="1" x14ac:dyDescent="0.2">
      <c r="A23" s="318"/>
      <c r="B23" s="331" t="s">
        <v>45</v>
      </c>
      <c r="C23" s="341">
        <f t="shared" si="0"/>
        <v>17431</v>
      </c>
      <c r="D23" s="342">
        <f t="shared" si="1"/>
        <v>16.794650685525443</v>
      </c>
      <c r="E23" s="338"/>
      <c r="F23" s="341">
        <v>6496</v>
      </c>
      <c r="G23" s="342">
        <v>37.266938213527624</v>
      </c>
      <c r="H23" s="341">
        <v>2579</v>
      </c>
      <c r="I23" s="342">
        <v>39.701354679802961</v>
      </c>
      <c r="J23" s="341"/>
      <c r="K23" s="341">
        <v>7604</v>
      </c>
      <c r="L23" s="342">
        <v>43.623429522115771</v>
      </c>
      <c r="M23" s="341">
        <v>4044</v>
      </c>
      <c r="N23" s="342">
        <v>53.182535507627563</v>
      </c>
      <c r="O23" s="341"/>
      <c r="P23" s="341">
        <v>3331</v>
      </c>
      <c r="Q23" s="342">
        <v>19.109632264356605</v>
      </c>
      <c r="R23" s="341">
        <v>2129</v>
      </c>
      <c r="S23" s="342">
        <v>63.914740318222755</v>
      </c>
    </row>
    <row r="24" spans="1:19" s="275" customFormat="1" ht="18" customHeight="1" x14ac:dyDescent="0.2">
      <c r="A24" s="318">
        <v>47094</v>
      </c>
      <c r="B24" s="331" t="s">
        <v>46</v>
      </c>
      <c r="C24" s="341">
        <f t="shared" si="0"/>
        <v>4059</v>
      </c>
      <c r="D24" s="342">
        <f t="shared" si="1"/>
        <v>3.910819065604255</v>
      </c>
      <c r="E24" s="338"/>
      <c r="F24" s="341">
        <v>1442</v>
      </c>
      <c r="G24" s="342">
        <v>35.525991623552599</v>
      </c>
      <c r="H24" s="341">
        <v>229</v>
      </c>
      <c r="I24" s="342">
        <v>15.880721220527047</v>
      </c>
      <c r="J24" s="341"/>
      <c r="K24" s="341">
        <v>1986</v>
      </c>
      <c r="L24" s="342">
        <v>48.928307464892825</v>
      </c>
      <c r="M24" s="341">
        <v>252</v>
      </c>
      <c r="N24" s="342">
        <v>12.688821752265861</v>
      </c>
      <c r="O24" s="341"/>
      <c r="P24" s="341">
        <v>631</v>
      </c>
      <c r="Q24" s="342">
        <v>15.545700911554569</v>
      </c>
      <c r="R24" s="341">
        <v>149</v>
      </c>
      <c r="S24" s="342">
        <v>23.613312202852615</v>
      </c>
    </row>
    <row r="25" spans="1:19" s="275" customFormat="1" ht="18" customHeight="1" x14ac:dyDescent="0.2">
      <c r="B25" s="331" t="s">
        <v>47</v>
      </c>
      <c r="C25" s="341">
        <f t="shared" si="0"/>
        <v>633</v>
      </c>
      <c r="D25" s="342">
        <f t="shared" si="1"/>
        <v>0.6098912216130804</v>
      </c>
      <c r="E25" s="338"/>
      <c r="F25" s="341">
        <v>157</v>
      </c>
      <c r="G25" s="342">
        <v>24.802527646129541</v>
      </c>
      <c r="H25" s="341">
        <v>36</v>
      </c>
      <c r="I25" s="342">
        <v>22.929936305732486</v>
      </c>
      <c r="J25" s="341"/>
      <c r="K25" s="341">
        <v>250</v>
      </c>
      <c r="L25" s="342">
        <v>39.494470774091624</v>
      </c>
      <c r="M25" s="341">
        <v>90</v>
      </c>
      <c r="N25" s="342">
        <v>36</v>
      </c>
      <c r="O25" s="341"/>
      <c r="P25" s="341">
        <v>226</v>
      </c>
      <c r="Q25" s="342">
        <v>35.703001579778828</v>
      </c>
      <c r="R25" s="341">
        <v>85</v>
      </c>
      <c r="S25" s="342">
        <v>37.610619469026545</v>
      </c>
    </row>
    <row r="26" spans="1:19" s="275" customFormat="1" ht="18" customHeight="1" x14ac:dyDescent="0.2">
      <c r="B26" s="331" t="s">
        <v>48</v>
      </c>
      <c r="C26" s="341">
        <f t="shared" si="0"/>
        <v>7472</v>
      </c>
      <c r="D26" s="342">
        <f t="shared" si="1"/>
        <v>7.1992214974611963</v>
      </c>
      <c r="E26" s="338"/>
      <c r="F26" s="341">
        <v>1862</v>
      </c>
      <c r="G26" s="342">
        <v>24.91970021413276</v>
      </c>
      <c r="H26" s="341">
        <v>231</v>
      </c>
      <c r="I26" s="342">
        <v>12.406015037593985</v>
      </c>
      <c r="J26" s="341"/>
      <c r="K26" s="341">
        <v>3135</v>
      </c>
      <c r="L26" s="342">
        <v>41.956638115631691</v>
      </c>
      <c r="M26" s="341">
        <v>472</v>
      </c>
      <c r="N26" s="342">
        <v>15.055821371610845</v>
      </c>
      <c r="O26" s="341"/>
      <c r="P26" s="341">
        <v>2475</v>
      </c>
      <c r="Q26" s="342">
        <v>33.123661670235542</v>
      </c>
      <c r="R26" s="341">
        <v>634</v>
      </c>
      <c r="S26" s="342">
        <v>25.616161616161616</v>
      </c>
    </row>
    <row r="27" spans="1:19" s="275" customFormat="1" ht="18" customHeight="1" x14ac:dyDescent="0.2">
      <c r="B27" s="331" t="s">
        <v>49</v>
      </c>
      <c r="C27" s="341">
        <f t="shared" si="0"/>
        <v>1298</v>
      </c>
      <c r="D27" s="342">
        <f t="shared" si="1"/>
        <v>1.2506142269411979</v>
      </c>
      <c r="E27" s="338"/>
      <c r="F27" s="341">
        <v>412</v>
      </c>
      <c r="G27" s="342">
        <v>31.741140215716484</v>
      </c>
      <c r="H27" s="341">
        <v>44</v>
      </c>
      <c r="I27" s="342">
        <v>10.679611650485436</v>
      </c>
      <c r="J27" s="341"/>
      <c r="K27" s="341">
        <v>634</v>
      </c>
      <c r="L27" s="342">
        <v>48.844375963020035</v>
      </c>
      <c r="M27" s="341">
        <v>63</v>
      </c>
      <c r="N27" s="342">
        <v>9.9369085173501581</v>
      </c>
      <c r="O27" s="341"/>
      <c r="P27" s="341">
        <v>252</v>
      </c>
      <c r="Q27" s="342">
        <v>19.414483821263481</v>
      </c>
      <c r="R27" s="341">
        <v>62</v>
      </c>
      <c r="S27" s="342">
        <v>24.603174603174601</v>
      </c>
    </row>
    <row r="28" spans="1:19" s="275" customFormat="1" ht="18" customHeight="1" x14ac:dyDescent="0.2">
      <c r="B28" s="336" t="s">
        <v>4</v>
      </c>
      <c r="C28" s="343">
        <f t="shared" si="0"/>
        <v>63</v>
      </c>
      <c r="D28" s="344">
        <f t="shared" si="1"/>
        <v>6.0700074188979561E-2</v>
      </c>
      <c r="E28" s="338"/>
      <c r="F28" s="343">
        <v>20</v>
      </c>
      <c r="G28" s="344">
        <v>31.746031746031743</v>
      </c>
      <c r="H28" s="343">
        <v>10</v>
      </c>
      <c r="I28" s="344">
        <v>50</v>
      </c>
      <c r="J28" s="341"/>
      <c r="K28" s="343">
        <v>26</v>
      </c>
      <c r="L28" s="344">
        <v>41.269841269841265</v>
      </c>
      <c r="M28" s="343">
        <v>13</v>
      </c>
      <c r="N28" s="344">
        <v>50</v>
      </c>
      <c r="O28" s="341"/>
      <c r="P28" s="343">
        <v>17</v>
      </c>
      <c r="Q28" s="344">
        <v>26.984126984126984</v>
      </c>
      <c r="R28" s="343">
        <v>12</v>
      </c>
      <c r="S28" s="344">
        <v>70.588235294117652</v>
      </c>
    </row>
    <row r="29" spans="1:19" s="212" customFormat="1" ht="18" customHeight="1" x14ac:dyDescent="0.2">
      <c r="B29" s="332" t="s">
        <v>3</v>
      </c>
      <c r="C29" s="333">
        <f>SUM(C11:C28)</f>
        <v>103789</v>
      </c>
      <c r="D29" s="334">
        <f t="shared" si="1"/>
        <v>100</v>
      </c>
      <c r="E29" s="349"/>
      <c r="F29" s="333">
        <f>SUM(F11:F28)</f>
        <v>32536</v>
      </c>
      <c r="G29" s="334">
        <f t="shared" ref="G29" si="2">F29/$C29*100</f>
        <v>31.348216092264114</v>
      </c>
      <c r="H29" s="333">
        <f>SUM(H11:H28)</f>
        <v>8579</v>
      </c>
      <c r="I29" s="334">
        <f t="shared" ref="I29" si="3">H29/F29*100</f>
        <v>26.367715761003197</v>
      </c>
      <c r="J29" s="352"/>
      <c r="K29" s="333">
        <f>SUM(K11:K28)</f>
        <v>45566</v>
      </c>
      <c r="L29" s="334">
        <f t="shared" ref="L29" si="4">K29/$C29*100</f>
        <v>43.90253302373084</v>
      </c>
      <c r="M29" s="333">
        <f>SUM(M11:M28)</f>
        <v>14431</v>
      </c>
      <c r="N29" s="334">
        <f t="shared" ref="N29" si="5">M29/K29*100</f>
        <v>31.67054382653733</v>
      </c>
      <c r="O29" s="352"/>
      <c r="P29" s="333">
        <f>SUM(P11:P28)</f>
        <v>25687</v>
      </c>
      <c r="Q29" s="353">
        <f t="shared" ref="Q29" si="6">P29/$C29*100</f>
        <v>24.749250884005047</v>
      </c>
      <c r="R29" s="333">
        <f>SUM(R11:R28)</f>
        <v>11546</v>
      </c>
      <c r="S29" s="353">
        <f t="shared" ref="S29" si="7">R29/P29*100</f>
        <v>44.948806789426563</v>
      </c>
    </row>
    <row r="30" spans="1:19" s="256" customFormat="1" ht="6.75" customHeight="1" x14ac:dyDescent="0.2">
      <c r="B30" s="1150"/>
      <c r="C30" s="1150"/>
      <c r="D30" s="1150"/>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29" t="s">
        <v>378</v>
      </c>
      <c r="C3" s="1029"/>
      <c r="D3" s="1029"/>
      <c r="E3" s="1029"/>
      <c r="F3" s="1029"/>
      <c r="G3" s="1029"/>
      <c r="H3" s="1029"/>
      <c r="I3" s="1029"/>
      <c r="J3" s="1029"/>
      <c r="K3" s="1029"/>
      <c r="L3" s="1029"/>
      <c r="M3" s="1029"/>
      <c r="N3" s="1029"/>
      <c r="O3" s="1029"/>
      <c r="P3" s="1029"/>
      <c r="Q3" s="1029"/>
      <c r="R3" s="1029"/>
    </row>
    <row r="5" spans="1:21" x14ac:dyDescent="0.25">
      <c r="B5" s="869"/>
      <c r="C5" s="1030" t="s">
        <v>377</v>
      </c>
      <c r="D5" s="1030"/>
      <c r="E5" s="1030"/>
      <c r="F5" s="1030"/>
      <c r="G5" s="1030"/>
      <c r="H5" s="1030"/>
      <c r="I5" s="1030"/>
      <c r="J5" s="1030" t="s">
        <v>351</v>
      </c>
      <c r="K5" s="1030"/>
      <c r="L5" s="1030"/>
      <c r="M5" s="1030"/>
      <c r="N5" s="1030"/>
      <c r="O5" s="1030"/>
      <c r="P5" s="1030"/>
      <c r="Q5" s="1030"/>
      <c r="R5" s="1030"/>
      <c r="S5" s="1030"/>
    </row>
    <row r="6" spans="1:21" ht="21" customHeight="1" x14ac:dyDescent="0.25">
      <c r="B6" s="869"/>
      <c r="C6" s="1031"/>
      <c r="D6" s="1031"/>
      <c r="E6" s="1031"/>
      <c r="F6" s="1031"/>
      <c r="G6" s="1031"/>
      <c r="H6" s="1031"/>
      <c r="I6" s="1031"/>
      <c r="J6" s="1031">
        <v>43830</v>
      </c>
      <c r="K6" s="1032"/>
      <c r="L6" s="1033">
        <v>44196</v>
      </c>
      <c r="M6" s="1033"/>
      <c r="N6" s="1033">
        <v>44561</v>
      </c>
      <c r="O6" s="1033"/>
      <c r="P6" s="1033">
        <v>44926</v>
      </c>
      <c r="Q6" s="1033"/>
      <c r="R6" s="1033">
        <f>EVO_sol!R6</f>
        <v>45199</v>
      </c>
      <c r="S6" s="1033"/>
    </row>
    <row r="7" spans="1:21" x14ac:dyDescent="0.25">
      <c r="B7" s="938"/>
      <c r="C7" s="871">
        <v>43465</v>
      </c>
      <c r="D7" s="871">
        <v>43830</v>
      </c>
      <c r="E7" s="871">
        <v>44196</v>
      </c>
      <c r="F7" s="871">
        <v>44561</v>
      </c>
      <c r="G7" s="871">
        <v>44926</v>
      </c>
      <c r="H7" s="871">
        <f>EVO!H7</f>
        <v>45199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389125</v>
      </c>
      <c r="I8" s="882"/>
      <c r="J8" s="918">
        <v>1.9299072143717622E-2</v>
      </c>
      <c r="K8" s="917">
        <v>6841</v>
      </c>
      <c r="L8" s="919">
        <v>-2.632613184100252E-2</v>
      </c>
      <c r="M8" s="920">
        <v>-9512</v>
      </c>
      <c r="N8" s="919">
        <v>2.9562083217264279E-2</v>
      </c>
      <c r="O8" s="920">
        <v>10400</v>
      </c>
      <c r="P8" s="919">
        <v>3.5659659527004228E-2</v>
      </c>
      <c r="Q8" s="920">
        <f>G8-F8</f>
        <v>12916</v>
      </c>
      <c r="R8" s="921">
        <f>[1]Cuadro_CCAA2!N30</f>
        <v>5.900779168469672E-2</v>
      </c>
      <c r="S8" s="920">
        <f>[1]Cuadro_CCAA2!O30</f>
        <v>21682</v>
      </c>
    </row>
    <row r="9" spans="1:21" x14ac:dyDescent="0.25">
      <c r="B9" s="939" t="s">
        <v>10</v>
      </c>
      <c r="C9" s="887">
        <v>42117</v>
      </c>
      <c r="D9" s="887">
        <v>47743</v>
      </c>
      <c r="E9" s="887">
        <v>44726</v>
      </c>
      <c r="F9" s="887">
        <v>45995</v>
      </c>
      <c r="G9" s="887">
        <v>46968</v>
      </c>
      <c r="H9" s="887">
        <v>48010</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4.088977538808436E-2</v>
      </c>
      <c r="S9" s="890">
        <f>[1]Cuadro_CCAA2!O31</f>
        <v>1886</v>
      </c>
    </row>
    <row r="10" spans="1:21" x14ac:dyDescent="0.25">
      <c r="B10" s="939" t="s">
        <v>40</v>
      </c>
      <c r="C10" s="887">
        <v>33668</v>
      </c>
      <c r="D10" s="887">
        <v>35198</v>
      </c>
      <c r="E10" s="887">
        <v>35711</v>
      </c>
      <c r="F10" s="887">
        <v>38230</v>
      </c>
      <c r="G10" s="887">
        <v>40199</v>
      </c>
      <c r="H10" s="887">
        <v>41448</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4.193061840120671E-2</v>
      </c>
      <c r="S10" s="890">
        <f>[1]Cuadro_CCAA2!O32</f>
        <v>1668</v>
      </c>
    </row>
    <row r="11" spans="1:21" x14ac:dyDescent="0.25">
      <c r="B11" s="939" t="s">
        <v>41</v>
      </c>
      <c r="C11" s="887">
        <v>25370</v>
      </c>
      <c r="D11" s="887">
        <v>30928</v>
      </c>
      <c r="E11" s="887">
        <v>31586</v>
      </c>
      <c r="F11" s="887">
        <v>33061</v>
      </c>
      <c r="G11" s="887">
        <v>36020</v>
      </c>
      <c r="H11" s="887">
        <v>39600</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0.13447544834698899</v>
      </c>
      <c r="S11" s="890">
        <f>[1]Cuadro_CCAA2!O33</f>
        <v>4694</v>
      </c>
    </row>
    <row r="12" spans="1:21" x14ac:dyDescent="0.25">
      <c r="B12" s="939" t="s">
        <v>9</v>
      </c>
      <c r="C12" s="887">
        <v>35850</v>
      </c>
      <c r="D12" s="887">
        <v>37916</v>
      </c>
      <c r="E12" s="887">
        <v>38655</v>
      </c>
      <c r="F12" s="887">
        <v>42298</v>
      </c>
      <c r="G12" s="887">
        <v>47498</v>
      </c>
      <c r="H12" s="887">
        <v>51719</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0.12395957839834826</v>
      </c>
      <c r="S12" s="890">
        <f>[1]Cuadro_CCAA2!O34</f>
        <v>5704</v>
      </c>
      <c r="U12" s="922"/>
    </row>
    <row r="13" spans="1:21" x14ac:dyDescent="0.25">
      <c r="B13" s="939" t="s">
        <v>8</v>
      </c>
      <c r="C13" s="887">
        <v>24151</v>
      </c>
      <c r="D13" s="887">
        <v>24993</v>
      </c>
      <c r="E13" s="887">
        <v>24832</v>
      </c>
      <c r="F13" s="887">
        <v>22687</v>
      </c>
      <c r="G13" s="887">
        <v>22423</v>
      </c>
      <c r="H13" s="887">
        <v>22952</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3.5179505682843226E-2</v>
      </c>
      <c r="S13" s="890">
        <f>[1]Cuadro_CCAA2!O35</f>
        <v>780</v>
      </c>
      <c r="U13" s="922"/>
    </row>
    <row r="14" spans="1:21" x14ac:dyDescent="0.25">
      <c r="B14" s="939" t="s">
        <v>7</v>
      </c>
      <c r="C14" s="887">
        <v>120362</v>
      </c>
      <c r="D14" s="887">
        <v>134693</v>
      </c>
      <c r="E14" s="887">
        <v>132386</v>
      </c>
      <c r="F14" s="887">
        <v>133847</v>
      </c>
      <c r="G14" s="887">
        <v>139217</v>
      </c>
      <c r="H14" s="887">
        <v>145333</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5.6890407970329404E-2</v>
      </c>
      <c r="S14" s="890">
        <f>[1]Cuadro_CCAA2!O36</f>
        <v>7823</v>
      </c>
      <c r="U14" s="922"/>
    </row>
    <row r="15" spans="1:21" x14ac:dyDescent="0.25">
      <c r="B15" s="939" t="s">
        <v>43</v>
      </c>
      <c r="C15" s="887">
        <v>81735</v>
      </c>
      <c r="D15" s="887">
        <v>85461</v>
      </c>
      <c r="E15" s="887">
        <v>81399</v>
      </c>
      <c r="F15" s="887">
        <v>83372</v>
      </c>
      <c r="G15" s="887">
        <v>86743</v>
      </c>
      <c r="H15" s="887">
        <v>91458</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7.0009593560614869E-2</v>
      </c>
      <c r="S15" s="890">
        <f>[1]Cuadro_CCAA2!O37</f>
        <v>5984</v>
      </c>
      <c r="U15" s="922"/>
    </row>
    <row r="16" spans="1:21" x14ac:dyDescent="0.25">
      <c r="B16" s="939" t="s">
        <v>44</v>
      </c>
      <c r="C16" s="887">
        <v>292526</v>
      </c>
      <c r="D16" s="887">
        <v>307817</v>
      </c>
      <c r="E16" s="887">
        <v>300021</v>
      </c>
      <c r="F16" s="887">
        <v>315907</v>
      </c>
      <c r="G16" s="887">
        <v>330438</v>
      </c>
      <c r="H16" s="887">
        <v>346080</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6.8121774770993238E-2</v>
      </c>
      <c r="S16" s="890">
        <f>[1]Cuadro_CCAA2!O38</f>
        <v>22072</v>
      </c>
      <c r="U16" s="922"/>
    </row>
    <row r="17" spans="2:23" x14ac:dyDescent="0.25">
      <c r="B17" s="939" t="s">
        <v>6</v>
      </c>
      <c r="C17" s="887">
        <v>102144</v>
      </c>
      <c r="D17" s="887">
        <v>121696</v>
      </c>
      <c r="E17" s="887">
        <v>136159</v>
      </c>
      <c r="F17" s="887">
        <v>151649</v>
      </c>
      <c r="G17" s="887">
        <v>169110</v>
      </c>
      <c r="H17" s="887">
        <v>184587</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0.14285448939410816</v>
      </c>
      <c r="S17" s="890">
        <f>[1]Cuadro_CCAA2!O39</f>
        <v>23073</v>
      </c>
      <c r="U17" s="922"/>
    </row>
    <row r="18" spans="2:23" x14ac:dyDescent="0.25">
      <c r="B18" s="939" t="s">
        <v>5</v>
      </c>
      <c r="C18" s="887">
        <v>46533</v>
      </c>
      <c r="D18" s="887">
        <v>49654</v>
      </c>
      <c r="E18" s="887">
        <v>49281</v>
      </c>
      <c r="F18" s="887">
        <v>50941</v>
      </c>
      <c r="G18" s="887">
        <v>53876</v>
      </c>
      <c r="H18" s="887">
        <v>55510</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4.912022074804856E-2</v>
      </c>
      <c r="S18" s="890">
        <f>[1]Cuadro_CCAA2!O40</f>
        <v>2599</v>
      </c>
      <c r="U18" s="922"/>
    </row>
    <row r="19" spans="2:23" x14ac:dyDescent="0.25">
      <c r="B19" s="939" t="s">
        <v>38</v>
      </c>
      <c r="C19" s="887">
        <v>79727</v>
      </c>
      <c r="D19" s="887">
        <v>80292</v>
      </c>
      <c r="E19" s="887">
        <v>77049</v>
      </c>
      <c r="F19" s="887">
        <v>77553</v>
      </c>
      <c r="G19" s="887">
        <v>79015</v>
      </c>
      <c r="H19" s="887">
        <v>82951</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6.6071199074668963E-2</v>
      </c>
      <c r="S19" s="890">
        <f>[1]Cuadro_CCAA2!O41</f>
        <v>5141</v>
      </c>
      <c r="U19" s="922"/>
    </row>
    <row r="20" spans="2:23" x14ac:dyDescent="0.25">
      <c r="B20" s="939" t="s">
        <v>45</v>
      </c>
      <c r="C20" s="887">
        <v>215050</v>
      </c>
      <c r="D20" s="887">
        <v>227239</v>
      </c>
      <c r="E20" s="887">
        <v>216497</v>
      </c>
      <c r="F20" s="887">
        <v>215854</v>
      </c>
      <c r="G20" s="887">
        <v>224758</v>
      </c>
      <c r="H20" s="887">
        <v>237103</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5.3271497172505899E-2</v>
      </c>
      <c r="S20" s="890">
        <f>[1]Cuadro_CCAA2!O42</f>
        <v>11992</v>
      </c>
      <c r="U20" s="922"/>
    </row>
    <row r="21" spans="2:23" x14ac:dyDescent="0.25">
      <c r="B21" s="939" t="s">
        <v>46</v>
      </c>
      <c r="C21" s="887">
        <v>43671</v>
      </c>
      <c r="D21" s="887">
        <v>46430</v>
      </c>
      <c r="E21" s="887">
        <v>45294</v>
      </c>
      <c r="F21" s="887">
        <v>47556</v>
      </c>
      <c r="G21" s="887">
        <v>50117</v>
      </c>
      <c r="H21" s="887">
        <v>52799</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5.6804307359740625E-2</v>
      </c>
      <c r="S21" s="890">
        <f>[1]Cuadro_CCAA2!O43</f>
        <v>2838</v>
      </c>
      <c r="U21" s="922"/>
    </row>
    <row r="22" spans="2:23" x14ac:dyDescent="0.25">
      <c r="B22" s="939" t="s">
        <v>47</v>
      </c>
      <c r="C22" s="887">
        <v>19559</v>
      </c>
      <c r="D22" s="887">
        <v>18635</v>
      </c>
      <c r="E22" s="887">
        <v>19594</v>
      </c>
      <c r="F22" s="887">
        <v>20339</v>
      </c>
      <c r="G22" s="887">
        <v>21233</v>
      </c>
      <c r="H22" s="887">
        <v>21909</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6.6338946753625949E-2</v>
      </c>
      <c r="S22" s="890">
        <f>[1]Cuadro_CCAA2!O44</f>
        <v>1363</v>
      </c>
      <c r="U22" s="922"/>
    </row>
    <row r="23" spans="2:23" x14ac:dyDescent="0.25">
      <c r="B23" s="939" t="s">
        <v>48</v>
      </c>
      <c r="C23" s="887">
        <v>102231</v>
      </c>
      <c r="D23" s="887">
        <v>105837</v>
      </c>
      <c r="E23" s="887">
        <v>105419</v>
      </c>
      <c r="F23" s="887">
        <v>106624</v>
      </c>
      <c r="G23" s="887">
        <v>108415</v>
      </c>
      <c r="H23" s="887">
        <v>112230</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4.7097460394469159E-2</v>
      </c>
      <c r="S23" s="890">
        <f>[1]Cuadro_CCAA2!O45</f>
        <v>5048</v>
      </c>
      <c r="U23" s="922"/>
    </row>
    <row r="24" spans="2:23" x14ac:dyDescent="0.25">
      <c r="B24" s="939" t="s">
        <v>49</v>
      </c>
      <c r="C24" s="887">
        <v>15250</v>
      </c>
      <c r="D24" s="887">
        <v>15370</v>
      </c>
      <c r="E24" s="887">
        <v>14678</v>
      </c>
      <c r="F24" s="887">
        <v>15446</v>
      </c>
      <c r="G24" s="887">
        <v>14352</v>
      </c>
      <c r="H24" s="887">
        <v>14524</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3.3368907861970776E-2</v>
      </c>
      <c r="S24" s="890">
        <f>[1]Cuadro_CCAA2!O46</f>
        <v>469</v>
      </c>
      <c r="U24" s="922"/>
    </row>
    <row r="25" spans="2:23" x14ac:dyDescent="0.25">
      <c r="B25" s="940" t="s">
        <v>4</v>
      </c>
      <c r="C25" s="903">
        <v>4201</v>
      </c>
      <c r="D25" s="903">
        <v>4335</v>
      </c>
      <c r="E25" s="903">
        <v>4305</v>
      </c>
      <c r="F25" s="903">
        <v>4447</v>
      </c>
      <c r="G25" s="903">
        <v>4708</v>
      </c>
      <c r="H25" s="903">
        <v>4966</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8.144599303135891E-2</v>
      </c>
      <c r="S25" s="907">
        <f>[1]Cuadro_CCAA2!H47+[1]Cuadro_CCAA2!H48</f>
        <v>4966</v>
      </c>
      <c r="U25" s="922"/>
      <c r="V25" s="922"/>
      <c r="W25" s="930"/>
    </row>
    <row r="26" spans="2:23" x14ac:dyDescent="0.25">
      <c r="B26" s="872" t="s">
        <v>3</v>
      </c>
      <c r="C26" s="873">
        <v>1638618</v>
      </c>
      <c r="D26" s="873">
        <v>1735551</v>
      </c>
      <c r="E26" s="873">
        <v>1709394</v>
      </c>
      <c r="F26" s="873">
        <v>1768008</v>
      </c>
      <c r="G26" s="873">
        <v>1850208</v>
      </c>
      <c r="H26" s="873">
        <v>1942304</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6.8894962011189165E-2</v>
      </c>
      <c r="S26" s="879">
        <f>SUM(S8:S25)</f>
        <v>129782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445</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82</v>
      </c>
      <c r="D7" s="1137"/>
      <c r="E7" s="347"/>
      <c r="F7" s="1154" t="s">
        <v>34</v>
      </c>
      <c r="G7" s="1155"/>
      <c r="H7" s="1155"/>
      <c r="I7" s="1156"/>
      <c r="J7" s="351"/>
      <c r="K7" s="1154" t="s">
        <v>52</v>
      </c>
      <c r="L7" s="1155"/>
      <c r="M7" s="1155"/>
      <c r="N7" s="1156"/>
      <c r="O7" s="351"/>
      <c r="P7" s="1154" t="s">
        <v>53</v>
      </c>
      <c r="Q7" s="1155"/>
      <c r="R7" s="1155"/>
      <c r="S7" s="1156"/>
    </row>
    <row r="8" spans="1:21" s="211" customFormat="1" ht="37.5" customHeight="1" x14ac:dyDescent="0.2">
      <c r="A8" s="212"/>
      <c r="B8" s="1134"/>
      <c r="C8" s="1138"/>
      <c r="D8" s="1139"/>
      <c r="E8" s="347"/>
      <c r="F8" s="1157" t="s">
        <v>75</v>
      </c>
      <c r="G8" s="1158"/>
      <c r="H8" s="1151" t="s">
        <v>298</v>
      </c>
      <c r="I8" s="1152"/>
      <c r="J8" s="329"/>
      <c r="K8" s="1157" t="s">
        <v>75</v>
      </c>
      <c r="L8" s="1158"/>
      <c r="M8" s="1151" t="s">
        <v>298</v>
      </c>
      <c r="N8" s="1152"/>
      <c r="O8" s="329"/>
      <c r="P8" s="1157" t="s">
        <v>75</v>
      </c>
      <c r="Q8" s="1158"/>
      <c r="R8" s="1151" t="s">
        <v>298</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27514</v>
      </c>
      <c r="D11" s="340">
        <f>C11/C$29*100</f>
        <v>15.300686234164896</v>
      </c>
      <c r="E11" s="338"/>
      <c r="F11" s="335">
        <v>12153</v>
      </c>
      <c r="G11" s="340">
        <v>44.170240604783018</v>
      </c>
      <c r="H11" s="335">
        <v>12105</v>
      </c>
      <c r="I11" s="340">
        <v>99.605035793631203</v>
      </c>
      <c r="J11" s="341"/>
      <c r="K11" s="335">
        <v>15261</v>
      </c>
      <c r="L11" s="340">
        <v>55.466308061350588</v>
      </c>
      <c r="M11" s="335">
        <v>15127</v>
      </c>
      <c r="N11" s="340">
        <v>99.121944826682395</v>
      </c>
      <c r="O11" s="341"/>
      <c r="P11" s="335">
        <v>100</v>
      </c>
      <c r="Q11" s="340">
        <v>0.36345133386639528</v>
      </c>
      <c r="R11" s="335">
        <v>98</v>
      </c>
      <c r="S11" s="340">
        <v>98</v>
      </c>
    </row>
    <row r="12" spans="1:21" s="275" customFormat="1" ht="18" customHeight="1" x14ac:dyDescent="0.2">
      <c r="A12" s="318"/>
      <c r="B12" s="331" t="s">
        <v>10</v>
      </c>
      <c r="C12" s="341">
        <f t="shared" ref="C12:C28" si="0">F12+K12+P12</f>
        <v>3860</v>
      </c>
      <c r="D12" s="342">
        <f t="shared" ref="D12:D29" si="1">C12/C$29*100</f>
        <v>2.146567160859072</v>
      </c>
      <c r="E12" s="338"/>
      <c r="F12" s="341">
        <v>2539</v>
      </c>
      <c r="G12" s="342">
        <v>65.77720207253887</v>
      </c>
      <c r="H12" s="341">
        <v>1281</v>
      </c>
      <c r="I12" s="342">
        <v>50.452934226073253</v>
      </c>
      <c r="J12" s="341"/>
      <c r="K12" s="341">
        <v>1209</v>
      </c>
      <c r="L12" s="342">
        <v>31.32124352331606</v>
      </c>
      <c r="M12" s="341">
        <v>612</v>
      </c>
      <c r="N12" s="342">
        <v>50.620347394540943</v>
      </c>
      <c r="O12" s="341"/>
      <c r="P12" s="341">
        <v>112</v>
      </c>
      <c r="Q12" s="342">
        <v>2.9015544041450778</v>
      </c>
      <c r="R12" s="341">
        <v>64</v>
      </c>
      <c r="S12" s="342">
        <v>57.142857142857139</v>
      </c>
    </row>
    <row r="13" spans="1:21" s="275" customFormat="1" ht="18" customHeight="1" x14ac:dyDescent="0.2">
      <c r="A13" s="318"/>
      <c r="B13" s="331" t="s">
        <v>40</v>
      </c>
      <c r="C13" s="341">
        <f t="shared" si="0"/>
        <v>3760</v>
      </c>
      <c r="D13" s="342">
        <f t="shared" si="1"/>
        <v>2.0909566126502876</v>
      </c>
      <c r="E13" s="338"/>
      <c r="F13" s="341">
        <v>1734</v>
      </c>
      <c r="G13" s="342">
        <v>46.117021276595743</v>
      </c>
      <c r="H13" s="341">
        <v>35</v>
      </c>
      <c r="I13" s="342">
        <v>2.0184544405997693</v>
      </c>
      <c r="J13" s="341"/>
      <c r="K13" s="341">
        <v>1935</v>
      </c>
      <c r="L13" s="342">
        <v>51.462765957446813</v>
      </c>
      <c r="M13" s="341">
        <v>51</v>
      </c>
      <c r="N13" s="342">
        <v>2.635658914728682</v>
      </c>
      <c r="O13" s="341"/>
      <c r="P13" s="341">
        <v>91</v>
      </c>
      <c r="Q13" s="342">
        <v>2.4202127659574471</v>
      </c>
      <c r="R13" s="341">
        <v>30</v>
      </c>
      <c r="S13" s="342">
        <v>32.967032967032964</v>
      </c>
    </row>
    <row r="14" spans="1:21" s="275" customFormat="1" ht="18" customHeight="1" x14ac:dyDescent="0.2">
      <c r="A14" s="318"/>
      <c r="B14" s="331" t="s">
        <v>41</v>
      </c>
      <c r="C14" s="341">
        <f t="shared" si="0"/>
        <v>2939</v>
      </c>
      <c r="D14" s="342">
        <f t="shared" si="1"/>
        <v>1.6343940118561688</v>
      </c>
      <c r="E14" s="338"/>
      <c r="F14" s="341">
        <v>2077</v>
      </c>
      <c r="G14" s="342">
        <v>70.670296019054106</v>
      </c>
      <c r="H14" s="341">
        <v>2031</v>
      </c>
      <c r="I14" s="342">
        <v>97.785267212325465</v>
      </c>
      <c r="J14" s="341"/>
      <c r="K14" s="341">
        <v>856</v>
      </c>
      <c r="L14" s="342">
        <v>29.125552909152773</v>
      </c>
      <c r="M14" s="341">
        <v>773</v>
      </c>
      <c r="N14" s="342">
        <v>90.303738317757009</v>
      </c>
      <c r="O14" s="341"/>
      <c r="P14" s="341">
        <v>6</v>
      </c>
      <c r="Q14" s="342">
        <v>0.20415107179312689</v>
      </c>
      <c r="R14" s="341">
        <v>5</v>
      </c>
      <c r="S14" s="342">
        <v>83.333333333333343</v>
      </c>
    </row>
    <row r="15" spans="1:21" s="275" customFormat="1" ht="18" customHeight="1" x14ac:dyDescent="0.2">
      <c r="A15" s="318"/>
      <c r="B15" s="331" t="s">
        <v>9</v>
      </c>
      <c r="C15" s="341">
        <f t="shared" si="0"/>
        <v>4842</v>
      </c>
      <c r="D15" s="342">
        <f t="shared" si="1"/>
        <v>2.6926627442693332</v>
      </c>
      <c r="E15" s="338"/>
      <c r="F15" s="341">
        <v>2887</v>
      </c>
      <c r="G15" s="342">
        <v>59.624122263527468</v>
      </c>
      <c r="H15" s="341">
        <v>2802</v>
      </c>
      <c r="I15" s="342">
        <v>97.055767232421204</v>
      </c>
      <c r="J15" s="341"/>
      <c r="K15" s="341">
        <v>1873</v>
      </c>
      <c r="L15" s="342">
        <v>38.682362660057827</v>
      </c>
      <c r="M15" s="341">
        <v>1767</v>
      </c>
      <c r="N15" s="342">
        <v>94.340630005339037</v>
      </c>
      <c r="O15" s="341"/>
      <c r="P15" s="341">
        <v>82</v>
      </c>
      <c r="Q15" s="342">
        <v>1.6935150764147047</v>
      </c>
      <c r="R15" s="341">
        <v>73</v>
      </c>
      <c r="S15" s="342">
        <v>89.024390243902445</v>
      </c>
    </row>
    <row r="16" spans="1:21" s="275" customFormat="1" ht="18" customHeight="1" x14ac:dyDescent="0.2">
      <c r="A16" s="318"/>
      <c r="B16" s="331" t="s">
        <v>8</v>
      </c>
      <c r="C16" s="341">
        <f t="shared" si="0"/>
        <v>4829</v>
      </c>
      <c r="D16" s="342">
        <f t="shared" si="1"/>
        <v>2.6854333730021911</v>
      </c>
      <c r="E16" s="338"/>
      <c r="F16" s="341">
        <v>2071</v>
      </c>
      <c r="G16" s="342">
        <v>42.886726030234001</v>
      </c>
      <c r="H16" s="341">
        <v>13</v>
      </c>
      <c r="I16" s="342">
        <v>0.62771607918879768</v>
      </c>
      <c r="J16" s="341"/>
      <c r="K16" s="341">
        <v>2709</v>
      </c>
      <c r="L16" s="342">
        <v>56.098571132739693</v>
      </c>
      <c r="M16" s="341">
        <v>19</v>
      </c>
      <c r="N16" s="342">
        <v>0.70136581764488748</v>
      </c>
      <c r="O16" s="341"/>
      <c r="P16" s="341">
        <v>49</v>
      </c>
      <c r="Q16" s="342">
        <v>1.0147028370262994</v>
      </c>
      <c r="R16" s="341">
        <v>0</v>
      </c>
      <c r="S16" s="342">
        <v>0</v>
      </c>
    </row>
    <row r="17" spans="1:19" s="275" customFormat="1" ht="18" customHeight="1" x14ac:dyDescent="0.2">
      <c r="A17" s="318"/>
      <c r="B17" s="331" t="s">
        <v>7</v>
      </c>
      <c r="C17" s="341">
        <f t="shared" si="0"/>
        <v>8373</v>
      </c>
      <c r="D17" s="342">
        <f t="shared" si="1"/>
        <v>4.6562712015215046</v>
      </c>
      <c r="E17" s="338"/>
      <c r="F17" s="341">
        <v>5257</v>
      </c>
      <c r="G17" s="342">
        <v>62.785142720649709</v>
      </c>
      <c r="H17" s="341">
        <v>441</v>
      </c>
      <c r="I17" s="342">
        <v>8.3888149134487353</v>
      </c>
      <c r="J17" s="341"/>
      <c r="K17" s="341">
        <v>3111</v>
      </c>
      <c r="L17" s="342">
        <v>37.155141526334646</v>
      </c>
      <c r="M17" s="341">
        <v>111</v>
      </c>
      <c r="N17" s="342">
        <v>3.5679845708775311</v>
      </c>
      <c r="O17" s="341"/>
      <c r="P17" s="341">
        <v>5</v>
      </c>
      <c r="Q17" s="342">
        <v>5.9715753015645523E-2</v>
      </c>
      <c r="R17" s="341">
        <v>1</v>
      </c>
      <c r="S17" s="342">
        <v>20</v>
      </c>
    </row>
    <row r="18" spans="1:19" s="275" customFormat="1" ht="18" customHeight="1" x14ac:dyDescent="0.2">
      <c r="A18" s="318"/>
      <c r="B18" s="331" t="s">
        <v>43</v>
      </c>
      <c r="C18" s="341">
        <f t="shared" si="0"/>
        <v>12124</v>
      </c>
      <c r="D18" s="342">
        <f t="shared" si="1"/>
        <v>6.7422228648330016</v>
      </c>
      <c r="E18" s="338"/>
      <c r="F18" s="341">
        <v>6615</v>
      </c>
      <c r="G18" s="342">
        <v>54.561200923787531</v>
      </c>
      <c r="H18" s="341">
        <v>6556</v>
      </c>
      <c r="I18" s="342">
        <v>99.10808767951626</v>
      </c>
      <c r="J18" s="341"/>
      <c r="K18" s="341">
        <v>4046</v>
      </c>
      <c r="L18" s="342">
        <v>33.371824480369519</v>
      </c>
      <c r="M18" s="341">
        <v>3955</v>
      </c>
      <c r="N18" s="342">
        <v>97.750865051903119</v>
      </c>
      <c r="O18" s="341"/>
      <c r="P18" s="341">
        <v>1463</v>
      </c>
      <c r="Q18" s="342">
        <v>12.066974595842957</v>
      </c>
      <c r="R18" s="341">
        <v>1421</v>
      </c>
      <c r="S18" s="342">
        <v>97.129186602870803</v>
      </c>
    </row>
    <row r="19" spans="1:19" s="275" customFormat="1" ht="18" customHeight="1" x14ac:dyDescent="0.2">
      <c r="A19" s="318"/>
      <c r="B19" s="331" t="s">
        <v>44</v>
      </c>
      <c r="C19" s="341">
        <f t="shared" si="0"/>
        <v>38747</v>
      </c>
      <c r="D19" s="342">
        <f t="shared" si="1"/>
        <v>21.547419114457629</v>
      </c>
      <c r="E19" s="338"/>
      <c r="F19" s="341">
        <v>15592</v>
      </c>
      <c r="G19" s="342">
        <v>40.240534751077497</v>
      </c>
      <c r="H19" s="341">
        <v>15016</v>
      </c>
      <c r="I19" s="342">
        <v>96.305797845048744</v>
      </c>
      <c r="J19" s="341"/>
      <c r="K19" s="341">
        <v>19839</v>
      </c>
      <c r="L19" s="342">
        <v>51.201383332903191</v>
      </c>
      <c r="M19" s="341">
        <v>18410</v>
      </c>
      <c r="N19" s="342">
        <v>92.797015978627954</v>
      </c>
      <c r="O19" s="341"/>
      <c r="P19" s="341">
        <v>3316</v>
      </c>
      <c r="Q19" s="342">
        <v>8.5580819160193045</v>
      </c>
      <c r="R19" s="341">
        <v>3291</v>
      </c>
      <c r="S19" s="342">
        <v>99.246079613992762</v>
      </c>
    </row>
    <row r="20" spans="1:19" s="275" customFormat="1" ht="18" customHeight="1" x14ac:dyDescent="0.2">
      <c r="A20" s="318"/>
      <c r="B20" s="331" t="s">
        <v>6</v>
      </c>
      <c r="C20" s="341">
        <f t="shared" si="0"/>
        <v>14075</v>
      </c>
      <c r="D20" s="342">
        <f t="shared" si="1"/>
        <v>7.8271846603863828</v>
      </c>
      <c r="E20" s="338"/>
      <c r="F20" s="341">
        <v>6615</v>
      </c>
      <c r="G20" s="342">
        <v>46.99822380106572</v>
      </c>
      <c r="H20" s="341">
        <v>6346</v>
      </c>
      <c r="I20" s="342">
        <v>95.933484504913082</v>
      </c>
      <c r="J20" s="341"/>
      <c r="K20" s="341">
        <v>6489</v>
      </c>
      <c r="L20" s="342">
        <v>46.103019538188278</v>
      </c>
      <c r="M20" s="341">
        <v>6061</v>
      </c>
      <c r="N20" s="342">
        <v>93.404222530436115</v>
      </c>
      <c r="O20" s="341"/>
      <c r="P20" s="341">
        <v>971</v>
      </c>
      <c r="Q20" s="342">
        <v>6.8987566607460042</v>
      </c>
      <c r="R20" s="341">
        <v>645</v>
      </c>
      <c r="S20" s="342">
        <v>66.42636457260555</v>
      </c>
    </row>
    <row r="21" spans="1:19" s="275" customFormat="1" ht="18" customHeight="1" x14ac:dyDescent="0.2">
      <c r="A21" s="318"/>
      <c r="B21" s="331" t="s">
        <v>5</v>
      </c>
      <c r="C21" s="341">
        <f t="shared" si="0"/>
        <v>4940</v>
      </c>
      <c r="D21" s="342">
        <f t="shared" si="1"/>
        <v>2.7471610815139416</v>
      </c>
      <c r="E21" s="338"/>
      <c r="F21" s="341">
        <v>3219</v>
      </c>
      <c r="G21" s="342">
        <v>65.161943319838059</v>
      </c>
      <c r="H21" s="341">
        <v>3206</v>
      </c>
      <c r="I21" s="342">
        <v>99.596147872009936</v>
      </c>
      <c r="J21" s="341"/>
      <c r="K21" s="341">
        <v>1679</v>
      </c>
      <c r="L21" s="342">
        <v>33.987854251012145</v>
      </c>
      <c r="M21" s="341">
        <v>1667</v>
      </c>
      <c r="N21" s="342">
        <v>99.285288862418113</v>
      </c>
      <c r="O21" s="341"/>
      <c r="P21" s="341">
        <v>42</v>
      </c>
      <c r="Q21" s="342">
        <v>0.8502024291497976</v>
      </c>
      <c r="R21" s="341">
        <v>42</v>
      </c>
      <c r="S21" s="342">
        <v>100</v>
      </c>
    </row>
    <row r="22" spans="1:19" s="275" customFormat="1" ht="18" customHeight="1" x14ac:dyDescent="0.2">
      <c r="A22" s="318"/>
      <c r="B22" s="331" t="s">
        <v>38</v>
      </c>
      <c r="C22" s="341">
        <f t="shared" si="0"/>
        <v>7124</v>
      </c>
      <c r="D22" s="342">
        <f t="shared" si="1"/>
        <v>3.9616954543937899</v>
      </c>
      <c r="E22" s="338"/>
      <c r="F22" s="341">
        <v>4316</v>
      </c>
      <c r="G22" s="342">
        <v>60.583941605839421</v>
      </c>
      <c r="H22" s="341">
        <v>4314</v>
      </c>
      <c r="I22" s="342">
        <v>99.953660797034289</v>
      </c>
      <c r="J22" s="341"/>
      <c r="K22" s="341">
        <v>2635</v>
      </c>
      <c r="L22" s="342">
        <v>36.987647389107245</v>
      </c>
      <c r="M22" s="341">
        <v>2635</v>
      </c>
      <c r="N22" s="342">
        <v>100</v>
      </c>
      <c r="O22" s="341"/>
      <c r="P22" s="341">
        <v>173</v>
      </c>
      <c r="Q22" s="342">
        <v>2.428411005053341</v>
      </c>
      <c r="R22" s="341">
        <v>173</v>
      </c>
      <c r="S22" s="342">
        <v>100</v>
      </c>
    </row>
    <row r="23" spans="1:19" s="275" customFormat="1" ht="18" customHeight="1" x14ac:dyDescent="0.2">
      <c r="A23" s="318"/>
      <c r="B23" s="331" t="s">
        <v>45</v>
      </c>
      <c r="C23" s="341">
        <f t="shared" si="0"/>
        <v>24031</v>
      </c>
      <c r="D23" s="342">
        <f t="shared" si="1"/>
        <v>13.363770840052942</v>
      </c>
      <c r="E23" s="338"/>
      <c r="F23" s="341">
        <v>14773</v>
      </c>
      <c r="G23" s="342">
        <v>61.474761766052175</v>
      </c>
      <c r="H23" s="341">
        <v>13201</v>
      </c>
      <c r="I23" s="342">
        <v>89.358965680633588</v>
      </c>
      <c r="J23" s="341"/>
      <c r="K23" s="341">
        <v>7865</v>
      </c>
      <c r="L23" s="342">
        <v>32.728558944696431</v>
      </c>
      <c r="M23" s="341">
        <v>7222</v>
      </c>
      <c r="N23" s="342">
        <v>91.824539097266367</v>
      </c>
      <c r="O23" s="341"/>
      <c r="P23" s="341">
        <v>1393</v>
      </c>
      <c r="Q23" s="342">
        <v>5.7966792892513839</v>
      </c>
      <c r="R23" s="341">
        <v>1382</v>
      </c>
      <c r="S23" s="342">
        <v>99.210337401292165</v>
      </c>
    </row>
    <row r="24" spans="1:19" s="275" customFormat="1" ht="18" customHeight="1" x14ac:dyDescent="0.2">
      <c r="A24" s="318">
        <v>47094</v>
      </c>
      <c r="B24" s="331" t="s">
        <v>46</v>
      </c>
      <c r="C24" s="341">
        <f t="shared" si="0"/>
        <v>5005</v>
      </c>
      <c r="D24" s="342">
        <f t="shared" si="1"/>
        <v>2.783307937849651</v>
      </c>
      <c r="E24" s="338"/>
      <c r="F24" s="341">
        <v>2622</v>
      </c>
      <c r="G24" s="342">
        <v>52.387612387612393</v>
      </c>
      <c r="H24" s="341">
        <v>2614</v>
      </c>
      <c r="I24" s="342">
        <v>99.694889397406556</v>
      </c>
      <c r="J24" s="341"/>
      <c r="K24" s="341">
        <v>2356</v>
      </c>
      <c r="L24" s="342">
        <v>47.072927072927072</v>
      </c>
      <c r="M24" s="341">
        <v>2348</v>
      </c>
      <c r="N24" s="342">
        <v>99.660441426146008</v>
      </c>
      <c r="O24" s="341"/>
      <c r="P24" s="341">
        <v>27</v>
      </c>
      <c r="Q24" s="342">
        <v>0.53946053946053951</v>
      </c>
      <c r="R24" s="341">
        <v>26</v>
      </c>
      <c r="S24" s="342">
        <v>96.296296296296291</v>
      </c>
    </row>
    <row r="25" spans="1:19" s="275" customFormat="1" ht="18" customHeight="1" x14ac:dyDescent="0.2">
      <c r="B25" s="331" t="s">
        <v>47</v>
      </c>
      <c r="C25" s="341">
        <f t="shared" si="0"/>
        <v>2456</v>
      </c>
      <c r="D25" s="342">
        <f t="shared" si="1"/>
        <v>1.365795064007741</v>
      </c>
      <c r="E25" s="338"/>
      <c r="F25" s="341">
        <v>1025</v>
      </c>
      <c r="G25" s="342">
        <v>41.734527687296421</v>
      </c>
      <c r="H25" s="341">
        <v>1018</v>
      </c>
      <c r="I25" s="342">
        <v>99.317073170731703</v>
      </c>
      <c r="J25" s="341"/>
      <c r="K25" s="341">
        <v>1335</v>
      </c>
      <c r="L25" s="342">
        <v>54.356677524429962</v>
      </c>
      <c r="M25" s="341">
        <v>1326</v>
      </c>
      <c r="N25" s="342">
        <v>99.325842696629223</v>
      </c>
      <c r="O25" s="341"/>
      <c r="P25" s="341">
        <v>96</v>
      </c>
      <c r="Q25" s="342">
        <v>3.9087947882736152</v>
      </c>
      <c r="R25" s="341">
        <v>96</v>
      </c>
      <c r="S25" s="342">
        <v>100</v>
      </c>
    </row>
    <row r="26" spans="1:19" s="275" customFormat="1" ht="18" customHeight="1" x14ac:dyDescent="0.2">
      <c r="B26" s="331" t="s">
        <v>48</v>
      </c>
      <c r="C26" s="341">
        <f t="shared" si="0"/>
        <v>13046</v>
      </c>
      <c r="D26" s="342">
        <f t="shared" si="1"/>
        <v>7.2549521193179922</v>
      </c>
      <c r="E26" s="338"/>
      <c r="F26" s="341">
        <v>6020</v>
      </c>
      <c r="G26" s="342">
        <v>46.144412080331136</v>
      </c>
      <c r="H26" s="341">
        <v>5113</v>
      </c>
      <c r="I26" s="342">
        <v>84.933554817275748</v>
      </c>
      <c r="J26" s="341"/>
      <c r="K26" s="341">
        <v>4729</v>
      </c>
      <c r="L26" s="342">
        <v>36.248658592672086</v>
      </c>
      <c r="M26" s="341">
        <v>3830</v>
      </c>
      <c r="N26" s="342">
        <v>80.989638401353346</v>
      </c>
      <c r="O26" s="341"/>
      <c r="P26" s="341">
        <v>2297</v>
      </c>
      <c r="Q26" s="342">
        <v>17.606929326996781</v>
      </c>
      <c r="R26" s="341">
        <v>1626</v>
      </c>
      <c r="S26" s="342">
        <v>70.787984327383541</v>
      </c>
    </row>
    <row r="27" spans="1:19" s="275" customFormat="1" ht="18" customHeight="1" x14ac:dyDescent="0.2">
      <c r="B27" s="331" t="s">
        <v>49</v>
      </c>
      <c r="C27" s="341">
        <f t="shared" si="0"/>
        <v>1962</v>
      </c>
      <c r="D27" s="342">
        <f t="shared" si="1"/>
        <v>1.091078955856347</v>
      </c>
      <c r="E27" s="338"/>
      <c r="F27" s="341">
        <v>705</v>
      </c>
      <c r="G27" s="342">
        <v>35.932721712538225</v>
      </c>
      <c r="H27" s="341">
        <v>524</v>
      </c>
      <c r="I27" s="342">
        <v>74.326241134751768</v>
      </c>
      <c r="J27" s="341"/>
      <c r="K27" s="341">
        <v>1158</v>
      </c>
      <c r="L27" s="342">
        <v>59.021406727828754</v>
      </c>
      <c r="M27" s="341">
        <v>862</v>
      </c>
      <c r="N27" s="342">
        <v>74.438687392055272</v>
      </c>
      <c r="O27" s="341"/>
      <c r="P27" s="341">
        <v>99</v>
      </c>
      <c r="Q27" s="342">
        <v>5.0458715596330279</v>
      </c>
      <c r="R27" s="341">
        <v>82</v>
      </c>
      <c r="S27" s="342">
        <v>82.828282828282823</v>
      </c>
    </row>
    <row r="28" spans="1:19" s="275" customFormat="1" ht="18" customHeight="1" x14ac:dyDescent="0.2">
      <c r="B28" s="336" t="s">
        <v>4</v>
      </c>
      <c r="C28" s="343">
        <f t="shared" si="0"/>
        <v>195</v>
      </c>
      <c r="D28" s="344">
        <f t="shared" si="1"/>
        <v>0.10844056900712927</v>
      </c>
      <c r="E28" s="338"/>
      <c r="F28" s="343">
        <v>86</v>
      </c>
      <c r="G28" s="344">
        <v>44.102564102564102</v>
      </c>
      <c r="H28" s="343">
        <v>82</v>
      </c>
      <c r="I28" s="344">
        <v>95.348837209302332</v>
      </c>
      <c r="J28" s="341"/>
      <c r="K28" s="343">
        <v>109</v>
      </c>
      <c r="L28" s="344">
        <v>55.897435897435898</v>
      </c>
      <c r="M28" s="343">
        <v>104</v>
      </c>
      <c r="N28" s="344">
        <v>95.412844036697251</v>
      </c>
      <c r="O28" s="341"/>
      <c r="P28" s="343">
        <v>0</v>
      </c>
      <c r="Q28" s="344">
        <v>0</v>
      </c>
      <c r="R28" s="343">
        <v>0</v>
      </c>
      <c r="S28" s="344" t="s">
        <v>375</v>
      </c>
    </row>
    <row r="29" spans="1:19" s="212" customFormat="1" ht="18" customHeight="1" x14ac:dyDescent="0.2">
      <c r="B29" s="332" t="s">
        <v>3</v>
      </c>
      <c r="C29" s="333">
        <f>SUM(C11:C28)</f>
        <v>179822</v>
      </c>
      <c r="D29" s="334">
        <f t="shared" si="1"/>
        <v>100</v>
      </c>
      <c r="E29" s="349"/>
      <c r="F29" s="333">
        <f>SUM(F11:F28)</f>
        <v>90306</v>
      </c>
      <c r="G29" s="334">
        <f t="shared" ref="G29" si="2">F29/$C29*100</f>
        <v>50.219661665424695</v>
      </c>
      <c r="H29" s="333">
        <f>SUM(H11:H28)</f>
        <v>76698</v>
      </c>
      <c r="I29" s="334">
        <f t="shared" ref="I29" si="3">H29/F29*100</f>
        <v>84.931233805062789</v>
      </c>
      <c r="J29" s="352"/>
      <c r="K29" s="333">
        <f>SUM(K11:K28)</f>
        <v>79194</v>
      </c>
      <c r="L29" s="334">
        <f t="shared" ref="L29" si="4">K29/$C29*100</f>
        <v>44.040217548464597</v>
      </c>
      <c r="M29" s="333">
        <f>SUM(M11:M28)</f>
        <v>66880</v>
      </c>
      <c r="N29" s="334">
        <f t="shared" ref="N29" si="5">M29/K29*100</f>
        <v>84.450842235522899</v>
      </c>
      <c r="O29" s="352"/>
      <c r="P29" s="333">
        <f>SUM(P11:P28)</f>
        <v>10322</v>
      </c>
      <c r="Q29" s="353">
        <f t="shared" ref="Q29" si="6">P29/$C29*100</f>
        <v>5.74012078611071</v>
      </c>
      <c r="R29" s="333">
        <f>SUM(R11:R28)</f>
        <v>9055</v>
      </c>
      <c r="S29" s="353">
        <f t="shared" ref="S29" si="7">R29/P29*100</f>
        <v>87.72524704514629</v>
      </c>
    </row>
    <row r="30" spans="1:19" s="256" customFormat="1" ht="6.75" customHeight="1" x14ac:dyDescent="0.2">
      <c r="B30" s="1150"/>
      <c r="C30" s="1150"/>
      <c r="D30" s="1150"/>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444</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83</v>
      </c>
      <c r="D7" s="1137"/>
      <c r="E7" s="347"/>
      <c r="F7" s="1154" t="s">
        <v>34</v>
      </c>
      <c r="G7" s="1155"/>
      <c r="H7" s="1155"/>
      <c r="I7" s="1156"/>
      <c r="J7" s="351"/>
      <c r="K7" s="1154" t="s">
        <v>52</v>
      </c>
      <c r="L7" s="1155"/>
      <c r="M7" s="1155"/>
      <c r="N7" s="1156"/>
      <c r="O7" s="351"/>
      <c r="P7" s="1154" t="s">
        <v>53</v>
      </c>
      <c r="Q7" s="1155"/>
      <c r="R7" s="1155"/>
      <c r="S7" s="1156"/>
    </row>
    <row r="8" spans="1:21" s="211" customFormat="1" ht="37.5" customHeight="1" x14ac:dyDescent="0.2">
      <c r="A8" s="212"/>
      <c r="B8" s="1134"/>
      <c r="C8" s="1138"/>
      <c r="D8" s="1139"/>
      <c r="E8" s="347"/>
      <c r="F8" s="1157" t="s">
        <v>75</v>
      </c>
      <c r="G8" s="1158"/>
      <c r="H8" s="1151" t="s">
        <v>298</v>
      </c>
      <c r="I8" s="1152"/>
      <c r="J8" s="329"/>
      <c r="K8" s="1157" t="s">
        <v>75</v>
      </c>
      <c r="L8" s="1158"/>
      <c r="M8" s="1151" t="s">
        <v>298</v>
      </c>
      <c r="N8" s="1152"/>
      <c r="O8" s="329"/>
      <c r="P8" s="1157" t="s">
        <v>75</v>
      </c>
      <c r="Q8" s="1158"/>
      <c r="R8" s="1151" t="s">
        <v>298</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4690</v>
      </c>
      <c r="D11" s="340">
        <f>C11/C$29*100</f>
        <v>2.3118025158720767</v>
      </c>
      <c r="E11" s="338"/>
      <c r="F11" s="335">
        <v>2705</v>
      </c>
      <c r="G11" s="340">
        <v>57.675906183368873</v>
      </c>
      <c r="H11" s="335">
        <v>2659</v>
      </c>
      <c r="I11" s="340">
        <v>98.299445471349358</v>
      </c>
      <c r="J11" s="341"/>
      <c r="K11" s="335">
        <v>1911</v>
      </c>
      <c r="L11" s="340">
        <v>40.746268656716417</v>
      </c>
      <c r="M11" s="335">
        <v>1854</v>
      </c>
      <c r="N11" s="340">
        <v>97.017268445839875</v>
      </c>
      <c r="O11" s="341"/>
      <c r="P11" s="335">
        <v>74</v>
      </c>
      <c r="Q11" s="340">
        <v>1.5778251599147122</v>
      </c>
      <c r="R11" s="335">
        <v>34</v>
      </c>
      <c r="S11" s="340">
        <v>45.945945945945951</v>
      </c>
    </row>
    <row r="12" spans="1:21" s="275" customFormat="1" ht="18" customHeight="1" x14ac:dyDescent="0.2">
      <c r="A12" s="318"/>
      <c r="B12" s="331" t="s">
        <v>10</v>
      </c>
      <c r="C12" s="341">
        <f t="shared" ref="C12:C28" si="0">F12+K12+P12</f>
        <v>8283</v>
      </c>
      <c r="D12" s="342">
        <f t="shared" ref="D12:D29" si="1">C12/C$29*100</f>
        <v>4.0828699869868688</v>
      </c>
      <c r="E12" s="338"/>
      <c r="F12" s="341">
        <v>3557</v>
      </c>
      <c r="G12" s="342">
        <v>42.94337800313896</v>
      </c>
      <c r="H12" s="341">
        <v>3528</v>
      </c>
      <c r="I12" s="342">
        <v>99.184706213100924</v>
      </c>
      <c r="J12" s="341"/>
      <c r="K12" s="341">
        <v>3623</v>
      </c>
      <c r="L12" s="342">
        <v>43.740190752142944</v>
      </c>
      <c r="M12" s="341">
        <v>3571</v>
      </c>
      <c r="N12" s="342">
        <v>98.564725365719013</v>
      </c>
      <c r="O12" s="341"/>
      <c r="P12" s="341">
        <v>1103</v>
      </c>
      <c r="Q12" s="342">
        <v>13.316431244718096</v>
      </c>
      <c r="R12" s="341">
        <v>1074</v>
      </c>
      <c r="S12" s="342">
        <v>97.370806890299193</v>
      </c>
    </row>
    <row r="13" spans="1:21" s="275" customFormat="1" ht="18" customHeight="1" x14ac:dyDescent="0.2">
      <c r="A13" s="318"/>
      <c r="B13" s="331" t="s">
        <v>40</v>
      </c>
      <c r="C13" s="341">
        <f t="shared" si="0"/>
        <v>4072</v>
      </c>
      <c r="D13" s="342">
        <f t="shared" si="1"/>
        <v>2.0071769391537519</v>
      </c>
      <c r="E13" s="338"/>
      <c r="F13" s="341">
        <v>1522</v>
      </c>
      <c r="G13" s="342">
        <v>37.377210216110015</v>
      </c>
      <c r="H13" s="341">
        <v>1504</v>
      </c>
      <c r="I13" s="342">
        <v>98.8173455978975</v>
      </c>
      <c r="J13" s="341"/>
      <c r="K13" s="341">
        <v>1431</v>
      </c>
      <c r="L13" s="342">
        <v>35.142436149312381</v>
      </c>
      <c r="M13" s="341">
        <v>1383</v>
      </c>
      <c r="N13" s="342">
        <v>96.645702306079656</v>
      </c>
      <c r="O13" s="341"/>
      <c r="P13" s="341">
        <v>1119</v>
      </c>
      <c r="Q13" s="342">
        <v>27.480353634577604</v>
      </c>
      <c r="R13" s="341">
        <v>1018</v>
      </c>
      <c r="S13" s="342">
        <v>90.974084003574617</v>
      </c>
    </row>
    <row r="14" spans="1:21" s="275" customFormat="1" ht="18" customHeight="1" x14ac:dyDescent="0.2">
      <c r="A14" s="318"/>
      <c r="B14" s="331" t="s">
        <v>41</v>
      </c>
      <c r="C14" s="341">
        <f t="shared" si="0"/>
        <v>799</v>
      </c>
      <c r="D14" s="342">
        <f t="shared" si="1"/>
        <v>0.3938443944950511</v>
      </c>
      <c r="E14" s="338"/>
      <c r="F14" s="341">
        <v>388</v>
      </c>
      <c r="G14" s="342">
        <v>48.560700876095119</v>
      </c>
      <c r="H14" s="341">
        <v>364</v>
      </c>
      <c r="I14" s="342">
        <v>93.814432989690715</v>
      </c>
      <c r="J14" s="341"/>
      <c r="K14" s="341">
        <v>370</v>
      </c>
      <c r="L14" s="342">
        <v>46.307884856070089</v>
      </c>
      <c r="M14" s="341">
        <v>318</v>
      </c>
      <c r="N14" s="342">
        <v>85.945945945945951</v>
      </c>
      <c r="O14" s="341"/>
      <c r="P14" s="341">
        <v>41</v>
      </c>
      <c r="Q14" s="342">
        <v>5.1314142678347929</v>
      </c>
      <c r="R14" s="341">
        <v>15</v>
      </c>
      <c r="S14" s="342">
        <v>36.585365853658537</v>
      </c>
    </row>
    <row r="15" spans="1:21" s="275" customFormat="1" ht="18" customHeight="1" x14ac:dyDescent="0.2">
      <c r="A15" s="318"/>
      <c r="B15" s="331" t="s">
        <v>9</v>
      </c>
      <c r="C15" s="341">
        <f t="shared" si="0"/>
        <v>13613</v>
      </c>
      <c r="D15" s="342">
        <f t="shared" si="1"/>
        <v>6.7101423557711257</v>
      </c>
      <c r="E15" s="338"/>
      <c r="F15" s="341">
        <v>3880</v>
      </c>
      <c r="G15" s="342">
        <v>28.502167046205834</v>
      </c>
      <c r="H15" s="341">
        <v>3450</v>
      </c>
      <c r="I15" s="342">
        <v>88.917525773195877</v>
      </c>
      <c r="J15" s="341"/>
      <c r="K15" s="341">
        <v>4292</v>
      </c>
      <c r="L15" s="342">
        <v>31.52868581502975</v>
      </c>
      <c r="M15" s="341">
        <v>3695</v>
      </c>
      <c r="N15" s="342">
        <v>86.090400745573163</v>
      </c>
      <c r="O15" s="341"/>
      <c r="P15" s="341">
        <v>5441</v>
      </c>
      <c r="Q15" s="342">
        <v>39.969147138764413</v>
      </c>
      <c r="R15" s="341">
        <v>4723</v>
      </c>
      <c r="S15" s="342">
        <v>86.803896342584082</v>
      </c>
    </row>
    <row r="16" spans="1:21" s="275" customFormat="1" ht="18" customHeight="1" x14ac:dyDescent="0.2">
      <c r="A16" s="318"/>
      <c r="B16" s="331" t="s">
        <v>8</v>
      </c>
      <c r="C16" s="341">
        <f t="shared" si="0"/>
        <v>170</v>
      </c>
      <c r="D16" s="342">
        <f t="shared" si="1"/>
        <v>8.3796679679798106E-2</v>
      </c>
      <c r="E16" s="338"/>
      <c r="F16" s="341">
        <v>88</v>
      </c>
      <c r="G16" s="342">
        <v>51.764705882352949</v>
      </c>
      <c r="H16" s="341">
        <v>88</v>
      </c>
      <c r="I16" s="342">
        <v>100</v>
      </c>
      <c r="J16" s="341"/>
      <c r="K16" s="341">
        <v>82</v>
      </c>
      <c r="L16" s="342">
        <v>48.235294117647058</v>
      </c>
      <c r="M16" s="341">
        <v>82</v>
      </c>
      <c r="N16" s="342">
        <v>100</v>
      </c>
      <c r="O16" s="341"/>
      <c r="P16" s="341">
        <v>0</v>
      </c>
      <c r="Q16" s="342">
        <v>0</v>
      </c>
      <c r="R16" s="341">
        <v>0</v>
      </c>
      <c r="S16" s="342" t="s">
        <v>375</v>
      </c>
    </row>
    <row r="17" spans="1:19" s="275" customFormat="1" ht="18" customHeight="1" x14ac:dyDescent="0.2">
      <c r="A17" s="318"/>
      <c r="B17" s="331" t="s">
        <v>7</v>
      </c>
      <c r="C17" s="341">
        <f t="shared" si="0"/>
        <v>51352</v>
      </c>
      <c r="D17" s="342">
        <f t="shared" si="1"/>
        <v>25.31251232304113</v>
      </c>
      <c r="E17" s="338"/>
      <c r="F17" s="341">
        <v>16519</v>
      </c>
      <c r="G17" s="342">
        <v>32.168172612556475</v>
      </c>
      <c r="H17" s="341">
        <v>13999</v>
      </c>
      <c r="I17" s="342">
        <v>84.744839275985228</v>
      </c>
      <c r="J17" s="341"/>
      <c r="K17" s="341">
        <v>16560</v>
      </c>
      <c r="L17" s="342">
        <v>32.248013709300515</v>
      </c>
      <c r="M17" s="341">
        <v>13260</v>
      </c>
      <c r="N17" s="342">
        <v>80.072463768115938</v>
      </c>
      <c r="O17" s="341"/>
      <c r="P17" s="341">
        <v>18273</v>
      </c>
      <c r="Q17" s="342">
        <v>35.583813678143009</v>
      </c>
      <c r="R17" s="341">
        <v>13126</v>
      </c>
      <c r="S17" s="342">
        <v>71.832758715044051</v>
      </c>
    </row>
    <row r="18" spans="1:19" s="275" customFormat="1" ht="18" customHeight="1" x14ac:dyDescent="0.2">
      <c r="A18" s="318"/>
      <c r="B18" s="331" t="s">
        <v>43</v>
      </c>
      <c r="C18" s="341">
        <f t="shared" si="0"/>
        <v>9864</v>
      </c>
      <c r="D18" s="342">
        <f t="shared" si="1"/>
        <v>4.8621791080089913</v>
      </c>
      <c r="E18" s="338"/>
      <c r="F18" s="341">
        <v>3477</v>
      </c>
      <c r="G18" s="342">
        <v>35.249391727493915</v>
      </c>
      <c r="H18" s="341">
        <v>2869</v>
      </c>
      <c r="I18" s="342">
        <v>82.513661202185801</v>
      </c>
      <c r="J18" s="341"/>
      <c r="K18" s="341">
        <v>3622</v>
      </c>
      <c r="L18" s="342">
        <v>36.719383617193834</v>
      </c>
      <c r="M18" s="341">
        <v>3059</v>
      </c>
      <c r="N18" s="342">
        <v>84.456101601325244</v>
      </c>
      <c r="O18" s="341"/>
      <c r="P18" s="341">
        <v>2765</v>
      </c>
      <c r="Q18" s="342">
        <v>28.031224655312247</v>
      </c>
      <c r="R18" s="341">
        <v>2162</v>
      </c>
      <c r="S18" s="342">
        <v>78.191681735985526</v>
      </c>
    </row>
    <row r="19" spans="1:19" s="275" customFormat="1" ht="18" customHeight="1" x14ac:dyDescent="0.2">
      <c r="A19" s="318"/>
      <c r="B19" s="331" t="s">
        <v>44</v>
      </c>
      <c r="C19" s="341">
        <f t="shared" si="0"/>
        <v>23926</v>
      </c>
      <c r="D19" s="342">
        <f t="shared" si="1"/>
        <v>11.793643282463821</v>
      </c>
      <c r="E19" s="338"/>
      <c r="F19" s="341">
        <v>5795</v>
      </c>
      <c r="G19" s="342">
        <v>24.220513249184989</v>
      </c>
      <c r="H19" s="341">
        <v>5457</v>
      </c>
      <c r="I19" s="342">
        <v>94.167385677308019</v>
      </c>
      <c r="J19" s="341"/>
      <c r="K19" s="341">
        <v>10701</v>
      </c>
      <c r="L19" s="342">
        <v>44.725403326924685</v>
      </c>
      <c r="M19" s="341">
        <v>9719</v>
      </c>
      <c r="N19" s="342">
        <v>90.82328754322026</v>
      </c>
      <c r="O19" s="341"/>
      <c r="P19" s="341">
        <v>7430</v>
      </c>
      <c r="Q19" s="342">
        <v>31.054083423890326</v>
      </c>
      <c r="R19" s="341">
        <v>5989</v>
      </c>
      <c r="S19" s="342">
        <v>80.605652759084791</v>
      </c>
    </row>
    <row r="20" spans="1:19" s="275" customFormat="1" ht="18" customHeight="1" x14ac:dyDescent="0.2">
      <c r="A20" s="318"/>
      <c r="B20" s="331" t="s">
        <v>6</v>
      </c>
      <c r="C20" s="341">
        <f t="shared" si="0"/>
        <v>21567</v>
      </c>
      <c r="D20" s="342">
        <f t="shared" si="1"/>
        <v>10.630841121495326</v>
      </c>
      <c r="E20" s="338"/>
      <c r="F20" s="341">
        <v>7200</v>
      </c>
      <c r="G20" s="342">
        <v>33.384337181805535</v>
      </c>
      <c r="H20" s="341">
        <v>5042</v>
      </c>
      <c r="I20" s="342">
        <v>70.027777777777771</v>
      </c>
      <c r="J20" s="341"/>
      <c r="K20" s="341">
        <v>8078</v>
      </c>
      <c r="L20" s="342">
        <v>37.455371632586818</v>
      </c>
      <c r="M20" s="341">
        <v>5260</v>
      </c>
      <c r="N20" s="342">
        <v>65.115127506808619</v>
      </c>
      <c r="O20" s="341"/>
      <c r="P20" s="341">
        <v>6289</v>
      </c>
      <c r="Q20" s="342">
        <v>29.16029118560764</v>
      </c>
      <c r="R20" s="341">
        <v>3401</v>
      </c>
      <c r="S20" s="342">
        <v>54.0785498489426</v>
      </c>
    </row>
    <row r="21" spans="1:19" s="275" customFormat="1" ht="18" customHeight="1" x14ac:dyDescent="0.2">
      <c r="A21" s="318"/>
      <c r="B21" s="331" t="s">
        <v>5</v>
      </c>
      <c r="C21" s="341">
        <f t="shared" si="0"/>
        <v>18357</v>
      </c>
      <c r="D21" s="342">
        <f t="shared" si="1"/>
        <v>9.0485626404826682</v>
      </c>
      <c r="E21" s="338"/>
      <c r="F21" s="341">
        <v>5858</v>
      </c>
      <c r="G21" s="342">
        <v>31.911532385466035</v>
      </c>
      <c r="H21" s="341">
        <v>5150</v>
      </c>
      <c r="I21" s="342">
        <v>87.913963810174124</v>
      </c>
      <c r="J21" s="341"/>
      <c r="K21" s="341">
        <v>5982</v>
      </c>
      <c r="L21" s="342">
        <v>32.587024023533253</v>
      </c>
      <c r="M21" s="341">
        <v>4673</v>
      </c>
      <c r="N21" s="342">
        <v>78.117686392510862</v>
      </c>
      <c r="O21" s="341"/>
      <c r="P21" s="341">
        <v>6517</v>
      </c>
      <c r="Q21" s="342">
        <v>35.501443591000708</v>
      </c>
      <c r="R21" s="341">
        <v>4794</v>
      </c>
      <c r="S21" s="342">
        <v>73.561454657050803</v>
      </c>
    </row>
    <row r="22" spans="1:19" s="275" customFormat="1" ht="18" customHeight="1" x14ac:dyDescent="0.2">
      <c r="A22" s="318"/>
      <c r="B22" s="331" t="s">
        <v>38</v>
      </c>
      <c r="C22" s="341">
        <f t="shared" si="0"/>
        <v>14511</v>
      </c>
      <c r="D22" s="342">
        <f t="shared" si="1"/>
        <v>7.1527859931385303</v>
      </c>
      <c r="E22" s="338"/>
      <c r="F22" s="341">
        <v>5785</v>
      </c>
      <c r="G22" s="342">
        <v>39.866308317827851</v>
      </c>
      <c r="H22" s="341">
        <v>5511</v>
      </c>
      <c r="I22" s="342">
        <v>95.263612791702684</v>
      </c>
      <c r="J22" s="341"/>
      <c r="K22" s="341">
        <v>4654</v>
      </c>
      <c r="L22" s="342">
        <v>32.072221073668253</v>
      </c>
      <c r="M22" s="341">
        <v>4211</v>
      </c>
      <c r="N22" s="342">
        <v>90.481306403094109</v>
      </c>
      <c r="O22" s="341"/>
      <c r="P22" s="341">
        <v>4072</v>
      </c>
      <c r="Q22" s="342">
        <v>28.061470608503893</v>
      </c>
      <c r="R22" s="341">
        <v>3471</v>
      </c>
      <c r="S22" s="342">
        <v>85.240667976424362</v>
      </c>
    </row>
    <row r="23" spans="1:19" s="275" customFormat="1" ht="18" customHeight="1" x14ac:dyDescent="0.2">
      <c r="A23" s="318"/>
      <c r="B23" s="331" t="s">
        <v>45</v>
      </c>
      <c r="C23" s="341">
        <f t="shared" si="0"/>
        <v>25370</v>
      </c>
      <c r="D23" s="342">
        <f t="shared" si="1"/>
        <v>12.505422138096927</v>
      </c>
      <c r="E23" s="338"/>
      <c r="F23" s="341">
        <v>12213</v>
      </c>
      <c r="G23" s="342">
        <v>48.139534883720927</v>
      </c>
      <c r="H23" s="341">
        <v>10646</v>
      </c>
      <c r="I23" s="342">
        <v>87.169409645459766</v>
      </c>
      <c r="J23" s="341"/>
      <c r="K23" s="341">
        <v>8701</v>
      </c>
      <c r="L23" s="342">
        <v>34.296413086322431</v>
      </c>
      <c r="M23" s="341">
        <v>7271</v>
      </c>
      <c r="N23" s="342">
        <v>83.565107458912763</v>
      </c>
      <c r="O23" s="341"/>
      <c r="P23" s="341">
        <v>4456</v>
      </c>
      <c r="Q23" s="342">
        <v>17.564052029956642</v>
      </c>
      <c r="R23" s="341">
        <v>3286</v>
      </c>
      <c r="S23" s="342">
        <v>73.74326750448833</v>
      </c>
    </row>
    <row r="24" spans="1:19" s="275" customFormat="1" ht="18" customHeight="1" x14ac:dyDescent="0.2">
      <c r="A24" s="318">
        <v>47094</v>
      </c>
      <c r="B24" s="331" t="s">
        <v>46</v>
      </c>
      <c r="C24" s="341">
        <f t="shared" si="0"/>
        <v>1273</v>
      </c>
      <c r="D24" s="342">
        <f t="shared" si="1"/>
        <v>0.62748925430813518</v>
      </c>
      <c r="E24" s="338"/>
      <c r="F24" s="341">
        <v>752</v>
      </c>
      <c r="G24" s="342">
        <v>59.073055773762761</v>
      </c>
      <c r="H24" s="341">
        <v>736</v>
      </c>
      <c r="I24" s="342">
        <v>97.872340425531917</v>
      </c>
      <c r="J24" s="341"/>
      <c r="K24" s="341">
        <v>396</v>
      </c>
      <c r="L24" s="342">
        <v>31.107619795758051</v>
      </c>
      <c r="M24" s="341">
        <v>370</v>
      </c>
      <c r="N24" s="342">
        <v>93.434343434343432</v>
      </c>
      <c r="O24" s="341"/>
      <c r="P24" s="341">
        <v>125</v>
      </c>
      <c r="Q24" s="342">
        <v>9.8193244304791829</v>
      </c>
      <c r="R24" s="341">
        <v>101</v>
      </c>
      <c r="S24" s="342">
        <v>80.800000000000011</v>
      </c>
    </row>
    <row r="25" spans="1:19" s="275" customFormat="1" ht="18" customHeight="1" x14ac:dyDescent="0.2">
      <c r="B25" s="331" t="s">
        <v>47</v>
      </c>
      <c r="C25" s="341">
        <f t="shared" si="0"/>
        <v>2731</v>
      </c>
      <c r="D25" s="342">
        <f t="shared" si="1"/>
        <v>1.3461690129736976</v>
      </c>
      <c r="E25" s="338"/>
      <c r="F25" s="341">
        <v>697</v>
      </c>
      <c r="G25" s="342">
        <v>25.521786891248627</v>
      </c>
      <c r="H25" s="341">
        <v>569</v>
      </c>
      <c r="I25" s="342">
        <v>81.635581061692974</v>
      </c>
      <c r="J25" s="341"/>
      <c r="K25" s="341">
        <v>1285</v>
      </c>
      <c r="L25" s="342">
        <v>47.052361772244602</v>
      </c>
      <c r="M25" s="341">
        <v>1013</v>
      </c>
      <c r="N25" s="342">
        <v>78.832684824902728</v>
      </c>
      <c r="O25" s="341"/>
      <c r="P25" s="341">
        <v>749</v>
      </c>
      <c r="Q25" s="342">
        <v>27.425851336506774</v>
      </c>
      <c r="R25" s="341">
        <v>461</v>
      </c>
      <c r="S25" s="342">
        <v>61.548731642189594</v>
      </c>
    </row>
    <row r="26" spans="1:19" s="275" customFormat="1" ht="18" customHeight="1" x14ac:dyDescent="0.2">
      <c r="B26" s="331" t="s">
        <v>48</v>
      </c>
      <c r="C26" s="341">
        <f t="shared" si="0"/>
        <v>1356</v>
      </c>
      <c r="D26" s="342">
        <f t="shared" si="1"/>
        <v>0.66840175085768361</v>
      </c>
      <c r="E26" s="338"/>
      <c r="F26" s="341">
        <v>676</v>
      </c>
      <c r="G26" s="342">
        <v>49.852507374631266</v>
      </c>
      <c r="H26" s="341">
        <v>576</v>
      </c>
      <c r="I26" s="342">
        <v>85.207100591715985</v>
      </c>
      <c r="J26" s="341"/>
      <c r="K26" s="341">
        <v>638</v>
      </c>
      <c r="L26" s="342">
        <v>47.050147492625364</v>
      </c>
      <c r="M26" s="341">
        <v>540</v>
      </c>
      <c r="N26" s="342">
        <v>84.639498432601883</v>
      </c>
      <c r="O26" s="341"/>
      <c r="P26" s="341">
        <v>42</v>
      </c>
      <c r="Q26" s="342">
        <v>3.0973451327433628</v>
      </c>
      <c r="R26" s="341">
        <v>33</v>
      </c>
      <c r="S26" s="342">
        <v>78.571428571428569</v>
      </c>
    </row>
    <row r="27" spans="1:19" s="275" customFormat="1" ht="18" customHeight="1" x14ac:dyDescent="0.2">
      <c r="B27" s="331" t="s">
        <v>49</v>
      </c>
      <c r="C27" s="341">
        <f t="shared" si="0"/>
        <v>934</v>
      </c>
      <c r="D27" s="342">
        <f t="shared" si="1"/>
        <v>0.46038881659371428</v>
      </c>
      <c r="E27" s="338"/>
      <c r="F27" s="341">
        <v>482</v>
      </c>
      <c r="G27" s="342">
        <v>51.605995717344754</v>
      </c>
      <c r="H27" s="341">
        <v>403</v>
      </c>
      <c r="I27" s="342">
        <v>83.609958506224075</v>
      </c>
      <c r="J27" s="341"/>
      <c r="K27" s="341">
        <v>416</v>
      </c>
      <c r="L27" s="342">
        <v>44.539614561027832</v>
      </c>
      <c r="M27" s="341">
        <v>310</v>
      </c>
      <c r="N27" s="342">
        <v>74.519230769230774</v>
      </c>
      <c r="O27" s="341"/>
      <c r="P27" s="341">
        <v>36</v>
      </c>
      <c r="Q27" s="342">
        <v>3.8543897216274088</v>
      </c>
      <c r="R27" s="341">
        <v>15</v>
      </c>
      <c r="S27" s="342">
        <v>41.666666666666671</v>
      </c>
    </row>
    <row r="28" spans="1:19" s="275" customFormat="1" ht="18" customHeight="1" x14ac:dyDescent="0.2">
      <c r="B28" s="336" t="s">
        <v>4</v>
      </c>
      <c r="C28" s="343">
        <f t="shared" si="0"/>
        <v>4</v>
      </c>
      <c r="D28" s="344">
        <f t="shared" si="1"/>
        <v>1.9716865807011315E-3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202872</v>
      </c>
      <c r="D29" s="334">
        <f t="shared" si="1"/>
        <v>100</v>
      </c>
      <c r="E29" s="349"/>
      <c r="F29" s="333">
        <f>SUM(F11:F28)</f>
        <v>71596</v>
      </c>
      <c r="G29" s="334">
        <f t="shared" ref="G29" si="2">F29/$C29*100</f>
        <v>35.291218107969556</v>
      </c>
      <c r="H29" s="333">
        <f>SUM(H11:H28)</f>
        <v>62553</v>
      </c>
      <c r="I29" s="334">
        <f t="shared" ref="I29" si="3">H29/F29*100</f>
        <v>87.369406112073307</v>
      </c>
      <c r="J29" s="352"/>
      <c r="K29" s="333">
        <f>SUM(K11:K28)</f>
        <v>72743</v>
      </c>
      <c r="L29" s="334">
        <f t="shared" ref="L29" si="4">K29/$C29*100</f>
        <v>35.856599234985609</v>
      </c>
      <c r="M29" s="333">
        <f>SUM(M11:M28)</f>
        <v>60590</v>
      </c>
      <c r="N29" s="334">
        <f t="shared" ref="N29" si="5">M29/K29*100</f>
        <v>83.293237837317676</v>
      </c>
      <c r="O29" s="352"/>
      <c r="P29" s="333">
        <f>SUM(P11:P28)</f>
        <v>58533</v>
      </c>
      <c r="Q29" s="353">
        <f t="shared" ref="Q29" si="6">P29/$C29*100</f>
        <v>28.852182657044835</v>
      </c>
      <c r="R29" s="333">
        <f>SUM(R11:R28)</f>
        <v>43704</v>
      </c>
      <c r="S29" s="353">
        <f t="shared" ref="S29" si="7">R29/P29*100</f>
        <v>74.665573266362557</v>
      </c>
    </row>
    <row r="30" spans="1:19" s="256" customFormat="1" ht="6.75" customHeight="1" x14ac:dyDescent="0.2">
      <c r="B30" s="1150"/>
      <c r="C30" s="1150"/>
      <c r="D30" s="1150"/>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9.5" customHeight="1" x14ac:dyDescent="0.2">
      <c r="B4" s="1145" t="s">
        <v>443</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69</v>
      </c>
      <c r="D7" s="1137"/>
      <c r="E7" s="347"/>
      <c r="F7" s="1154" t="s">
        <v>34</v>
      </c>
      <c r="G7" s="1155"/>
      <c r="H7" s="1155"/>
      <c r="I7" s="1156"/>
      <c r="J7" s="351"/>
      <c r="K7" s="1154" t="s">
        <v>52</v>
      </c>
      <c r="L7" s="1155"/>
      <c r="M7" s="1155"/>
      <c r="N7" s="1156"/>
      <c r="O7" s="351"/>
      <c r="P7" s="1154" t="s">
        <v>53</v>
      </c>
      <c r="Q7" s="1155"/>
      <c r="R7" s="1155"/>
      <c r="S7" s="1156"/>
    </row>
    <row r="8" spans="1:21" s="211" customFormat="1" ht="37.5" customHeight="1" x14ac:dyDescent="0.2">
      <c r="A8" s="212"/>
      <c r="B8" s="1134"/>
      <c r="C8" s="1138"/>
      <c r="D8" s="1139"/>
      <c r="E8" s="347"/>
      <c r="F8" s="1157" t="s">
        <v>75</v>
      </c>
      <c r="G8" s="1158"/>
      <c r="H8" s="1151" t="s">
        <v>298</v>
      </c>
      <c r="I8" s="1152"/>
      <c r="J8" s="329"/>
      <c r="K8" s="1157" t="s">
        <v>75</v>
      </c>
      <c r="L8" s="1158"/>
      <c r="M8" s="1151" t="s">
        <v>298</v>
      </c>
      <c r="N8" s="1152"/>
      <c r="O8" s="329"/>
      <c r="P8" s="1157" t="s">
        <v>75</v>
      </c>
      <c r="Q8" s="1158"/>
      <c r="R8" s="1151" t="s">
        <v>298</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79404</v>
      </c>
      <c r="D11" s="340">
        <f>C11/C$29*100</f>
        <v>14.56205985915493</v>
      </c>
      <c r="E11" s="338"/>
      <c r="F11" s="335">
        <v>26348</v>
      </c>
      <c r="G11" s="340">
        <v>33.182207445468741</v>
      </c>
      <c r="H11" s="335">
        <v>21251</v>
      </c>
      <c r="I11" s="340">
        <v>80.655078184302411</v>
      </c>
      <c r="J11" s="341"/>
      <c r="K11" s="335">
        <v>37420</v>
      </c>
      <c r="L11" s="340">
        <v>47.126089365775023</v>
      </c>
      <c r="M11" s="335">
        <v>29948</v>
      </c>
      <c r="N11" s="340">
        <v>80.032068412613583</v>
      </c>
      <c r="O11" s="341"/>
      <c r="P11" s="335">
        <v>15636</v>
      </c>
      <c r="Q11" s="340">
        <v>19.691703188756236</v>
      </c>
      <c r="R11" s="335">
        <v>13282</v>
      </c>
      <c r="S11" s="340">
        <v>84.944998720900486</v>
      </c>
    </row>
    <row r="12" spans="1:21" s="275" customFormat="1" ht="18" customHeight="1" x14ac:dyDescent="0.2">
      <c r="A12" s="318"/>
      <c r="B12" s="331" t="s">
        <v>10</v>
      </c>
      <c r="C12" s="341">
        <f t="shared" ref="C12:C28" si="0">F12+K12+P12</f>
        <v>19887</v>
      </c>
      <c r="D12" s="342">
        <f t="shared" ref="D12:D29" si="1">C12/C$29*100</f>
        <v>3.6471170774647885</v>
      </c>
      <c r="E12" s="338"/>
      <c r="F12" s="341">
        <v>4533</v>
      </c>
      <c r="G12" s="342">
        <v>22.793784884597979</v>
      </c>
      <c r="H12" s="341">
        <v>3891</v>
      </c>
      <c r="I12" s="342">
        <v>85.837193911317016</v>
      </c>
      <c r="J12" s="341"/>
      <c r="K12" s="341">
        <v>7374</v>
      </c>
      <c r="L12" s="342">
        <v>37.079499170312261</v>
      </c>
      <c r="M12" s="341">
        <v>6216</v>
      </c>
      <c r="N12" s="342">
        <v>84.29617575264443</v>
      </c>
      <c r="O12" s="341"/>
      <c r="P12" s="341">
        <v>7980</v>
      </c>
      <c r="Q12" s="342">
        <v>40.126715945089757</v>
      </c>
      <c r="R12" s="341">
        <v>6658</v>
      </c>
      <c r="S12" s="342">
        <v>83.43358395989975</v>
      </c>
    </row>
    <row r="13" spans="1:21" s="275" customFormat="1" ht="18" customHeight="1" x14ac:dyDescent="0.2">
      <c r="A13" s="318"/>
      <c r="B13" s="331" t="s">
        <v>40</v>
      </c>
      <c r="C13" s="341">
        <f t="shared" si="0"/>
        <v>10819</v>
      </c>
      <c r="D13" s="342">
        <f t="shared" si="1"/>
        <v>1.984118251173709</v>
      </c>
      <c r="E13" s="338"/>
      <c r="F13" s="341">
        <v>2691</v>
      </c>
      <c r="G13" s="342">
        <v>24.872908771605509</v>
      </c>
      <c r="H13" s="341">
        <v>2606</v>
      </c>
      <c r="I13" s="342">
        <v>96.841322928279453</v>
      </c>
      <c r="J13" s="341"/>
      <c r="K13" s="341">
        <v>4000</v>
      </c>
      <c r="L13" s="342">
        <v>36.971993714761069</v>
      </c>
      <c r="M13" s="341">
        <v>3839</v>
      </c>
      <c r="N13" s="342">
        <v>95.974999999999994</v>
      </c>
      <c r="O13" s="341"/>
      <c r="P13" s="341">
        <v>4128</v>
      </c>
      <c r="Q13" s="342">
        <v>38.155097513633422</v>
      </c>
      <c r="R13" s="341">
        <v>3914</v>
      </c>
      <c r="S13" s="342">
        <v>94.815891472868216</v>
      </c>
    </row>
    <row r="14" spans="1:21" s="275" customFormat="1" ht="18" customHeight="1" x14ac:dyDescent="0.2">
      <c r="A14" s="318"/>
      <c r="B14" s="331" t="s">
        <v>41</v>
      </c>
      <c r="C14" s="341">
        <f t="shared" si="0"/>
        <v>21542</v>
      </c>
      <c r="D14" s="342">
        <f t="shared" si="1"/>
        <v>3.950630868544601</v>
      </c>
      <c r="E14" s="338"/>
      <c r="F14" s="341">
        <v>4413</v>
      </c>
      <c r="G14" s="342">
        <v>20.485563086064431</v>
      </c>
      <c r="H14" s="341">
        <v>2186</v>
      </c>
      <c r="I14" s="342">
        <v>49.53546340358033</v>
      </c>
      <c r="J14" s="341"/>
      <c r="K14" s="341">
        <v>7472</v>
      </c>
      <c r="L14" s="342">
        <v>34.685730201466903</v>
      </c>
      <c r="M14" s="341">
        <v>2999</v>
      </c>
      <c r="N14" s="342">
        <v>40.136509635974306</v>
      </c>
      <c r="O14" s="341"/>
      <c r="P14" s="341">
        <v>9657</v>
      </c>
      <c r="Q14" s="342">
        <v>44.828706712468666</v>
      </c>
      <c r="R14" s="341">
        <v>2924</v>
      </c>
      <c r="S14" s="342">
        <v>30.278554416485452</v>
      </c>
    </row>
    <row r="15" spans="1:21" s="275" customFormat="1" ht="18" customHeight="1" x14ac:dyDescent="0.2">
      <c r="A15" s="318"/>
      <c r="B15" s="331" t="s">
        <v>9</v>
      </c>
      <c r="C15" s="341">
        <f t="shared" si="0"/>
        <v>15994</v>
      </c>
      <c r="D15" s="342">
        <f t="shared" si="1"/>
        <v>2.9331719483568075</v>
      </c>
      <c r="E15" s="338"/>
      <c r="F15" s="341">
        <v>5413</v>
      </c>
      <c r="G15" s="342">
        <v>33.843941478054269</v>
      </c>
      <c r="H15" s="341">
        <v>4645</v>
      </c>
      <c r="I15" s="342">
        <v>85.811934232403473</v>
      </c>
      <c r="J15" s="341"/>
      <c r="K15" s="341">
        <v>6016</v>
      </c>
      <c r="L15" s="342">
        <v>37.614105289483554</v>
      </c>
      <c r="M15" s="341">
        <v>5246</v>
      </c>
      <c r="N15" s="342">
        <v>87.200797872340431</v>
      </c>
      <c r="O15" s="341"/>
      <c r="P15" s="341">
        <v>4565</v>
      </c>
      <c r="Q15" s="342">
        <v>28.541953232462173</v>
      </c>
      <c r="R15" s="341">
        <v>4031</v>
      </c>
      <c r="S15" s="342">
        <v>88.302300109529028</v>
      </c>
    </row>
    <row r="16" spans="1:21" s="275" customFormat="1" ht="18" customHeight="1" x14ac:dyDescent="0.2">
      <c r="A16" s="318"/>
      <c r="B16" s="331" t="s">
        <v>8</v>
      </c>
      <c r="C16" s="341">
        <f t="shared" si="0"/>
        <v>9002</v>
      </c>
      <c r="D16" s="342">
        <f t="shared" si="1"/>
        <v>1.650894953051643</v>
      </c>
      <c r="E16" s="338"/>
      <c r="F16" s="341">
        <v>2360</v>
      </c>
      <c r="G16" s="342">
        <v>26.216396356365252</v>
      </c>
      <c r="H16" s="341">
        <v>2054</v>
      </c>
      <c r="I16" s="342">
        <v>87.033898305084747</v>
      </c>
      <c r="J16" s="341"/>
      <c r="K16" s="341">
        <v>3544</v>
      </c>
      <c r="L16" s="342">
        <v>39.36902910464341</v>
      </c>
      <c r="M16" s="341">
        <v>2713</v>
      </c>
      <c r="N16" s="342">
        <v>76.551918735891647</v>
      </c>
      <c r="O16" s="341"/>
      <c r="P16" s="341">
        <v>3098</v>
      </c>
      <c r="Q16" s="342">
        <v>34.414574538991332</v>
      </c>
      <c r="R16" s="341">
        <v>2278</v>
      </c>
      <c r="S16" s="342">
        <v>73.53131052291802</v>
      </c>
    </row>
    <row r="17" spans="1:19" s="275" customFormat="1" ht="18" customHeight="1" x14ac:dyDescent="0.2">
      <c r="A17" s="318"/>
      <c r="B17" s="331" t="s">
        <v>7</v>
      </c>
      <c r="C17" s="341">
        <f t="shared" si="0"/>
        <v>32276</v>
      </c>
      <c r="D17" s="342">
        <f t="shared" si="1"/>
        <v>5.919160798122066</v>
      </c>
      <c r="E17" s="338"/>
      <c r="F17" s="341">
        <v>9114</v>
      </c>
      <c r="G17" s="342">
        <v>28.237699838889579</v>
      </c>
      <c r="H17" s="341">
        <v>6494</v>
      </c>
      <c r="I17" s="342">
        <v>71.253017335966646</v>
      </c>
      <c r="J17" s="341"/>
      <c r="K17" s="341">
        <v>11895</v>
      </c>
      <c r="L17" s="342">
        <v>36.85400917090098</v>
      </c>
      <c r="M17" s="341">
        <v>8157</v>
      </c>
      <c r="N17" s="342">
        <v>68.575031525851188</v>
      </c>
      <c r="O17" s="341"/>
      <c r="P17" s="341">
        <v>11267</v>
      </c>
      <c r="Q17" s="342">
        <v>34.908290990209444</v>
      </c>
      <c r="R17" s="341">
        <v>7835</v>
      </c>
      <c r="S17" s="342">
        <v>69.539362740747308</v>
      </c>
    </row>
    <row r="18" spans="1:19" s="275" customFormat="1" ht="18" customHeight="1" x14ac:dyDescent="0.2">
      <c r="A18" s="318"/>
      <c r="B18" s="331" t="s">
        <v>43</v>
      </c>
      <c r="C18" s="341">
        <f t="shared" si="0"/>
        <v>16509</v>
      </c>
      <c r="D18" s="342">
        <f t="shared" si="1"/>
        <v>3.027618838028169</v>
      </c>
      <c r="E18" s="338"/>
      <c r="F18" s="341">
        <v>7529</v>
      </c>
      <c r="G18" s="342">
        <v>45.605427342661578</v>
      </c>
      <c r="H18" s="341">
        <v>3937</v>
      </c>
      <c r="I18" s="342">
        <v>52.291140921769163</v>
      </c>
      <c r="J18" s="341"/>
      <c r="K18" s="341">
        <v>6705</v>
      </c>
      <c r="L18" s="342">
        <v>40.614210430674177</v>
      </c>
      <c r="M18" s="341">
        <v>4205</v>
      </c>
      <c r="N18" s="342">
        <v>62.714392244593583</v>
      </c>
      <c r="O18" s="341"/>
      <c r="P18" s="341">
        <v>2275</v>
      </c>
      <c r="Q18" s="342">
        <v>13.780362226664245</v>
      </c>
      <c r="R18" s="341">
        <v>1550</v>
      </c>
      <c r="S18" s="342">
        <v>68.131868131868131</v>
      </c>
    </row>
    <row r="19" spans="1:19" s="275" customFormat="1" ht="18" customHeight="1" x14ac:dyDescent="0.2">
      <c r="A19" s="318"/>
      <c r="B19" s="331" t="s">
        <v>44</v>
      </c>
      <c r="C19" s="341">
        <f t="shared" si="0"/>
        <v>105260</v>
      </c>
      <c r="D19" s="342">
        <f t="shared" si="1"/>
        <v>19.303843896713616</v>
      </c>
      <c r="E19" s="338"/>
      <c r="F19" s="341">
        <v>19310</v>
      </c>
      <c r="G19" s="342">
        <v>18.345050351510544</v>
      </c>
      <c r="H19" s="341">
        <v>13003</v>
      </c>
      <c r="I19" s="342">
        <v>67.338166752977742</v>
      </c>
      <c r="J19" s="341"/>
      <c r="K19" s="341">
        <v>41257</v>
      </c>
      <c r="L19" s="342">
        <v>39.195325859775792</v>
      </c>
      <c r="M19" s="341">
        <v>30296</v>
      </c>
      <c r="N19" s="342">
        <v>73.432387231257721</v>
      </c>
      <c r="O19" s="341"/>
      <c r="P19" s="341">
        <v>44693</v>
      </c>
      <c r="Q19" s="342">
        <v>42.459623788713664</v>
      </c>
      <c r="R19" s="341">
        <v>40182</v>
      </c>
      <c r="S19" s="342">
        <v>89.906696798156318</v>
      </c>
    </row>
    <row r="20" spans="1:19" s="275" customFormat="1" ht="18" customHeight="1" x14ac:dyDescent="0.2">
      <c r="A20" s="318"/>
      <c r="B20" s="331" t="s">
        <v>6</v>
      </c>
      <c r="C20" s="341">
        <f t="shared" si="0"/>
        <v>95498</v>
      </c>
      <c r="D20" s="342">
        <f t="shared" si="1"/>
        <v>17.513571009389672</v>
      </c>
      <c r="E20" s="338"/>
      <c r="F20" s="341">
        <v>27673</v>
      </c>
      <c r="G20" s="342">
        <v>28.97757021089447</v>
      </c>
      <c r="H20" s="341">
        <v>16696</v>
      </c>
      <c r="I20" s="342">
        <v>60.333176742673366</v>
      </c>
      <c r="J20" s="341"/>
      <c r="K20" s="341">
        <v>35243</v>
      </c>
      <c r="L20" s="342">
        <v>36.904437789273075</v>
      </c>
      <c r="M20" s="341">
        <v>20589</v>
      </c>
      <c r="N20" s="342">
        <v>58.420111795250115</v>
      </c>
      <c r="O20" s="341"/>
      <c r="P20" s="341">
        <v>32582</v>
      </c>
      <c r="Q20" s="342">
        <v>34.117991999832462</v>
      </c>
      <c r="R20" s="341">
        <v>19495</v>
      </c>
      <c r="S20" s="342">
        <v>59.833650481861156</v>
      </c>
    </row>
    <row r="21" spans="1:19" s="275" customFormat="1" ht="18" customHeight="1" x14ac:dyDescent="0.2">
      <c r="A21" s="318"/>
      <c r="B21" s="331" t="s">
        <v>5</v>
      </c>
      <c r="C21" s="341">
        <f t="shared" si="0"/>
        <v>6362</v>
      </c>
      <c r="D21" s="342">
        <f t="shared" si="1"/>
        <v>1.1667400234741785</v>
      </c>
      <c r="E21" s="338"/>
      <c r="F21" s="341">
        <v>1945</v>
      </c>
      <c r="G21" s="342">
        <v>30.572147123546056</v>
      </c>
      <c r="H21" s="341">
        <v>1694</v>
      </c>
      <c r="I21" s="342">
        <v>87.095115681233935</v>
      </c>
      <c r="J21" s="341"/>
      <c r="K21" s="341">
        <v>2521</v>
      </c>
      <c r="L21" s="342">
        <v>39.625903803835271</v>
      </c>
      <c r="M21" s="341">
        <v>2272</v>
      </c>
      <c r="N21" s="342">
        <v>90.122967076556932</v>
      </c>
      <c r="O21" s="341"/>
      <c r="P21" s="341">
        <v>1896</v>
      </c>
      <c r="Q21" s="342">
        <v>29.801949072618672</v>
      </c>
      <c r="R21" s="341">
        <v>1754</v>
      </c>
      <c r="S21" s="342">
        <v>92.510548523206751</v>
      </c>
    </row>
    <row r="22" spans="1:19" s="275" customFormat="1" ht="18" customHeight="1" x14ac:dyDescent="0.2">
      <c r="A22" s="318"/>
      <c r="B22" s="331" t="s">
        <v>38</v>
      </c>
      <c r="C22" s="341">
        <f t="shared" si="0"/>
        <v>17337</v>
      </c>
      <c r="D22" s="342">
        <f t="shared" si="1"/>
        <v>3.179467429577465</v>
      </c>
      <c r="E22" s="338"/>
      <c r="F22" s="341">
        <v>5174</v>
      </c>
      <c r="G22" s="342">
        <v>29.843686912383919</v>
      </c>
      <c r="H22" s="341">
        <v>4932</v>
      </c>
      <c r="I22" s="342">
        <v>95.322767684576732</v>
      </c>
      <c r="J22" s="341"/>
      <c r="K22" s="341">
        <v>6276</v>
      </c>
      <c r="L22" s="342">
        <v>36.200034608063682</v>
      </c>
      <c r="M22" s="341">
        <v>6005</v>
      </c>
      <c r="N22" s="342">
        <v>95.681963033779482</v>
      </c>
      <c r="O22" s="341"/>
      <c r="P22" s="341">
        <v>5887</v>
      </c>
      <c r="Q22" s="342">
        <v>33.956278479552402</v>
      </c>
      <c r="R22" s="341">
        <v>5676</v>
      </c>
      <c r="S22" s="342">
        <v>96.415831493120436</v>
      </c>
    </row>
    <row r="23" spans="1:19" s="275" customFormat="1" ht="18" customHeight="1" x14ac:dyDescent="0.2">
      <c r="A23" s="318"/>
      <c r="B23" s="331" t="s">
        <v>45</v>
      </c>
      <c r="C23" s="341">
        <f t="shared" si="0"/>
        <v>44567</v>
      </c>
      <c r="D23" s="342">
        <f t="shared" si="1"/>
        <v>8.1732321009389661</v>
      </c>
      <c r="E23" s="338"/>
      <c r="F23" s="341">
        <v>14914</v>
      </c>
      <c r="G23" s="342">
        <v>33.464222406713489</v>
      </c>
      <c r="H23" s="341">
        <v>10507</v>
      </c>
      <c r="I23" s="342">
        <v>70.450583344508516</v>
      </c>
      <c r="J23" s="341"/>
      <c r="K23" s="341">
        <v>17962</v>
      </c>
      <c r="L23" s="342">
        <v>40.30336347521709</v>
      </c>
      <c r="M23" s="341">
        <v>12889</v>
      </c>
      <c r="N23" s="342">
        <v>71.757042645585116</v>
      </c>
      <c r="O23" s="341"/>
      <c r="P23" s="341">
        <v>11691</v>
      </c>
      <c r="Q23" s="342">
        <v>26.232414118069425</v>
      </c>
      <c r="R23" s="341">
        <v>9025</v>
      </c>
      <c r="S23" s="342">
        <v>77.196133778119929</v>
      </c>
    </row>
    <row r="24" spans="1:19" s="275" customFormat="1" ht="18" customHeight="1" x14ac:dyDescent="0.2">
      <c r="A24" s="318">
        <v>47094</v>
      </c>
      <c r="B24" s="331" t="s">
        <v>46</v>
      </c>
      <c r="C24" s="341">
        <f t="shared" si="0"/>
        <v>23771</v>
      </c>
      <c r="D24" s="342">
        <f t="shared" si="1"/>
        <v>4.359411678403756</v>
      </c>
      <c r="E24" s="338"/>
      <c r="F24" s="341">
        <v>7563</v>
      </c>
      <c r="G24" s="342">
        <v>31.816078414875271</v>
      </c>
      <c r="H24" s="341">
        <v>6272</v>
      </c>
      <c r="I24" s="342">
        <v>82.930054211291818</v>
      </c>
      <c r="J24" s="341"/>
      <c r="K24" s="341">
        <v>9415</v>
      </c>
      <c r="L24" s="342">
        <v>39.607084262336464</v>
      </c>
      <c r="M24" s="341">
        <v>7646</v>
      </c>
      <c r="N24" s="342">
        <v>81.21083377588954</v>
      </c>
      <c r="O24" s="341"/>
      <c r="P24" s="341">
        <v>6793</v>
      </c>
      <c r="Q24" s="342">
        <v>28.576837322788272</v>
      </c>
      <c r="R24" s="341">
        <v>5647</v>
      </c>
      <c r="S24" s="342">
        <v>83.129692330340049</v>
      </c>
    </row>
    <row r="25" spans="1:19" s="275" customFormat="1" ht="18" customHeight="1" x14ac:dyDescent="0.2">
      <c r="B25" s="331" t="s">
        <v>47</v>
      </c>
      <c r="C25" s="341">
        <f t="shared" si="0"/>
        <v>9600</v>
      </c>
      <c r="D25" s="342">
        <f t="shared" si="1"/>
        <v>1.7605633802816902</v>
      </c>
      <c r="E25" s="338"/>
      <c r="F25" s="341">
        <v>1474</v>
      </c>
      <c r="G25" s="342">
        <v>15.354166666666666</v>
      </c>
      <c r="H25" s="341">
        <v>1058</v>
      </c>
      <c r="I25" s="342">
        <v>71.777476255088189</v>
      </c>
      <c r="J25" s="341"/>
      <c r="K25" s="341">
        <v>3111</v>
      </c>
      <c r="L25" s="342">
        <v>32.40625</v>
      </c>
      <c r="M25" s="341">
        <v>1993</v>
      </c>
      <c r="N25" s="342">
        <v>64.063002250080359</v>
      </c>
      <c r="O25" s="341"/>
      <c r="P25" s="341">
        <v>5015</v>
      </c>
      <c r="Q25" s="342">
        <v>52.239583333333329</v>
      </c>
      <c r="R25" s="341">
        <v>2899</v>
      </c>
      <c r="S25" s="342">
        <v>57.806580259222329</v>
      </c>
    </row>
    <row r="26" spans="1:19" s="275" customFormat="1" ht="18" customHeight="1" x14ac:dyDescent="0.2">
      <c r="B26" s="331" t="s">
        <v>48</v>
      </c>
      <c r="C26" s="341">
        <f t="shared" si="0"/>
        <v>34545</v>
      </c>
      <c r="D26" s="342">
        <f t="shared" si="1"/>
        <v>6.335277288732394</v>
      </c>
      <c r="E26" s="338"/>
      <c r="F26" s="341">
        <v>7140</v>
      </c>
      <c r="G26" s="342">
        <v>20.668693009118542</v>
      </c>
      <c r="H26" s="341">
        <v>3860</v>
      </c>
      <c r="I26" s="342">
        <v>54.061624649859944</v>
      </c>
      <c r="J26" s="341"/>
      <c r="K26" s="341">
        <v>12304</v>
      </c>
      <c r="L26" s="342">
        <v>35.617310754088869</v>
      </c>
      <c r="M26" s="341">
        <v>6681</v>
      </c>
      <c r="N26" s="342">
        <v>54.299414824447332</v>
      </c>
      <c r="O26" s="341"/>
      <c r="P26" s="341">
        <v>15101</v>
      </c>
      <c r="Q26" s="342">
        <v>43.713996236792589</v>
      </c>
      <c r="R26" s="341">
        <v>9393</v>
      </c>
      <c r="S26" s="342">
        <v>62.201178729885441</v>
      </c>
    </row>
    <row r="27" spans="1:19" s="275" customFormat="1" ht="18" customHeight="1" x14ac:dyDescent="0.2">
      <c r="B27" s="331" t="s">
        <v>49</v>
      </c>
      <c r="C27" s="341">
        <f t="shared" si="0"/>
        <v>1214</v>
      </c>
      <c r="D27" s="342">
        <f t="shared" si="1"/>
        <v>0.22263791079812209</v>
      </c>
      <c r="E27" s="338"/>
      <c r="F27" s="341">
        <v>506</v>
      </c>
      <c r="G27" s="342">
        <v>41.680395387149915</v>
      </c>
      <c r="H27" s="341">
        <v>189</v>
      </c>
      <c r="I27" s="342">
        <v>37.351778656126484</v>
      </c>
      <c r="J27" s="341"/>
      <c r="K27" s="341">
        <v>702</v>
      </c>
      <c r="L27" s="342">
        <v>57.825370675453044</v>
      </c>
      <c r="M27" s="341">
        <v>261</v>
      </c>
      <c r="N27" s="342">
        <v>37.179487179487182</v>
      </c>
      <c r="O27" s="341"/>
      <c r="P27" s="341">
        <v>6</v>
      </c>
      <c r="Q27" s="342">
        <v>0.49423393739703458</v>
      </c>
      <c r="R27" s="341">
        <v>5</v>
      </c>
      <c r="S27" s="342">
        <v>83.333333333333343</v>
      </c>
    </row>
    <row r="28" spans="1:19" s="275" customFormat="1" ht="18" customHeight="1" x14ac:dyDescent="0.2">
      <c r="B28" s="336" t="s">
        <v>4</v>
      </c>
      <c r="C28" s="343">
        <f t="shared" si="0"/>
        <v>1693</v>
      </c>
      <c r="D28" s="344">
        <f t="shared" si="1"/>
        <v>0.31048268779342725</v>
      </c>
      <c r="E28" s="338"/>
      <c r="F28" s="343">
        <v>658</v>
      </c>
      <c r="G28" s="344">
        <v>38.865918487891314</v>
      </c>
      <c r="H28" s="343">
        <v>636</v>
      </c>
      <c r="I28" s="344">
        <v>96.656534954407292</v>
      </c>
      <c r="J28" s="341"/>
      <c r="K28" s="343">
        <v>652</v>
      </c>
      <c r="L28" s="344">
        <v>38.511518015357353</v>
      </c>
      <c r="M28" s="343">
        <v>628</v>
      </c>
      <c r="N28" s="344">
        <v>96.319018404907979</v>
      </c>
      <c r="O28" s="341"/>
      <c r="P28" s="343">
        <v>383</v>
      </c>
      <c r="Q28" s="344">
        <v>22.622563496751329</v>
      </c>
      <c r="R28" s="343">
        <v>361</v>
      </c>
      <c r="S28" s="344">
        <v>94.255874673629251</v>
      </c>
    </row>
    <row r="29" spans="1:19" s="212" customFormat="1" ht="18" customHeight="1" x14ac:dyDescent="0.2">
      <c r="B29" s="332" t="s">
        <v>3</v>
      </c>
      <c r="C29" s="333">
        <f>SUM(C11:C28)</f>
        <v>545280</v>
      </c>
      <c r="D29" s="334">
        <f t="shared" si="1"/>
        <v>100</v>
      </c>
      <c r="E29" s="349"/>
      <c r="F29" s="333">
        <f>SUM(F11:F28)</f>
        <v>148758</v>
      </c>
      <c r="G29" s="334">
        <f t="shared" ref="G29" si="2">F29/$C29*100</f>
        <v>27.281029929577468</v>
      </c>
      <c r="H29" s="333">
        <f>SUM(H11:H28)</f>
        <v>105911</v>
      </c>
      <c r="I29" s="334">
        <f t="shared" ref="I29" si="3">H29/F29*100</f>
        <v>71.196843194987835</v>
      </c>
      <c r="J29" s="352"/>
      <c r="K29" s="333">
        <f>SUM(K11:K28)</f>
        <v>213869</v>
      </c>
      <c r="L29" s="334">
        <f t="shared" ref="L29" si="4">K29/$C29*100</f>
        <v>39.221867664319248</v>
      </c>
      <c r="M29" s="333">
        <f>SUM(M11:M28)</f>
        <v>152583</v>
      </c>
      <c r="N29" s="334">
        <f t="shared" ref="N29" si="5">M29/K29*100</f>
        <v>71.344140572032416</v>
      </c>
      <c r="O29" s="352"/>
      <c r="P29" s="333">
        <f>SUM(P11:P28)</f>
        <v>182653</v>
      </c>
      <c r="Q29" s="353">
        <f t="shared" ref="Q29" si="6">P29/$C29*100</f>
        <v>33.497102406103288</v>
      </c>
      <c r="R29" s="333">
        <f>SUM(R11:R28)</f>
        <v>136909</v>
      </c>
      <c r="S29" s="353">
        <f t="shared" ref="S29" si="7">R29/P29*100</f>
        <v>74.955790487974454</v>
      </c>
    </row>
    <row r="30" spans="1:19" s="256" customFormat="1" ht="6.75" customHeight="1" x14ac:dyDescent="0.2">
      <c r="B30" s="1150"/>
      <c r="C30" s="1150"/>
      <c r="D30" s="1150"/>
      <c r="E30" s="293"/>
    </row>
    <row r="31" spans="1:19" ht="25.5" customHeight="1" x14ac:dyDescent="0.2">
      <c r="B31" s="1153"/>
      <c r="C31" s="1153"/>
      <c r="D31" s="1153"/>
      <c r="E31" s="1153"/>
      <c r="F31" s="1153"/>
      <c r="G31" s="1153"/>
      <c r="H31" s="1153"/>
      <c r="I31" s="1153"/>
      <c r="J31" s="1153"/>
      <c r="K31" s="1153"/>
      <c r="L31" s="1153"/>
      <c r="M31" s="1153"/>
      <c r="N31" s="1153"/>
      <c r="O31" s="1153"/>
      <c r="P31" s="1153"/>
      <c r="Q31" s="1153"/>
    </row>
    <row r="32" spans="1:19" x14ac:dyDescent="0.2">
      <c r="B32" s="319"/>
      <c r="K32" s="319"/>
    </row>
  </sheetData>
  <mergeCells count="17">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 ref="B30:D30"/>
    <mergeCell ref="B31:Q31"/>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5"/>
      <c r="C2" s="1045"/>
      <c r="D2" s="1045"/>
      <c r="E2" s="206"/>
      <c r="F2" s="1131"/>
      <c r="G2" s="1131"/>
      <c r="H2" s="1131"/>
      <c r="I2" s="1131"/>
      <c r="J2" s="1131"/>
      <c r="K2" s="1131"/>
      <c r="L2" s="1131"/>
      <c r="M2" s="1131"/>
      <c r="N2" s="1131"/>
      <c r="O2" s="1131"/>
      <c r="P2" s="1131"/>
      <c r="Q2" s="1131"/>
      <c r="S2" s="206"/>
    </row>
    <row r="3" spans="1:21" s="205" customFormat="1" ht="3" customHeight="1" x14ac:dyDescent="0.2">
      <c r="B3" s="206"/>
      <c r="C3" s="206"/>
      <c r="D3" s="206"/>
      <c r="E3" s="206"/>
      <c r="K3" s="206"/>
      <c r="P3" s="206"/>
      <c r="S3" s="206"/>
    </row>
    <row r="4" spans="1:21" s="208" customFormat="1" ht="15" customHeight="1" x14ac:dyDescent="0.2">
      <c r="B4" s="1145" t="s">
        <v>442</v>
      </c>
      <c r="C4" s="1145"/>
      <c r="D4" s="1145"/>
      <c r="E4" s="1145"/>
      <c r="F4" s="1145"/>
      <c r="G4" s="1145"/>
      <c r="H4" s="1145"/>
      <c r="I4" s="1145"/>
      <c r="J4" s="1145"/>
      <c r="K4" s="1145"/>
      <c r="L4" s="1145"/>
      <c r="M4" s="1145"/>
      <c r="N4" s="1145"/>
      <c r="O4" s="1145"/>
      <c r="P4" s="1145"/>
      <c r="Q4" s="1145"/>
      <c r="R4" s="1145"/>
      <c r="S4" s="1145"/>
      <c r="T4" s="314"/>
    </row>
    <row r="5" spans="1:21" s="315" customFormat="1" ht="1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316"/>
      <c r="U5" s="91"/>
    </row>
    <row r="6" spans="1:21" s="208" customFormat="1" ht="4.5" customHeight="1" x14ac:dyDescent="0.2"/>
    <row r="7" spans="1:21" s="211" customFormat="1" ht="15" customHeight="1" x14ac:dyDescent="0.2">
      <c r="A7" s="212"/>
      <c r="B7" s="1133" t="s">
        <v>15</v>
      </c>
      <c r="C7" s="1136" t="s">
        <v>68</v>
      </c>
      <c r="D7" s="1137"/>
      <c r="E7" s="347"/>
      <c r="F7" s="1154" t="s">
        <v>34</v>
      </c>
      <c r="G7" s="1155"/>
      <c r="H7" s="1155"/>
      <c r="I7" s="1156"/>
      <c r="J7" s="351"/>
      <c r="K7" s="1154" t="s">
        <v>52</v>
      </c>
      <c r="L7" s="1155"/>
      <c r="M7" s="1155"/>
      <c r="N7" s="1156"/>
      <c r="O7" s="351"/>
      <c r="P7" s="1154" t="s">
        <v>53</v>
      </c>
      <c r="Q7" s="1155"/>
      <c r="R7" s="1155"/>
      <c r="S7" s="1156"/>
    </row>
    <row r="8" spans="1:21" s="211" customFormat="1" ht="37.5" customHeight="1" x14ac:dyDescent="0.2">
      <c r="A8" s="212"/>
      <c r="B8" s="1134"/>
      <c r="C8" s="1138"/>
      <c r="D8" s="1139"/>
      <c r="E8" s="347"/>
      <c r="F8" s="1157" t="s">
        <v>75</v>
      </c>
      <c r="G8" s="1158"/>
      <c r="H8" s="1151" t="s">
        <v>298</v>
      </c>
      <c r="I8" s="1152"/>
      <c r="J8" s="329"/>
      <c r="K8" s="1157" t="s">
        <v>75</v>
      </c>
      <c r="L8" s="1158"/>
      <c r="M8" s="1151" t="s">
        <v>298</v>
      </c>
      <c r="N8" s="1152"/>
      <c r="O8" s="329"/>
      <c r="P8" s="1157" t="s">
        <v>75</v>
      </c>
      <c r="Q8" s="1158"/>
      <c r="R8" s="1151" t="s">
        <v>298</v>
      </c>
      <c r="S8" s="1152"/>
    </row>
    <row r="9" spans="1:21" s="216" customFormat="1" ht="29.25" customHeight="1" x14ac:dyDescent="0.2">
      <c r="A9" s="317"/>
      <c r="B9" s="1135"/>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0.11147142278070531</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0.18240778273206323</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2182</v>
      </c>
      <c r="D17" s="342">
        <f t="shared" si="1"/>
        <v>22.111876773408998</v>
      </c>
      <c r="E17" s="338"/>
      <c r="F17" s="341">
        <v>572</v>
      </c>
      <c r="G17" s="342">
        <v>26.214482126489457</v>
      </c>
      <c r="H17" s="341">
        <v>468</v>
      </c>
      <c r="I17" s="342">
        <v>81.818181818181827</v>
      </c>
      <c r="J17" s="341"/>
      <c r="K17" s="341">
        <v>716</v>
      </c>
      <c r="L17" s="342">
        <v>32.813932172318971</v>
      </c>
      <c r="M17" s="341">
        <v>552</v>
      </c>
      <c r="N17" s="342">
        <v>77.094972067039109</v>
      </c>
      <c r="O17" s="341"/>
      <c r="P17" s="341">
        <v>894</v>
      </c>
      <c r="Q17" s="342">
        <v>40.971585701191565</v>
      </c>
      <c r="R17" s="341">
        <v>690</v>
      </c>
      <c r="S17" s="342">
        <v>77.181208053691279</v>
      </c>
    </row>
    <row r="18" spans="1:19" s="275" customFormat="1" ht="18" customHeight="1" x14ac:dyDescent="0.2">
      <c r="A18" s="318"/>
      <c r="B18" s="331" t="s">
        <v>43</v>
      </c>
      <c r="C18" s="341">
        <f t="shared" si="0"/>
        <v>21</v>
      </c>
      <c r="D18" s="342">
        <f t="shared" si="1"/>
        <v>0.2128090798540738</v>
      </c>
      <c r="E18" s="338"/>
      <c r="F18" s="341">
        <v>13</v>
      </c>
      <c r="G18" s="342">
        <v>61.904761904761905</v>
      </c>
      <c r="H18" s="341">
        <v>9</v>
      </c>
      <c r="I18" s="342">
        <v>69.230769230769226</v>
      </c>
      <c r="J18" s="341"/>
      <c r="K18" s="341">
        <v>5</v>
      </c>
      <c r="L18" s="342">
        <v>23.809523809523807</v>
      </c>
      <c r="M18" s="341">
        <v>3</v>
      </c>
      <c r="N18" s="342">
        <v>60</v>
      </c>
      <c r="O18" s="341"/>
      <c r="P18" s="341">
        <v>3</v>
      </c>
      <c r="Q18" s="342">
        <v>14.285714285714285</v>
      </c>
      <c r="R18" s="341">
        <v>3</v>
      </c>
      <c r="S18" s="342">
        <v>100</v>
      </c>
    </row>
    <row r="19" spans="1:19" s="275" customFormat="1" ht="18" customHeight="1" x14ac:dyDescent="0.2">
      <c r="A19" s="318"/>
      <c r="B19" s="331" t="s">
        <v>44</v>
      </c>
      <c r="C19" s="341">
        <f t="shared" si="0"/>
        <v>98</v>
      </c>
      <c r="D19" s="342">
        <f t="shared" si="1"/>
        <v>0.99310903931901096</v>
      </c>
      <c r="E19" s="338"/>
      <c r="F19" s="341">
        <v>69</v>
      </c>
      <c r="G19" s="342">
        <v>70.408163265306129</v>
      </c>
      <c r="H19" s="341">
        <v>63</v>
      </c>
      <c r="I19" s="342">
        <v>91.304347826086953</v>
      </c>
      <c r="J19" s="341"/>
      <c r="K19" s="341">
        <v>21</v>
      </c>
      <c r="L19" s="342">
        <v>21.428571428571427</v>
      </c>
      <c r="M19" s="341">
        <v>21</v>
      </c>
      <c r="N19" s="342">
        <v>100</v>
      </c>
      <c r="O19" s="341"/>
      <c r="P19" s="341">
        <v>8</v>
      </c>
      <c r="Q19" s="342">
        <v>8.1632653061224492</v>
      </c>
      <c r="R19" s="341">
        <v>8</v>
      </c>
      <c r="S19" s="342">
        <v>100</v>
      </c>
    </row>
    <row r="20" spans="1:19" s="275" customFormat="1" ht="18" customHeight="1" x14ac:dyDescent="0.2">
      <c r="A20" s="318"/>
      <c r="B20" s="331" t="s">
        <v>6</v>
      </c>
      <c r="C20" s="341">
        <f t="shared" si="0"/>
        <v>479</v>
      </c>
      <c r="D20" s="342">
        <f t="shared" si="1"/>
        <v>4.8540737738143491</v>
      </c>
      <c r="E20" s="338"/>
      <c r="F20" s="341">
        <v>181</v>
      </c>
      <c r="G20" s="342">
        <v>37.78705636743215</v>
      </c>
      <c r="H20" s="341">
        <v>125</v>
      </c>
      <c r="I20" s="342">
        <v>69.060773480662988</v>
      </c>
      <c r="J20" s="341"/>
      <c r="K20" s="341">
        <v>215</v>
      </c>
      <c r="L20" s="342">
        <v>44.88517745302714</v>
      </c>
      <c r="M20" s="341">
        <v>174</v>
      </c>
      <c r="N20" s="342">
        <v>80.930232558139537</v>
      </c>
      <c r="O20" s="341"/>
      <c r="P20" s="341">
        <v>83</v>
      </c>
      <c r="Q20" s="342">
        <v>17.32776617954071</v>
      </c>
      <c r="R20" s="341">
        <v>68</v>
      </c>
      <c r="S20" s="342">
        <v>81.92771084337349</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126</v>
      </c>
      <c r="D22" s="342">
        <f t="shared" si="1"/>
        <v>1.2768544791244425</v>
      </c>
      <c r="E22" s="338"/>
      <c r="F22" s="341">
        <v>80</v>
      </c>
      <c r="G22" s="342">
        <v>63.492063492063487</v>
      </c>
      <c r="H22" s="341">
        <v>76</v>
      </c>
      <c r="I22" s="342">
        <v>95</v>
      </c>
      <c r="J22" s="341"/>
      <c r="K22" s="341">
        <v>43</v>
      </c>
      <c r="L22" s="342">
        <v>34.126984126984127</v>
      </c>
      <c r="M22" s="341">
        <v>38</v>
      </c>
      <c r="N22" s="342">
        <v>88.372093023255815</v>
      </c>
      <c r="O22" s="341"/>
      <c r="P22" s="341">
        <v>3</v>
      </c>
      <c r="Q22" s="342">
        <v>2.3809523809523809</v>
      </c>
      <c r="R22" s="341">
        <v>3</v>
      </c>
      <c r="S22" s="342">
        <v>100</v>
      </c>
    </row>
    <row r="23" spans="1:19" s="275" customFormat="1" ht="18" customHeight="1" x14ac:dyDescent="0.2">
      <c r="A23" s="318"/>
      <c r="B23" s="331" t="s">
        <v>45</v>
      </c>
      <c r="C23" s="341">
        <f t="shared" si="0"/>
        <v>84</v>
      </c>
      <c r="D23" s="342">
        <f t="shared" si="1"/>
        <v>0.85123631941629518</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3.0401297122010541E-2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34</v>
      </c>
      <c r="D25" s="342">
        <f t="shared" si="1"/>
        <v>0.34454803404945278</v>
      </c>
      <c r="E25" s="338"/>
      <c r="F25" s="341">
        <v>11</v>
      </c>
      <c r="G25" s="342">
        <v>32.352941176470587</v>
      </c>
      <c r="H25" s="341">
        <v>9</v>
      </c>
      <c r="I25" s="342">
        <v>81.818181818181827</v>
      </c>
      <c r="J25" s="341"/>
      <c r="K25" s="341">
        <v>14</v>
      </c>
      <c r="L25" s="342">
        <v>41.17647058823529</v>
      </c>
      <c r="M25" s="341">
        <v>8</v>
      </c>
      <c r="N25" s="342">
        <v>57.142857142857139</v>
      </c>
      <c r="O25" s="341"/>
      <c r="P25" s="341">
        <v>9</v>
      </c>
      <c r="Q25" s="342">
        <v>26.47058823529412</v>
      </c>
      <c r="R25" s="341">
        <v>5</v>
      </c>
      <c r="S25" s="342">
        <v>55.555555555555557</v>
      </c>
    </row>
    <row r="26" spans="1:19" s="275" customFormat="1" ht="18" customHeight="1" x14ac:dyDescent="0.2">
      <c r="B26" s="331" t="s">
        <v>48</v>
      </c>
      <c r="C26" s="341">
        <f t="shared" si="0"/>
        <v>6812</v>
      </c>
      <c r="D26" s="342">
        <f t="shared" si="1"/>
        <v>69.031211998378595</v>
      </c>
      <c r="E26" s="338"/>
      <c r="F26" s="341">
        <v>2109</v>
      </c>
      <c r="G26" s="342">
        <v>30.960070463887256</v>
      </c>
      <c r="H26" s="341">
        <v>917</v>
      </c>
      <c r="I26" s="342">
        <v>43.480322427690851</v>
      </c>
      <c r="J26" s="341"/>
      <c r="K26" s="341">
        <v>2311</v>
      </c>
      <c r="L26" s="342">
        <v>33.925425719318845</v>
      </c>
      <c r="M26" s="341">
        <v>798</v>
      </c>
      <c r="N26" s="342">
        <v>34.530506274340112</v>
      </c>
      <c r="O26" s="341"/>
      <c r="P26" s="341">
        <v>2392</v>
      </c>
      <c r="Q26" s="342">
        <v>35.114503816793892</v>
      </c>
      <c r="R26" s="341">
        <v>935</v>
      </c>
      <c r="S26" s="342">
        <v>39.088628762541802</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9868</v>
      </c>
      <c r="D29" s="334">
        <f t="shared" si="1"/>
        <v>100</v>
      </c>
      <c r="E29" s="349"/>
      <c r="F29" s="333">
        <f>SUM(F11:F28)</f>
        <v>3121</v>
      </c>
      <c r="G29" s="334">
        <f t="shared" ref="G29" si="2">F29/$C29*100</f>
        <v>31.627482772598299</v>
      </c>
      <c r="H29" s="333">
        <f>SUM(H11:H28)</f>
        <v>1740</v>
      </c>
      <c r="I29" s="334">
        <f t="shared" ref="I29" si="3">H29/F29*100</f>
        <v>55.751361743031083</v>
      </c>
      <c r="J29" s="352"/>
      <c r="K29" s="333">
        <f>SUM(K11:K28)</f>
        <v>3347</v>
      </c>
      <c r="L29" s="334">
        <f t="shared" ref="L29" si="4">K29/$C29*100</f>
        <v>33.917713822456427</v>
      </c>
      <c r="M29" s="333">
        <f>SUM(M11:M28)</f>
        <v>1615</v>
      </c>
      <c r="N29" s="334">
        <f t="shared" ref="N29" si="5">M29/K29*100</f>
        <v>48.252166118912463</v>
      </c>
      <c r="O29" s="352"/>
      <c r="P29" s="333">
        <f>SUM(P11:P28)</f>
        <v>3400</v>
      </c>
      <c r="Q29" s="353">
        <f t="shared" ref="Q29" si="6">P29/$C29*100</f>
        <v>34.454803404945281</v>
      </c>
      <c r="R29" s="333">
        <f>SUM(R11:R28)</f>
        <v>1720</v>
      </c>
      <c r="S29" s="353">
        <f t="shared" ref="S29" si="7">R29/P29*100</f>
        <v>50.588235294117645</v>
      </c>
    </row>
    <row r="30" spans="1:19" s="256" customFormat="1" ht="6.75" customHeight="1" x14ac:dyDescent="0.2">
      <c r="B30" s="1150"/>
      <c r="C30" s="1150"/>
      <c r="D30" s="1150"/>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4" t="s">
        <v>451</v>
      </c>
      <c r="C3" s="1034"/>
      <c r="D3" s="1034"/>
      <c r="E3" s="1034"/>
      <c r="F3" s="1034"/>
      <c r="G3" s="1034"/>
      <c r="H3" s="1034"/>
      <c r="I3" s="1034"/>
      <c r="J3" s="1034"/>
      <c r="K3" s="1034"/>
      <c r="L3" s="1034"/>
      <c r="M3" s="1034"/>
      <c r="N3" s="1034"/>
      <c r="O3" s="1034"/>
      <c r="P3" s="1034"/>
    </row>
    <row r="4" spans="1:21" s="635" customFormat="1" x14ac:dyDescent="0.2">
      <c r="B4" s="1047" t="str">
        <f>porsaad!B6</f>
        <v>Situación a 30 de septiembre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0" t="s">
        <v>209</v>
      </c>
      <c r="D6" s="1161"/>
      <c r="E6" s="1161"/>
      <c r="F6" s="1161"/>
      <c r="G6" s="1161"/>
      <c r="H6" s="1161"/>
      <c r="I6" s="1161"/>
      <c r="J6" s="1161"/>
      <c r="K6" s="1161"/>
      <c r="L6" s="1161"/>
      <c r="M6" s="1161"/>
      <c r="N6" s="1161"/>
      <c r="O6" s="1161"/>
      <c r="P6" s="1162"/>
    </row>
    <row r="7" spans="1:21" s="635" customFormat="1" ht="57" customHeight="1" x14ac:dyDescent="0.2">
      <c r="B7" s="1163" t="s">
        <v>15</v>
      </c>
      <c r="C7" s="1159" t="s">
        <v>3</v>
      </c>
      <c r="D7" s="1159"/>
      <c r="E7" s="1159" t="s">
        <v>210</v>
      </c>
      <c r="F7" s="1159"/>
      <c r="G7" s="1159" t="s">
        <v>211</v>
      </c>
      <c r="H7" s="1159"/>
      <c r="I7" s="1159" t="s">
        <v>212</v>
      </c>
      <c r="J7" s="1159"/>
      <c r="K7" s="1159" t="s">
        <v>213</v>
      </c>
      <c r="L7" s="1159"/>
      <c r="M7" s="1159" t="s">
        <v>214</v>
      </c>
      <c r="N7" s="1159"/>
      <c r="O7" s="1159" t="s">
        <v>215</v>
      </c>
      <c r="P7" s="1159"/>
    </row>
    <row r="8" spans="1:21" s="640" customFormat="1" ht="12" customHeight="1" x14ac:dyDescent="0.2">
      <c r="B8" s="1164"/>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4690</v>
      </c>
      <c r="D9" s="661">
        <f>IFERROR(C9/$C9*100,"-")</f>
        <v>100</v>
      </c>
      <c r="E9" s="656">
        <v>0</v>
      </c>
      <c r="F9" s="660">
        <v>0</v>
      </c>
      <c r="G9" s="667">
        <v>4476</v>
      </c>
      <c r="H9" s="661">
        <v>95.437100213219622</v>
      </c>
      <c r="I9" s="667">
        <v>214</v>
      </c>
      <c r="J9" s="661">
        <v>4.5628997867803838</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8283</v>
      </c>
      <c r="D10" s="662">
        <f t="shared" ref="D10:D26" si="1">IFERROR(C10/$C10*100,"-")</f>
        <v>100</v>
      </c>
      <c r="E10" s="656">
        <v>5</v>
      </c>
      <c r="F10" s="657">
        <v>6.0364602197271522E-2</v>
      </c>
      <c r="G10" s="668">
        <v>6710</v>
      </c>
      <c r="H10" s="662">
        <v>81.009296148738372</v>
      </c>
      <c r="I10" s="668">
        <v>1568</v>
      </c>
      <c r="J10" s="662">
        <v>18.93033924906435</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4072</v>
      </c>
      <c r="D11" s="662">
        <f t="shared" si="1"/>
        <v>100</v>
      </c>
      <c r="E11" s="656">
        <v>229</v>
      </c>
      <c r="F11" s="657">
        <v>5.6237721021610998</v>
      </c>
      <c r="G11" s="668">
        <v>2553</v>
      </c>
      <c r="H11" s="662">
        <v>62.696463654223969</v>
      </c>
      <c r="I11" s="668">
        <v>331</v>
      </c>
      <c r="J11" s="662">
        <v>8.1286836935167006</v>
      </c>
      <c r="K11" s="668">
        <v>799</v>
      </c>
      <c r="L11" s="662">
        <v>19.621807465618861</v>
      </c>
      <c r="M11" s="656">
        <v>160</v>
      </c>
      <c r="N11" s="657">
        <v>3.9292730844793713</v>
      </c>
      <c r="O11" s="668">
        <v>0</v>
      </c>
      <c r="P11" s="662">
        <f t="shared" ref="P11" si="3">IFERROR(O11/$C11*100,"-")</f>
        <v>0</v>
      </c>
      <c r="R11" s="1006"/>
    </row>
    <row r="12" spans="1:21" s="644" customFormat="1" ht="16.5" customHeight="1" x14ac:dyDescent="0.2">
      <c r="A12" s="644">
        <v>4</v>
      </c>
      <c r="B12" s="671" t="s">
        <v>41</v>
      </c>
      <c r="C12" s="668">
        <f t="shared" si="0"/>
        <v>799</v>
      </c>
      <c r="D12" s="662">
        <f t="shared" si="1"/>
        <v>100</v>
      </c>
      <c r="E12" s="656">
        <v>0</v>
      </c>
      <c r="F12" s="657">
        <v>0</v>
      </c>
      <c r="G12" s="668">
        <v>657</v>
      </c>
      <c r="H12" s="662">
        <v>82.22778473091364</v>
      </c>
      <c r="I12" s="668">
        <v>142</v>
      </c>
      <c r="J12" s="662">
        <v>17.77221526908636</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13613</v>
      </c>
      <c r="D13" s="662">
        <f t="shared" si="1"/>
        <v>100</v>
      </c>
      <c r="E13" s="656">
        <v>9096</v>
      </c>
      <c r="F13" s="657">
        <v>66.818482333063983</v>
      </c>
      <c r="G13" s="668">
        <v>1441</v>
      </c>
      <c r="H13" s="662">
        <v>10.585469771541907</v>
      </c>
      <c r="I13" s="668">
        <v>1023</v>
      </c>
      <c r="J13" s="662">
        <v>7.5148754866671563</v>
      </c>
      <c r="K13" s="668">
        <v>2051</v>
      </c>
      <c r="L13" s="662">
        <v>15.066480570043343</v>
      </c>
      <c r="M13" s="656">
        <v>2</v>
      </c>
      <c r="N13" s="657">
        <v>1.4691838683611255E-2</v>
      </c>
      <c r="O13" s="668">
        <v>0</v>
      </c>
      <c r="P13" s="662">
        <f t="shared" ref="P13" si="5">IFERROR(O13/$C13*100,"-")</f>
        <v>0</v>
      </c>
      <c r="R13" s="1006"/>
    </row>
    <row r="14" spans="1:21" s="644" customFormat="1" ht="16.5" customHeight="1" x14ac:dyDescent="0.2">
      <c r="A14" s="644">
        <v>6</v>
      </c>
      <c r="B14" s="671" t="s">
        <v>8</v>
      </c>
      <c r="C14" s="668">
        <f t="shared" si="0"/>
        <v>170</v>
      </c>
      <c r="D14" s="662">
        <f t="shared" si="1"/>
        <v>100</v>
      </c>
      <c r="E14" s="656">
        <v>0</v>
      </c>
      <c r="F14" s="657">
        <v>0</v>
      </c>
      <c r="G14" s="668">
        <v>170</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51352</v>
      </c>
      <c r="D15" s="662">
        <f t="shared" si="1"/>
        <v>100</v>
      </c>
      <c r="E15" s="656">
        <v>12080</v>
      </c>
      <c r="F15" s="657">
        <v>23.523913382146752</v>
      </c>
      <c r="G15" s="668">
        <v>20469</v>
      </c>
      <c r="H15" s="662">
        <v>39.860180713506779</v>
      </c>
      <c r="I15" s="668">
        <v>13065</v>
      </c>
      <c r="J15" s="662">
        <v>25.442047047826765</v>
      </c>
      <c r="K15" s="668">
        <v>5738</v>
      </c>
      <c r="L15" s="662">
        <v>11.173858856519708</v>
      </c>
      <c r="M15" s="656">
        <v>0</v>
      </c>
      <c r="N15" s="657">
        <v>0</v>
      </c>
      <c r="O15" s="668">
        <v>0</v>
      </c>
      <c r="P15" s="662">
        <f t="shared" ref="P15" si="7">IFERROR(O15/$C15*100,"-")</f>
        <v>0</v>
      </c>
      <c r="R15" s="1006"/>
    </row>
    <row r="16" spans="1:21" s="646" customFormat="1" ht="16.5" customHeight="1" x14ac:dyDescent="0.2">
      <c r="A16" s="646">
        <v>8</v>
      </c>
      <c r="B16" s="671" t="s">
        <v>43</v>
      </c>
      <c r="C16" s="668">
        <f t="shared" si="0"/>
        <v>9864</v>
      </c>
      <c r="D16" s="662">
        <f t="shared" si="1"/>
        <v>100</v>
      </c>
      <c r="E16" s="656">
        <v>889</v>
      </c>
      <c r="F16" s="657">
        <v>9.0125709651257111</v>
      </c>
      <c r="G16" s="668">
        <v>6841</v>
      </c>
      <c r="H16" s="662">
        <v>69.353203568532038</v>
      </c>
      <c r="I16" s="668">
        <v>399</v>
      </c>
      <c r="J16" s="662">
        <v>4.0450121654501219</v>
      </c>
      <c r="K16" s="668">
        <v>1735</v>
      </c>
      <c r="L16" s="662">
        <v>17.589213300892133</v>
      </c>
      <c r="M16" s="656">
        <v>0</v>
      </c>
      <c r="N16" s="657">
        <v>0</v>
      </c>
      <c r="O16" s="668">
        <v>0</v>
      </c>
      <c r="P16" s="662">
        <f t="shared" ref="P16" si="8">IFERROR(O16/$C16*100,"-")</f>
        <v>0</v>
      </c>
      <c r="R16" s="1006"/>
    </row>
    <row r="17" spans="1:18" s="646" customFormat="1" ht="16.5" customHeight="1" x14ac:dyDescent="0.2">
      <c r="A17" s="646">
        <v>9</v>
      </c>
      <c r="B17" s="671" t="s">
        <v>44</v>
      </c>
      <c r="C17" s="668">
        <f t="shared" si="0"/>
        <v>23926</v>
      </c>
      <c r="D17" s="662">
        <f t="shared" si="1"/>
        <v>100</v>
      </c>
      <c r="E17" s="656">
        <v>10671</v>
      </c>
      <c r="F17" s="657">
        <v>44.600016718214498</v>
      </c>
      <c r="G17" s="668">
        <v>11432</v>
      </c>
      <c r="H17" s="662">
        <v>47.78065702582964</v>
      </c>
      <c r="I17" s="668">
        <v>1823</v>
      </c>
      <c r="J17" s="662">
        <v>7.6193262559558637</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21567</v>
      </c>
      <c r="D18" s="662">
        <f t="shared" si="1"/>
        <v>100</v>
      </c>
      <c r="E18" s="656">
        <v>11326</v>
      </c>
      <c r="F18" s="657">
        <v>52.515417072379101</v>
      </c>
      <c r="G18" s="668">
        <v>8240</v>
      </c>
      <c r="H18" s="662">
        <v>38.206519219177451</v>
      </c>
      <c r="I18" s="668">
        <v>692</v>
      </c>
      <c r="J18" s="662">
        <v>3.20860574025131</v>
      </c>
      <c r="K18" s="668">
        <v>1309</v>
      </c>
      <c r="L18" s="662">
        <v>6.0694579681921459</v>
      </c>
      <c r="M18" s="656">
        <v>0</v>
      </c>
      <c r="N18" s="657">
        <v>0</v>
      </c>
      <c r="O18" s="668">
        <v>0</v>
      </c>
      <c r="P18" s="662">
        <f t="shared" ref="P18" si="10">IFERROR(O18/$C18*100,"-")</f>
        <v>0</v>
      </c>
      <c r="R18" s="1006"/>
    </row>
    <row r="19" spans="1:18" s="644" customFormat="1" ht="16.5" customHeight="1" x14ac:dyDescent="0.2">
      <c r="A19" s="644">
        <v>11</v>
      </c>
      <c r="B19" s="671" t="s">
        <v>5</v>
      </c>
      <c r="C19" s="668">
        <f t="shared" si="0"/>
        <v>18357</v>
      </c>
      <c r="D19" s="662">
        <f t="shared" si="1"/>
        <v>100</v>
      </c>
      <c r="E19" s="656">
        <v>13792</v>
      </c>
      <c r="F19" s="657">
        <v>75.132102195347827</v>
      </c>
      <c r="G19" s="668">
        <v>2663</v>
      </c>
      <c r="H19" s="662">
        <v>14.50672767881462</v>
      </c>
      <c r="I19" s="668">
        <v>766</v>
      </c>
      <c r="J19" s="662">
        <v>4.172795119028164</v>
      </c>
      <c r="K19" s="668">
        <v>1136</v>
      </c>
      <c r="L19" s="662">
        <v>6.188375006809391</v>
      </c>
      <c r="M19" s="656">
        <v>0</v>
      </c>
      <c r="N19" s="657">
        <v>0</v>
      </c>
      <c r="O19" s="668">
        <v>0</v>
      </c>
      <c r="P19" s="662">
        <f t="shared" ref="P19" si="11">IFERROR(O19/$C19*100,"-")</f>
        <v>0</v>
      </c>
      <c r="R19" s="1006"/>
    </row>
    <row r="20" spans="1:18" s="644" customFormat="1" ht="16.5" customHeight="1" x14ac:dyDescent="0.2">
      <c r="A20" s="644">
        <v>12</v>
      </c>
      <c r="B20" s="671" t="s">
        <v>38</v>
      </c>
      <c r="C20" s="668">
        <f t="shared" si="0"/>
        <v>14511</v>
      </c>
      <c r="D20" s="662">
        <f t="shared" si="1"/>
        <v>100</v>
      </c>
      <c r="E20" s="656">
        <v>2573</v>
      </c>
      <c r="F20" s="657">
        <v>17.731376197367517</v>
      </c>
      <c r="G20" s="668">
        <v>6197</v>
      </c>
      <c r="H20" s="662">
        <v>42.705533733030116</v>
      </c>
      <c r="I20" s="668">
        <v>3255</v>
      </c>
      <c r="J20" s="662">
        <v>22.431259044862518</v>
      </c>
      <c r="K20" s="668">
        <v>2486</v>
      </c>
      <c r="L20" s="662">
        <v>17.131831024739853</v>
      </c>
      <c r="M20" s="656">
        <v>0</v>
      </c>
      <c r="N20" s="657">
        <v>0</v>
      </c>
      <c r="O20" s="668">
        <v>0</v>
      </c>
      <c r="P20" s="662">
        <f t="shared" ref="P20" si="12">IFERROR(O20/$C20*100,"-")</f>
        <v>0</v>
      </c>
      <c r="R20" s="1006"/>
    </row>
    <row r="21" spans="1:18" s="644" customFormat="1" ht="16.5" customHeight="1" x14ac:dyDescent="0.2">
      <c r="A21" s="644">
        <v>13</v>
      </c>
      <c r="B21" s="671" t="s">
        <v>45</v>
      </c>
      <c r="C21" s="668">
        <f t="shared" si="0"/>
        <v>25370</v>
      </c>
      <c r="D21" s="662">
        <f t="shared" si="1"/>
        <v>100</v>
      </c>
      <c r="E21" s="656">
        <v>2954</v>
      </c>
      <c r="F21" s="657">
        <v>11.643673630271975</v>
      </c>
      <c r="G21" s="668">
        <v>14716</v>
      </c>
      <c r="H21" s="662">
        <v>58.00551832873473</v>
      </c>
      <c r="I21" s="668">
        <v>2014</v>
      </c>
      <c r="J21" s="662">
        <v>7.9385100512416233</v>
      </c>
      <c r="K21" s="668">
        <v>5686</v>
      </c>
      <c r="L21" s="662">
        <v>22.412297989751675</v>
      </c>
      <c r="M21" s="656">
        <v>0</v>
      </c>
      <c r="N21" s="657">
        <v>0</v>
      </c>
      <c r="O21" s="668">
        <v>0</v>
      </c>
      <c r="P21" s="662">
        <f t="shared" ref="P21" si="13">IFERROR(O21/$C21*100,"-")</f>
        <v>0</v>
      </c>
      <c r="R21" s="1006"/>
    </row>
    <row r="22" spans="1:18" s="644" customFormat="1" ht="16.5" customHeight="1" x14ac:dyDescent="0.2">
      <c r="A22" s="644">
        <v>14</v>
      </c>
      <c r="B22" s="671" t="s">
        <v>46</v>
      </c>
      <c r="C22" s="668">
        <f t="shared" si="0"/>
        <v>1273</v>
      </c>
      <c r="D22" s="662">
        <f t="shared" si="1"/>
        <v>100</v>
      </c>
      <c r="E22" s="656">
        <v>23</v>
      </c>
      <c r="F22" s="657">
        <v>1.8067556952081696</v>
      </c>
      <c r="G22" s="668">
        <v>765</v>
      </c>
      <c r="H22" s="662">
        <v>60.094265514532594</v>
      </c>
      <c r="I22" s="668">
        <v>194</v>
      </c>
      <c r="J22" s="662">
        <v>15.239591516103692</v>
      </c>
      <c r="K22" s="668">
        <v>291</v>
      </c>
      <c r="L22" s="662">
        <v>22.859387274155537</v>
      </c>
      <c r="M22" s="656">
        <v>0</v>
      </c>
      <c r="N22" s="657">
        <v>0</v>
      </c>
      <c r="O22" s="668">
        <v>0</v>
      </c>
      <c r="P22" s="662">
        <f t="shared" ref="P22" si="14">IFERROR(O22/$C22*100,"-")</f>
        <v>0</v>
      </c>
      <c r="R22" s="1006"/>
    </row>
    <row r="23" spans="1:18" s="644" customFormat="1" ht="16.5" customHeight="1" x14ac:dyDescent="0.2">
      <c r="A23" s="644">
        <v>15</v>
      </c>
      <c r="B23" s="671" t="s">
        <v>47</v>
      </c>
      <c r="C23" s="668">
        <f t="shared" si="0"/>
        <v>2731</v>
      </c>
      <c r="D23" s="662">
        <f t="shared" si="1"/>
        <v>100</v>
      </c>
      <c r="E23" s="656">
        <v>1499</v>
      </c>
      <c r="F23" s="657">
        <v>54.888319296960816</v>
      </c>
      <c r="G23" s="668">
        <v>830</v>
      </c>
      <c r="H23" s="662">
        <v>30.39179787623581</v>
      </c>
      <c r="I23" s="668">
        <v>283</v>
      </c>
      <c r="J23" s="662">
        <v>10.362504577077994</v>
      </c>
      <c r="K23" s="668">
        <v>119</v>
      </c>
      <c r="L23" s="662">
        <v>4.3573782497253752</v>
      </c>
      <c r="M23" s="656">
        <v>0</v>
      </c>
      <c r="N23" s="657">
        <v>0</v>
      </c>
      <c r="O23" s="668">
        <v>0</v>
      </c>
      <c r="P23" s="662">
        <f t="shared" ref="P23" si="15">IFERROR(O23/$C23*100,"-")</f>
        <v>0</v>
      </c>
      <c r="R23" s="1006"/>
    </row>
    <row r="24" spans="1:18" s="644" customFormat="1" ht="16.5" customHeight="1" x14ac:dyDescent="0.2">
      <c r="A24" s="644">
        <v>16</v>
      </c>
      <c r="B24" s="671" t="s">
        <v>48</v>
      </c>
      <c r="C24" s="668">
        <f t="shared" si="0"/>
        <v>1356</v>
      </c>
      <c r="D24" s="662">
        <f t="shared" si="1"/>
        <v>100</v>
      </c>
      <c r="E24" s="656">
        <v>0</v>
      </c>
      <c r="F24" s="657">
        <v>0</v>
      </c>
      <c r="G24" s="668">
        <v>1350</v>
      </c>
      <c r="H24" s="662">
        <v>99.557522123893804</v>
      </c>
      <c r="I24" s="668">
        <v>6</v>
      </c>
      <c r="J24" s="662">
        <v>0.44247787610619471</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934</v>
      </c>
      <c r="D25" s="662">
        <f t="shared" si="1"/>
        <v>100</v>
      </c>
      <c r="E25" s="656">
        <v>0</v>
      </c>
      <c r="F25" s="657">
        <v>0</v>
      </c>
      <c r="G25" s="668">
        <v>849</v>
      </c>
      <c r="H25" s="662">
        <v>90.899357601713064</v>
      </c>
      <c r="I25" s="668">
        <v>55</v>
      </c>
      <c r="J25" s="662">
        <v>5.8886509635974305</v>
      </c>
      <c r="K25" s="668">
        <v>0</v>
      </c>
      <c r="L25" s="662">
        <v>0</v>
      </c>
      <c r="M25" s="656">
        <v>30</v>
      </c>
      <c r="N25" s="657">
        <v>3.2119914346895073</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202872</v>
      </c>
      <c r="D27" s="666">
        <f>C27/$C27*100</f>
        <v>100</v>
      </c>
      <c r="E27" s="664">
        <f>SUM(E9:E26)</f>
        <v>65138</v>
      </c>
      <c r="F27" s="665">
        <f>E27/$C27*100</f>
        <v>32.107930123427579</v>
      </c>
      <c r="G27" s="669">
        <f>SUM(G9:G26)</f>
        <v>90362</v>
      </c>
      <c r="H27" s="666">
        <f>G27/$C27*100</f>
        <v>44.54138570132892</v>
      </c>
      <c r="I27" s="669">
        <f>SUM(I9:I26)</f>
        <v>25830</v>
      </c>
      <c r="J27" s="666">
        <f>I27/$C27*100</f>
        <v>12.732166094877559</v>
      </c>
      <c r="K27" s="669">
        <f>SUM(K9:K26)</f>
        <v>21350</v>
      </c>
      <c r="L27" s="666">
        <f>K27/$C27*100</f>
        <v>10.523877124492291</v>
      </c>
      <c r="M27" s="664">
        <f>SUM(M9:M26)</f>
        <v>192</v>
      </c>
      <c r="N27" s="665">
        <f>M27/$C27*100</f>
        <v>9.4640955873654314E-2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4" t="s">
        <v>454</v>
      </c>
      <c r="C3" s="1034"/>
      <c r="D3" s="1034"/>
      <c r="E3" s="1034"/>
      <c r="F3" s="1034"/>
      <c r="G3" s="1034"/>
      <c r="H3" s="1034"/>
      <c r="I3" s="1034"/>
      <c r="J3" s="1034"/>
      <c r="K3" s="1034"/>
      <c r="L3" s="1034"/>
      <c r="M3" s="1034"/>
      <c r="N3" s="1034"/>
      <c r="O3" s="1034"/>
      <c r="P3" s="1034"/>
    </row>
    <row r="4" spans="1:21" s="635" customFormat="1" x14ac:dyDescent="0.2">
      <c r="B4" s="1047" t="str">
        <f>porsaad!B6</f>
        <v>Situación a 30 de septiembre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0" t="s">
        <v>209</v>
      </c>
      <c r="D6" s="1161"/>
      <c r="E6" s="1161"/>
      <c r="F6" s="1161"/>
      <c r="G6" s="1161"/>
      <c r="H6" s="1161"/>
      <c r="I6" s="1161"/>
      <c r="J6" s="1161"/>
      <c r="K6" s="1161"/>
      <c r="L6" s="1161"/>
      <c r="M6" s="1161"/>
      <c r="N6" s="1161"/>
      <c r="O6" s="1161"/>
      <c r="P6" s="1162"/>
    </row>
    <row r="7" spans="1:21" s="635" customFormat="1" ht="57" customHeight="1" x14ac:dyDescent="0.2">
      <c r="B7" s="1163" t="s">
        <v>15</v>
      </c>
      <c r="C7" s="1159" t="s">
        <v>3</v>
      </c>
      <c r="D7" s="1159"/>
      <c r="E7" s="1159" t="s">
        <v>210</v>
      </c>
      <c r="F7" s="1159"/>
      <c r="G7" s="1159" t="s">
        <v>211</v>
      </c>
      <c r="H7" s="1159"/>
      <c r="I7" s="1159" t="s">
        <v>212</v>
      </c>
      <c r="J7" s="1159"/>
      <c r="K7" s="1159" t="s">
        <v>213</v>
      </c>
      <c r="L7" s="1159"/>
      <c r="M7" s="1159" t="s">
        <v>214</v>
      </c>
      <c r="N7" s="1159"/>
      <c r="O7" s="1159" t="s">
        <v>215</v>
      </c>
      <c r="P7" s="1159"/>
    </row>
    <row r="8" spans="1:21" s="640" customFormat="1" ht="12" customHeight="1" x14ac:dyDescent="0.2">
      <c r="B8" s="116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2705</v>
      </c>
      <c r="D9" s="661">
        <f>IFERROR(C9/$C9*100,"-")</f>
        <v>100</v>
      </c>
      <c r="E9" s="659">
        <v>0</v>
      </c>
      <c r="F9" s="660">
        <v>0</v>
      </c>
      <c r="G9" s="667">
        <v>2629</v>
      </c>
      <c r="H9" s="661">
        <v>97.190388170055456</v>
      </c>
      <c r="I9" s="667">
        <v>76</v>
      </c>
      <c r="J9" s="661">
        <v>2.8096118299445472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3557</v>
      </c>
      <c r="D10" s="662">
        <f t="shared" ref="D10:D26" si="1">IFERROR(C10/$C10*100,"-")</f>
        <v>100</v>
      </c>
      <c r="E10" s="656">
        <v>2</v>
      </c>
      <c r="F10" s="657">
        <v>5.6227157717177394E-2</v>
      </c>
      <c r="G10" s="668">
        <v>3330</v>
      </c>
      <c r="H10" s="662">
        <v>93.618217599100362</v>
      </c>
      <c r="I10" s="668">
        <v>225</v>
      </c>
      <c r="J10" s="662">
        <v>6.3255552431824569</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1522</v>
      </c>
      <c r="D11" s="662">
        <f t="shared" si="1"/>
        <v>100</v>
      </c>
      <c r="E11" s="656">
        <v>68</v>
      </c>
      <c r="F11" s="657">
        <v>4.4678055190538766</v>
      </c>
      <c r="G11" s="668">
        <v>1335</v>
      </c>
      <c r="H11" s="662">
        <v>87.713534822601829</v>
      </c>
      <c r="I11" s="668">
        <v>98</v>
      </c>
      <c r="J11" s="662">
        <v>6.438896189224705</v>
      </c>
      <c r="K11" s="668">
        <v>3</v>
      </c>
      <c r="L11" s="662">
        <v>0.19710906701708278</v>
      </c>
      <c r="M11" s="656">
        <v>18</v>
      </c>
      <c r="N11" s="657">
        <v>1.1826544021024967</v>
      </c>
      <c r="O11" s="668">
        <v>0</v>
      </c>
      <c r="P11" s="662">
        <f t="shared" si="2"/>
        <v>0</v>
      </c>
      <c r="R11" s="645"/>
    </row>
    <row r="12" spans="1:21" s="644" customFormat="1" ht="16.5" customHeight="1" x14ac:dyDescent="0.2">
      <c r="A12" s="644">
        <v>4</v>
      </c>
      <c r="B12" s="671" t="s">
        <v>41</v>
      </c>
      <c r="C12" s="668">
        <f t="shared" si="0"/>
        <v>388</v>
      </c>
      <c r="D12" s="662">
        <f t="shared" si="1"/>
        <v>100</v>
      </c>
      <c r="E12" s="656">
        <v>0</v>
      </c>
      <c r="F12" s="657">
        <v>0</v>
      </c>
      <c r="G12" s="668">
        <v>357</v>
      </c>
      <c r="H12" s="662">
        <v>92.010309278350505</v>
      </c>
      <c r="I12" s="668">
        <v>31</v>
      </c>
      <c r="J12" s="662">
        <v>7.9896907216494837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3880</v>
      </c>
      <c r="D13" s="662">
        <f t="shared" si="1"/>
        <v>100</v>
      </c>
      <c r="E13" s="656">
        <v>2315</v>
      </c>
      <c r="F13" s="657">
        <v>59.664948453608247</v>
      </c>
      <c r="G13" s="668">
        <v>919</v>
      </c>
      <c r="H13" s="662">
        <v>23.685567010309278</v>
      </c>
      <c r="I13" s="668">
        <v>241</v>
      </c>
      <c r="J13" s="662">
        <v>6.2113402061855671</v>
      </c>
      <c r="K13" s="668">
        <v>405</v>
      </c>
      <c r="L13" s="662">
        <v>10.438144329896907</v>
      </c>
      <c r="M13" s="656">
        <v>0</v>
      </c>
      <c r="N13" s="657">
        <v>0</v>
      </c>
      <c r="O13" s="668">
        <v>0</v>
      </c>
      <c r="P13" s="662">
        <f t="shared" si="2"/>
        <v>0</v>
      </c>
      <c r="R13" s="645"/>
    </row>
    <row r="14" spans="1:21" s="644" customFormat="1" ht="16.5" customHeight="1" x14ac:dyDescent="0.2">
      <c r="A14" s="644">
        <v>6</v>
      </c>
      <c r="B14" s="671" t="s">
        <v>8</v>
      </c>
      <c r="C14" s="668">
        <f t="shared" si="0"/>
        <v>88</v>
      </c>
      <c r="D14" s="662">
        <f t="shared" si="1"/>
        <v>100</v>
      </c>
      <c r="E14" s="656">
        <v>0</v>
      </c>
      <c r="F14" s="657">
        <v>0</v>
      </c>
      <c r="G14" s="668">
        <v>88</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16519</v>
      </c>
      <c r="D15" s="662">
        <f t="shared" si="1"/>
        <v>100</v>
      </c>
      <c r="E15" s="656">
        <v>1938</v>
      </c>
      <c r="F15" s="657">
        <v>11.731945032992313</v>
      </c>
      <c r="G15" s="668">
        <v>11110</v>
      </c>
      <c r="H15" s="662">
        <v>67.255887160239723</v>
      </c>
      <c r="I15" s="668">
        <v>1578</v>
      </c>
      <c r="J15" s="662">
        <v>9.5526363581330589</v>
      </c>
      <c r="K15" s="668">
        <v>1893</v>
      </c>
      <c r="L15" s="662">
        <v>11.459531448634905</v>
      </c>
      <c r="M15" s="656">
        <v>0</v>
      </c>
      <c r="N15" s="657">
        <v>0</v>
      </c>
      <c r="O15" s="668">
        <v>0</v>
      </c>
      <c r="P15" s="662">
        <f t="shared" si="2"/>
        <v>0</v>
      </c>
    </row>
    <row r="16" spans="1:21" s="646" customFormat="1" ht="16.5" customHeight="1" x14ac:dyDescent="0.2">
      <c r="A16" s="646">
        <v>8</v>
      </c>
      <c r="B16" s="671" t="s">
        <v>43</v>
      </c>
      <c r="C16" s="668">
        <f t="shared" si="0"/>
        <v>3477</v>
      </c>
      <c r="D16" s="662">
        <f t="shared" si="1"/>
        <v>100</v>
      </c>
      <c r="E16" s="656">
        <v>165</v>
      </c>
      <c r="F16" s="657">
        <v>4.7454702329594483</v>
      </c>
      <c r="G16" s="668">
        <v>2648</v>
      </c>
      <c r="H16" s="662">
        <v>76.157607132585554</v>
      </c>
      <c r="I16" s="668">
        <v>133</v>
      </c>
      <c r="J16" s="662">
        <v>3.8251366120218582</v>
      </c>
      <c r="K16" s="668">
        <v>531</v>
      </c>
      <c r="L16" s="662">
        <v>15.271786022433131</v>
      </c>
      <c r="M16" s="656">
        <v>0</v>
      </c>
      <c r="N16" s="657">
        <v>0</v>
      </c>
      <c r="O16" s="668">
        <v>0</v>
      </c>
      <c r="P16" s="662">
        <f t="shared" si="2"/>
        <v>0</v>
      </c>
    </row>
    <row r="17" spans="1:16" s="646" customFormat="1" ht="16.5" customHeight="1" x14ac:dyDescent="0.2">
      <c r="A17" s="646">
        <v>9</v>
      </c>
      <c r="B17" s="671" t="s">
        <v>44</v>
      </c>
      <c r="C17" s="668">
        <f t="shared" si="0"/>
        <v>5795</v>
      </c>
      <c r="D17" s="662">
        <f t="shared" si="1"/>
        <v>100</v>
      </c>
      <c r="E17" s="656">
        <v>939</v>
      </c>
      <c r="F17" s="657">
        <v>16.203623813632444</v>
      </c>
      <c r="G17" s="668">
        <v>4542</v>
      </c>
      <c r="H17" s="662">
        <v>78.377911993097499</v>
      </c>
      <c r="I17" s="668">
        <v>314</v>
      </c>
      <c r="J17" s="662">
        <v>5.4184641932700606</v>
      </c>
      <c r="K17" s="668">
        <v>0</v>
      </c>
      <c r="L17" s="662">
        <v>0</v>
      </c>
      <c r="M17" s="656">
        <v>0</v>
      </c>
      <c r="N17" s="657">
        <v>0</v>
      </c>
      <c r="O17" s="668">
        <v>0</v>
      </c>
      <c r="P17" s="662">
        <f t="shared" si="2"/>
        <v>0</v>
      </c>
    </row>
    <row r="18" spans="1:16" s="646" customFormat="1" ht="16.5" customHeight="1" x14ac:dyDescent="0.2">
      <c r="A18" s="646">
        <v>10</v>
      </c>
      <c r="B18" s="671" t="s">
        <v>6</v>
      </c>
      <c r="C18" s="668">
        <f t="shared" si="0"/>
        <v>7200</v>
      </c>
      <c r="D18" s="662">
        <f t="shared" si="1"/>
        <v>100</v>
      </c>
      <c r="E18" s="656">
        <v>2669</v>
      </c>
      <c r="F18" s="657">
        <v>37.069444444444443</v>
      </c>
      <c r="G18" s="668">
        <v>3667</v>
      </c>
      <c r="H18" s="662">
        <v>50.930555555555557</v>
      </c>
      <c r="I18" s="668">
        <v>376</v>
      </c>
      <c r="J18" s="662">
        <v>5.2222222222222223</v>
      </c>
      <c r="K18" s="668">
        <v>488</v>
      </c>
      <c r="L18" s="662">
        <v>6.7777777777777786</v>
      </c>
      <c r="M18" s="656">
        <v>0</v>
      </c>
      <c r="N18" s="657">
        <v>0</v>
      </c>
      <c r="O18" s="668">
        <v>0</v>
      </c>
      <c r="P18" s="662">
        <f t="shared" si="2"/>
        <v>0</v>
      </c>
    </row>
    <row r="19" spans="1:16" s="644" customFormat="1" ht="16.5" customHeight="1" x14ac:dyDescent="0.2">
      <c r="A19" s="644">
        <v>11</v>
      </c>
      <c r="B19" s="671" t="s">
        <v>5</v>
      </c>
      <c r="C19" s="668">
        <f t="shared" si="0"/>
        <v>5858</v>
      </c>
      <c r="D19" s="662">
        <f t="shared" si="1"/>
        <v>100</v>
      </c>
      <c r="E19" s="656">
        <v>3779</v>
      </c>
      <c r="F19" s="657">
        <v>64.510071696824852</v>
      </c>
      <c r="G19" s="668">
        <v>1568</v>
      </c>
      <c r="H19" s="662">
        <v>26.766814612495732</v>
      </c>
      <c r="I19" s="668">
        <v>286</v>
      </c>
      <c r="J19" s="662">
        <v>4.8822123591669513</v>
      </c>
      <c r="K19" s="668">
        <v>225</v>
      </c>
      <c r="L19" s="662">
        <v>3.8409013315124612</v>
      </c>
      <c r="M19" s="656">
        <v>0</v>
      </c>
      <c r="N19" s="657">
        <v>0</v>
      </c>
      <c r="O19" s="668">
        <v>0</v>
      </c>
      <c r="P19" s="662">
        <f t="shared" si="2"/>
        <v>0</v>
      </c>
    </row>
    <row r="20" spans="1:16" s="644" customFormat="1" ht="16.5" customHeight="1" x14ac:dyDescent="0.2">
      <c r="A20" s="644">
        <v>12</v>
      </c>
      <c r="B20" s="671" t="s">
        <v>38</v>
      </c>
      <c r="C20" s="668">
        <f t="shared" si="0"/>
        <v>5785</v>
      </c>
      <c r="D20" s="662">
        <f t="shared" si="1"/>
        <v>100</v>
      </c>
      <c r="E20" s="656">
        <v>455</v>
      </c>
      <c r="F20" s="657">
        <v>7.8651685393258424</v>
      </c>
      <c r="G20" s="668">
        <v>3874</v>
      </c>
      <c r="H20" s="662">
        <v>66.966292134831463</v>
      </c>
      <c r="I20" s="668">
        <v>1135</v>
      </c>
      <c r="J20" s="662">
        <v>19.619706136560069</v>
      </c>
      <c r="K20" s="668">
        <v>321</v>
      </c>
      <c r="L20" s="662">
        <v>5.548833189282627</v>
      </c>
      <c r="M20" s="656">
        <v>0</v>
      </c>
      <c r="N20" s="657">
        <v>0</v>
      </c>
      <c r="O20" s="668">
        <v>0</v>
      </c>
      <c r="P20" s="662">
        <f t="shared" si="2"/>
        <v>0</v>
      </c>
    </row>
    <row r="21" spans="1:16" s="644" customFormat="1" ht="16.5" customHeight="1" x14ac:dyDescent="0.2">
      <c r="A21" s="644">
        <v>13</v>
      </c>
      <c r="B21" s="671" t="s">
        <v>45</v>
      </c>
      <c r="C21" s="668">
        <f t="shared" si="0"/>
        <v>12213</v>
      </c>
      <c r="D21" s="662">
        <f t="shared" si="1"/>
        <v>100</v>
      </c>
      <c r="E21" s="656">
        <v>1123</v>
      </c>
      <c r="F21" s="657">
        <v>9.1951199541472199</v>
      </c>
      <c r="G21" s="668">
        <v>9088</v>
      </c>
      <c r="H21" s="662">
        <v>74.412511258495044</v>
      </c>
      <c r="I21" s="668">
        <v>844</v>
      </c>
      <c r="J21" s="662">
        <v>6.9106689593056574</v>
      </c>
      <c r="K21" s="668">
        <v>1158</v>
      </c>
      <c r="L21" s="662">
        <v>9.4816998280520757</v>
      </c>
      <c r="M21" s="656">
        <v>0</v>
      </c>
      <c r="N21" s="657">
        <v>0</v>
      </c>
      <c r="O21" s="668">
        <v>0</v>
      </c>
      <c r="P21" s="662">
        <f t="shared" si="2"/>
        <v>0</v>
      </c>
    </row>
    <row r="22" spans="1:16" s="644" customFormat="1" ht="16.5" customHeight="1" x14ac:dyDescent="0.2">
      <c r="A22" s="644">
        <v>14</v>
      </c>
      <c r="B22" s="671" t="s">
        <v>46</v>
      </c>
      <c r="C22" s="668">
        <f t="shared" si="0"/>
        <v>752</v>
      </c>
      <c r="D22" s="662">
        <f t="shared" si="1"/>
        <v>100</v>
      </c>
      <c r="E22" s="656">
        <v>3</v>
      </c>
      <c r="F22" s="657">
        <v>0.39893617021276595</v>
      </c>
      <c r="G22" s="668">
        <v>564</v>
      </c>
      <c r="H22" s="662">
        <v>75</v>
      </c>
      <c r="I22" s="668">
        <v>82</v>
      </c>
      <c r="J22" s="662">
        <v>10.904255319148938</v>
      </c>
      <c r="K22" s="668">
        <v>103</v>
      </c>
      <c r="L22" s="662">
        <v>13.696808510638297</v>
      </c>
      <c r="M22" s="656">
        <v>0</v>
      </c>
      <c r="N22" s="657">
        <v>0</v>
      </c>
      <c r="O22" s="668">
        <v>0</v>
      </c>
      <c r="P22" s="662">
        <f t="shared" si="2"/>
        <v>0</v>
      </c>
    </row>
    <row r="23" spans="1:16" s="644" customFormat="1" ht="16.5" customHeight="1" x14ac:dyDescent="0.2">
      <c r="A23" s="644">
        <v>15</v>
      </c>
      <c r="B23" s="671" t="s">
        <v>47</v>
      </c>
      <c r="C23" s="668">
        <f t="shared" si="0"/>
        <v>697</v>
      </c>
      <c r="D23" s="662">
        <f t="shared" si="1"/>
        <v>100</v>
      </c>
      <c r="E23" s="656">
        <v>434</v>
      </c>
      <c r="F23" s="657">
        <v>62.266857962697273</v>
      </c>
      <c r="G23" s="668">
        <v>227</v>
      </c>
      <c r="H23" s="662">
        <v>32.568149210903876</v>
      </c>
      <c r="I23" s="668">
        <v>35</v>
      </c>
      <c r="J23" s="662">
        <v>5.0215208034433285</v>
      </c>
      <c r="K23" s="668">
        <v>1</v>
      </c>
      <c r="L23" s="662">
        <v>0.14347202295552369</v>
      </c>
      <c r="M23" s="656">
        <v>0</v>
      </c>
      <c r="N23" s="657">
        <v>0</v>
      </c>
      <c r="O23" s="668">
        <v>0</v>
      </c>
      <c r="P23" s="662">
        <f t="shared" si="2"/>
        <v>0</v>
      </c>
    </row>
    <row r="24" spans="1:16" s="644" customFormat="1" ht="16.5" customHeight="1" x14ac:dyDescent="0.2">
      <c r="A24" s="644">
        <v>16</v>
      </c>
      <c r="B24" s="671" t="s">
        <v>48</v>
      </c>
      <c r="C24" s="668">
        <f t="shared" si="0"/>
        <v>676</v>
      </c>
      <c r="D24" s="662">
        <f t="shared" si="1"/>
        <v>100</v>
      </c>
      <c r="E24" s="656">
        <v>0</v>
      </c>
      <c r="F24" s="657">
        <v>0</v>
      </c>
      <c r="G24" s="668">
        <v>671</v>
      </c>
      <c r="H24" s="662">
        <v>99.260355029585796</v>
      </c>
      <c r="I24" s="668">
        <v>5</v>
      </c>
      <c r="J24" s="662">
        <v>0.73964497041420119</v>
      </c>
      <c r="K24" s="668">
        <v>0</v>
      </c>
      <c r="L24" s="662">
        <v>0</v>
      </c>
      <c r="M24" s="656">
        <v>0</v>
      </c>
      <c r="N24" s="657">
        <v>0</v>
      </c>
      <c r="O24" s="668">
        <v>0</v>
      </c>
      <c r="P24" s="662">
        <f t="shared" si="2"/>
        <v>0</v>
      </c>
    </row>
    <row r="25" spans="1:16" s="644" customFormat="1" ht="16.5" customHeight="1" x14ac:dyDescent="0.2">
      <c r="A25" s="644">
        <v>17</v>
      </c>
      <c r="B25" s="671" t="s">
        <v>49</v>
      </c>
      <c r="C25" s="668">
        <f t="shared" si="0"/>
        <v>482</v>
      </c>
      <c r="D25" s="662">
        <f t="shared" si="1"/>
        <v>100</v>
      </c>
      <c r="E25" s="656">
        <v>0</v>
      </c>
      <c r="F25" s="657">
        <v>0</v>
      </c>
      <c r="G25" s="668">
        <v>456</v>
      </c>
      <c r="H25" s="662">
        <v>94.605809128630696</v>
      </c>
      <c r="I25" s="668">
        <v>22</v>
      </c>
      <c r="J25" s="662">
        <v>4.5643153526970952</v>
      </c>
      <c r="K25" s="668">
        <v>0</v>
      </c>
      <c r="L25" s="662">
        <v>0</v>
      </c>
      <c r="M25" s="656">
        <v>4</v>
      </c>
      <c r="N25" s="657">
        <v>0.82987551867219922</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71596</v>
      </c>
      <c r="D27" s="666">
        <f>C27/$C27*100</f>
        <v>100</v>
      </c>
      <c r="E27" s="669">
        <f>SUM(E9:E26)</f>
        <v>13890</v>
      </c>
      <c r="F27" s="665">
        <f>E27/$C27*100</f>
        <v>19.400525169003853</v>
      </c>
      <c r="G27" s="669">
        <f>SUM(G9:G26)</f>
        <v>47075</v>
      </c>
      <c r="H27" s="666">
        <f>G27/$C27*100</f>
        <v>65.750879937426674</v>
      </c>
      <c r="I27" s="669">
        <f>SUM(I9:I26)</f>
        <v>5481</v>
      </c>
      <c r="J27" s="666">
        <f>I27/$C27*100</f>
        <v>7.6554556120453654</v>
      </c>
      <c r="K27" s="669">
        <f>SUM(K9:K26)</f>
        <v>5128</v>
      </c>
      <c r="L27" s="666">
        <f>K27/$C27*100</f>
        <v>7.1624113078942955</v>
      </c>
      <c r="M27" s="669">
        <f>SUM(M9:M26)</f>
        <v>22</v>
      </c>
      <c r="N27" s="665">
        <f>M27/$C27*100</f>
        <v>3.0727973629811719E-2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4" t="s">
        <v>453</v>
      </c>
      <c r="C3" s="1034"/>
      <c r="D3" s="1034"/>
      <c r="E3" s="1034"/>
      <c r="F3" s="1034"/>
      <c r="G3" s="1034"/>
      <c r="H3" s="1034"/>
      <c r="I3" s="1034"/>
      <c r="J3" s="1034"/>
      <c r="K3" s="1034"/>
      <c r="L3" s="1034"/>
      <c r="M3" s="1034"/>
      <c r="N3" s="1034"/>
      <c r="O3" s="1034"/>
      <c r="P3" s="1034"/>
    </row>
    <row r="4" spans="1:21" s="635" customFormat="1" x14ac:dyDescent="0.2">
      <c r="B4" s="1047" t="str">
        <f>porsaad!B6</f>
        <v>Situación a 30 de septiembre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0" t="s">
        <v>209</v>
      </c>
      <c r="D6" s="1161"/>
      <c r="E6" s="1161"/>
      <c r="F6" s="1161"/>
      <c r="G6" s="1161"/>
      <c r="H6" s="1161"/>
      <c r="I6" s="1161"/>
      <c r="J6" s="1161"/>
      <c r="K6" s="1161"/>
      <c r="L6" s="1161"/>
      <c r="M6" s="1161"/>
      <c r="N6" s="1161"/>
      <c r="O6" s="1161"/>
      <c r="P6" s="1162"/>
    </row>
    <row r="7" spans="1:21" s="635" customFormat="1" ht="57" customHeight="1" x14ac:dyDescent="0.2">
      <c r="B7" s="1163" t="s">
        <v>15</v>
      </c>
      <c r="C7" s="1159" t="s">
        <v>3</v>
      </c>
      <c r="D7" s="1159"/>
      <c r="E7" s="1159" t="s">
        <v>210</v>
      </c>
      <c r="F7" s="1159"/>
      <c r="G7" s="1159" t="s">
        <v>211</v>
      </c>
      <c r="H7" s="1159"/>
      <c r="I7" s="1159" t="s">
        <v>212</v>
      </c>
      <c r="J7" s="1159"/>
      <c r="K7" s="1159" t="s">
        <v>213</v>
      </c>
      <c r="L7" s="1159"/>
      <c r="M7" s="1159" t="s">
        <v>214</v>
      </c>
      <c r="N7" s="1159"/>
      <c r="O7" s="1159" t="s">
        <v>215</v>
      </c>
      <c r="P7" s="1159"/>
    </row>
    <row r="8" spans="1:21" s="640" customFormat="1" ht="12" customHeight="1" x14ac:dyDescent="0.2">
      <c r="B8" s="116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1911</v>
      </c>
      <c r="D9" s="661">
        <f>IFERROR(C9/$C9*100,"-")</f>
        <v>100</v>
      </c>
      <c r="E9" s="659">
        <v>0</v>
      </c>
      <c r="F9" s="660">
        <v>0</v>
      </c>
      <c r="G9" s="667">
        <v>1831</v>
      </c>
      <c r="H9" s="661">
        <v>95.813710099424384</v>
      </c>
      <c r="I9" s="667">
        <v>80</v>
      </c>
      <c r="J9" s="661">
        <v>4.1862899005756145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3623</v>
      </c>
      <c r="D10" s="662">
        <f t="shared" ref="D10:D26" si="1">IFERROR(C10/$C10*100,"-")</f>
        <v>100</v>
      </c>
      <c r="E10" s="656">
        <v>1</v>
      </c>
      <c r="F10" s="657">
        <v>2.7601435274634281E-2</v>
      </c>
      <c r="G10" s="668">
        <v>3335</v>
      </c>
      <c r="H10" s="662">
        <v>92.050786640905329</v>
      </c>
      <c r="I10" s="668">
        <v>287</v>
      </c>
      <c r="J10" s="662">
        <v>7.9216119238200395</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1431</v>
      </c>
      <c r="D11" s="662">
        <f t="shared" si="1"/>
        <v>100</v>
      </c>
      <c r="E11" s="656">
        <v>67</v>
      </c>
      <c r="F11" s="657">
        <v>4.6820405310971349</v>
      </c>
      <c r="G11" s="668">
        <v>1198</v>
      </c>
      <c r="H11" s="662">
        <v>83.717679944095039</v>
      </c>
      <c r="I11" s="668">
        <v>131</v>
      </c>
      <c r="J11" s="662">
        <v>9.1544374563242492</v>
      </c>
      <c r="K11" s="668">
        <v>5</v>
      </c>
      <c r="L11" s="662">
        <v>0.34940600978336828</v>
      </c>
      <c r="M11" s="656">
        <v>30</v>
      </c>
      <c r="N11" s="657">
        <v>2.0964360587002098</v>
      </c>
      <c r="O11" s="668">
        <v>0</v>
      </c>
      <c r="P11" s="662">
        <f t="shared" si="2"/>
        <v>0</v>
      </c>
      <c r="R11" s="645"/>
    </row>
    <row r="12" spans="1:21" s="644" customFormat="1" ht="16.5" customHeight="1" x14ac:dyDescent="0.2">
      <c r="A12" s="644">
        <v>4</v>
      </c>
      <c r="B12" s="671" t="s">
        <v>41</v>
      </c>
      <c r="C12" s="668">
        <f t="shared" si="0"/>
        <v>370</v>
      </c>
      <c r="D12" s="662">
        <f t="shared" si="1"/>
        <v>100</v>
      </c>
      <c r="E12" s="656">
        <v>0</v>
      </c>
      <c r="F12" s="657">
        <v>0</v>
      </c>
      <c r="G12" s="668">
        <v>299</v>
      </c>
      <c r="H12" s="662">
        <v>80.810810810810807</v>
      </c>
      <c r="I12" s="668">
        <v>71</v>
      </c>
      <c r="J12" s="662">
        <v>19.189189189189189</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4292</v>
      </c>
      <c r="D13" s="662">
        <f t="shared" si="1"/>
        <v>100</v>
      </c>
      <c r="E13" s="656">
        <v>2813</v>
      </c>
      <c r="F13" s="657">
        <v>65.540540540540533</v>
      </c>
      <c r="G13" s="668">
        <v>518</v>
      </c>
      <c r="H13" s="662">
        <v>12.068965517241379</v>
      </c>
      <c r="I13" s="668">
        <v>320</v>
      </c>
      <c r="J13" s="662">
        <v>7.4557315936626276</v>
      </c>
      <c r="K13" s="668">
        <v>639</v>
      </c>
      <c r="L13" s="662">
        <v>14.88816402609506</v>
      </c>
      <c r="M13" s="656">
        <v>2</v>
      </c>
      <c r="N13" s="657">
        <v>4.6598322460391424E-2</v>
      </c>
      <c r="O13" s="668">
        <v>0</v>
      </c>
      <c r="P13" s="662">
        <f t="shared" si="2"/>
        <v>0</v>
      </c>
      <c r="R13" s="645"/>
    </row>
    <row r="14" spans="1:21" s="644" customFormat="1" ht="16.5" customHeight="1" x14ac:dyDescent="0.2">
      <c r="A14" s="644">
        <v>6</v>
      </c>
      <c r="B14" s="671" t="s">
        <v>8</v>
      </c>
      <c r="C14" s="668">
        <f t="shared" si="0"/>
        <v>82</v>
      </c>
      <c r="D14" s="662">
        <f t="shared" si="1"/>
        <v>100</v>
      </c>
      <c r="E14" s="656">
        <v>0</v>
      </c>
      <c r="F14" s="657">
        <v>0</v>
      </c>
      <c r="G14" s="668">
        <v>82</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16560</v>
      </c>
      <c r="D15" s="662">
        <f t="shared" si="1"/>
        <v>100</v>
      </c>
      <c r="E15" s="656">
        <v>3207</v>
      </c>
      <c r="F15" s="657">
        <v>19.365942028985508</v>
      </c>
      <c r="G15" s="668">
        <v>9359</v>
      </c>
      <c r="H15" s="662">
        <v>56.515700483091791</v>
      </c>
      <c r="I15" s="668">
        <v>1972</v>
      </c>
      <c r="J15" s="662">
        <v>11.908212560386474</v>
      </c>
      <c r="K15" s="668">
        <v>2022</v>
      </c>
      <c r="L15" s="662">
        <v>12.210144927536232</v>
      </c>
      <c r="M15" s="656">
        <v>0</v>
      </c>
      <c r="N15" s="657">
        <v>0</v>
      </c>
      <c r="O15" s="668">
        <v>0</v>
      </c>
      <c r="P15" s="662">
        <f t="shared" si="2"/>
        <v>0</v>
      </c>
    </row>
    <row r="16" spans="1:21" s="646" customFormat="1" ht="16.5" customHeight="1" x14ac:dyDescent="0.2">
      <c r="A16" s="646">
        <v>8</v>
      </c>
      <c r="B16" s="671" t="s">
        <v>43</v>
      </c>
      <c r="C16" s="668">
        <f t="shared" si="0"/>
        <v>3622</v>
      </c>
      <c r="D16" s="662">
        <f t="shared" si="1"/>
        <v>100</v>
      </c>
      <c r="E16" s="656">
        <v>244</v>
      </c>
      <c r="F16" s="657">
        <v>6.736609607951408</v>
      </c>
      <c r="G16" s="668">
        <v>2591</v>
      </c>
      <c r="H16" s="662">
        <v>71.535063500828272</v>
      </c>
      <c r="I16" s="668">
        <v>160</v>
      </c>
      <c r="J16" s="662">
        <v>4.417448923246825</v>
      </c>
      <c r="K16" s="668">
        <v>627</v>
      </c>
      <c r="L16" s="662">
        <v>17.310877967973497</v>
      </c>
      <c r="M16" s="656">
        <v>0</v>
      </c>
      <c r="N16" s="657">
        <v>0</v>
      </c>
      <c r="O16" s="668">
        <v>0</v>
      </c>
      <c r="P16" s="662">
        <f t="shared" si="2"/>
        <v>0</v>
      </c>
    </row>
    <row r="17" spans="1:16" s="646" customFormat="1" ht="16.5" customHeight="1" x14ac:dyDescent="0.2">
      <c r="A17" s="646">
        <v>9</v>
      </c>
      <c r="B17" s="671" t="s">
        <v>44</v>
      </c>
      <c r="C17" s="668">
        <f t="shared" si="0"/>
        <v>10701</v>
      </c>
      <c r="D17" s="662">
        <f t="shared" si="1"/>
        <v>100</v>
      </c>
      <c r="E17" s="656">
        <v>2814</v>
      </c>
      <c r="F17" s="657">
        <v>26.296607793664144</v>
      </c>
      <c r="G17" s="668">
        <v>6882</v>
      </c>
      <c r="H17" s="662">
        <v>64.311746565741529</v>
      </c>
      <c r="I17" s="668">
        <v>1005</v>
      </c>
      <c r="J17" s="662">
        <v>9.3916456405943372</v>
      </c>
      <c r="K17" s="668">
        <v>0</v>
      </c>
      <c r="L17" s="662">
        <v>0</v>
      </c>
      <c r="M17" s="656">
        <v>0</v>
      </c>
      <c r="N17" s="657">
        <v>0</v>
      </c>
      <c r="O17" s="668">
        <v>0</v>
      </c>
      <c r="P17" s="662">
        <f t="shared" si="2"/>
        <v>0</v>
      </c>
    </row>
    <row r="18" spans="1:16" s="646" customFormat="1" ht="16.5" customHeight="1" x14ac:dyDescent="0.2">
      <c r="A18" s="646">
        <v>10</v>
      </c>
      <c r="B18" s="671" t="s">
        <v>6</v>
      </c>
      <c r="C18" s="668">
        <f t="shared" si="0"/>
        <v>8078</v>
      </c>
      <c r="D18" s="662">
        <f t="shared" si="1"/>
        <v>100</v>
      </c>
      <c r="E18" s="656">
        <v>3925</v>
      </c>
      <c r="F18" s="657">
        <v>48.588759593958905</v>
      </c>
      <c r="G18" s="668">
        <v>3412</v>
      </c>
      <c r="H18" s="662">
        <v>42.238177766773951</v>
      </c>
      <c r="I18" s="668">
        <v>248</v>
      </c>
      <c r="J18" s="662">
        <v>3.0700668482297599</v>
      </c>
      <c r="K18" s="668">
        <v>493</v>
      </c>
      <c r="L18" s="662">
        <v>6.1029957910373858</v>
      </c>
      <c r="M18" s="656">
        <v>0</v>
      </c>
      <c r="N18" s="657">
        <v>0</v>
      </c>
      <c r="O18" s="668">
        <v>0</v>
      </c>
      <c r="P18" s="662">
        <f t="shared" si="2"/>
        <v>0</v>
      </c>
    </row>
    <row r="19" spans="1:16" s="644" customFormat="1" ht="16.5" customHeight="1" x14ac:dyDescent="0.2">
      <c r="A19" s="644">
        <v>11</v>
      </c>
      <c r="B19" s="671" t="s">
        <v>5</v>
      </c>
      <c r="C19" s="668">
        <f t="shared" si="0"/>
        <v>5982</v>
      </c>
      <c r="D19" s="662">
        <f t="shared" si="1"/>
        <v>100</v>
      </c>
      <c r="E19" s="656">
        <v>4275</v>
      </c>
      <c r="F19" s="657">
        <v>71.464393179538618</v>
      </c>
      <c r="G19" s="668">
        <v>1092</v>
      </c>
      <c r="H19" s="662">
        <v>18.254764292878637</v>
      </c>
      <c r="I19" s="668">
        <v>251</v>
      </c>
      <c r="J19" s="662">
        <v>4.195921096623203</v>
      </c>
      <c r="K19" s="668">
        <v>364</v>
      </c>
      <c r="L19" s="662">
        <v>6.084921430959545</v>
      </c>
      <c r="M19" s="656">
        <v>0</v>
      </c>
      <c r="N19" s="657">
        <v>0</v>
      </c>
      <c r="O19" s="668">
        <v>0</v>
      </c>
      <c r="P19" s="662">
        <f t="shared" si="2"/>
        <v>0</v>
      </c>
    </row>
    <row r="20" spans="1:16" s="644" customFormat="1" ht="16.5" customHeight="1" x14ac:dyDescent="0.2">
      <c r="A20" s="644">
        <v>12</v>
      </c>
      <c r="B20" s="671" t="s">
        <v>38</v>
      </c>
      <c r="C20" s="668">
        <f t="shared" si="0"/>
        <v>4654</v>
      </c>
      <c r="D20" s="662">
        <f t="shared" si="1"/>
        <v>100</v>
      </c>
      <c r="E20" s="656">
        <v>724</v>
      </c>
      <c r="F20" s="657">
        <v>15.556510528577569</v>
      </c>
      <c r="G20" s="668">
        <v>2280</v>
      </c>
      <c r="H20" s="662">
        <v>48.990116029222172</v>
      </c>
      <c r="I20" s="668">
        <v>972</v>
      </c>
      <c r="J20" s="662">
        <v>20.885259991405242</v>
      </c>
      <c r="K20" s="668">
        <v>678</v>
      </c>
      <c r="L20" s="662">
        <v>14.568113450795014</v>
      </c>
      <c r="M20" s="656">
        <v>0</v>
      </c>
      <c r="N20" s="657">
        <v>0</v>
      </c>
      <c r="O20" s="668">
        <v>0</v>
      </c>
      <c r="P20" s="662">
        <f t="shared" si="2"/>
        <v>0</v>
      </c>
    </row>
    <row r="21" spans="1:16" s="644" customFormat="1" ht="16.5" customHeight="1" x14ac:dyDescent="0.2">
      <c r="A21" s="644">
        <v>13</v>
      </c>
      <c r="B21" s="671" t="s">
        <v>45</v>
      </c>
      <c r="C21" s="668">
        <f t="shared" si="0"/>
        <v>8701</v>
      </c>
      <c r="D21" s="662">
        <f t="shared" si="1"/>
        <v>100</v>
      </c>
      <c r="E21" s="656">
        <v>820</v>
      </c>
      <c r="F21" s="657">
        <v>9.4242041144696014</v>
      </c>
      <c r="G21" s="668">
        <v>5625</v>
      </c>
      <c r="H21" s="662">
        <v>64.647741638892086</v>
      </c>
      <c r="I21" s="668">
        <v>786</v>
      </c>
      <c r="J21" s="662">
        <v>9.0334444316745195</v>
      </c>
      <c r="K21" s="668">
        <v>1470</v>
      </c>
      <c r="L21" s="662">
        <v>16.894609814963797</v>
      </c>
      <c r="M21" s="656">
        <v>0</v>
      </c>
      <c r="N21" s="657">
        <v>0</v>
      </c>
      <c r="O21" s="668">
        <v>0</v>
      </c>
      <c r="P21" s="662">
        <f t="shared" si="2"/>
        <v>0</v>
      </c>
    </row>
    <row r="22" spans="1:16" s="644" customFormat="1" ht="16.5" customHeight="1" x14ac:dyDescent="0.2">
      <c r="A22" s="644">
        <v>14</v>
      </c>
      <c r="B22" s="671" t="s">
        <v>46</v>
      </c>
      <c r="C22" s="668">
        <f t="shared" si="0"/>
        <v>396</v>
      </c>
      <c r="D22" s="662">
        <f t="shared" si="1"/>
        <v>100</v>
      </c>
      <c r="E22" s="656">
        <v>10</v>
      </c>
      <c r="F22" s="657">
        <v>2.5252525252525251</v>
      </c>
      <c r="G22" s="668">
        <v>200</v>
      </c>
      <c r="H22" s="662">
        <v>50.505050505050505</v>
      </c>
      <c r="I22" s="668">
        <v>71</v>
      </c>
      <c r="J22" s="662">
        <v>17.929292929292927</v>
      </c>
      <c r="K22" s="668">
        <v>115</v>
      </c>
      <c r="L22" s="662">
        <v>29.040404040404038</v>
      </c>
      <c r="M22" s="656">
        <v>0</v>
      </c>
      <c r="N22" s="657">
        <v>0</v>
      </c>
      <c r="O22" s="668">
        <v>0</v>
      </c>
      <c r="P22" s="662">
        <f t="shared" si="2"/>
        <v>0</v>
      </c>
    </row>
    <row r="23" spans="1:16" s="644" customFormat="1" ht="16.5" customHeight="1" x14ac:dyDescent="0.2">
      <c r="A23" s="644">
        <v>15</v>
      </c>
      <c r="B23" s="671" t="s">
        <v>47</v>
      </c>
      <c r="C23" s="668">
        <f t="shared" si="0"/>
        <v>1285</v>
      </c>
      <c r="D23" s="662">
        <f t="shared" si="1"/>
        <v>100</v>
      </c>
      <c r="E23" s="656">
        <v>594</v>
      </c>
      <c r="F23" s="657">
        <v>46.225680933852139</v>
      </c>
      <c r="G23" s="668">
        <v>583</v>
      </c>
      <c r="H23" s="662">
        <v>45.369649805447473</v>
      </c>
      <c r="I23" s="668">
        <v>107</v>
      </c>
      <c r="J23" s="662">
        <v>8.3268482490272362</v>
      </c>
      <c r="K23" s="668">
        <v>1</v>
      </c>
      <c r="L23" s="662">
        <v>7.7821011673151752E-2</v>
      </c>
      <c r="M23" s="656">
        <v>0</v>
      </c>
      <c r="N23" s="657">
        <v>0</v>
      </c>
      <c r="O23" s="668">
        <v>0</v>
      </c>
      <c r="P23" s="662">
        <f t="shared" si="2"/>
        <v>0</v>
      </c>
    </row>
    <row r="24" spans="1:16" s="644" customFormat="1" ht="16.5" customHeight="1" x14ac:dyDescent="0.2">
      <c r="A24" s="644">
        <v>16</v>
      </c>
      <c r="B24" s="671" t="s">
        <v>48</v>
      </c>
      <c r="C24" s="668">
        <f t="shared" si="0"/>
        <v>638</v>
      </c>
      <c r="D24" s="662">
        <f t="shared" si="1"/>
        <v>100</v>
      </c>
      <c r="E24" s="656">
        <v>0</v>
      </c>
      <c r="F24" s="657">
        <v>0</v>
      </c>
      <c r="G24" s="668">
        <v>637</v>
      </c>
      <c r="H24" s="662">
        <v>99.843260188087783</v>
      </c>
      <c r="I24" s="668">
        <v>1</v>
      </c>
      <c r="J24" s="662">
        <v>0.15673981191222569</v>
      </c>
      <c r="K24" s="668">
        <v>0</v>
      </c>
      <c r="L24" s="662">
        <v>0</v>
      </c>
      <c r="M24" s="656">
        <v>0</v>
      </c>
      <c r="N24" s="657">
        <v>0</v>
      </c>
      <c r="O24" s="668">
        <v>0</v>
      </c>
      <c r="P24" s="662">
        <f t="shared" si="2"/>
        <v>0</v>
      </c>
    </row>
    <row r="25" spans="1:16" s="644" customFormat="1" ht="16.5" customHeight="1" x14ac:dyDescent="0.2">
      <c r="A25" s="644">
        <v>17</v>
      </c>
      <c r="B25" s="671" t="s">
        <v>49</v>
      </c>
      <c r="C25" s="668">
        <f t="shared" si="0"/>
        <v>416</v>
      </c>
      <c r="D25" s="662">
        <f t="shared" si="1"/>
        <v>100</v>
      </c>
      <c r="E25" s="656">
        <v>0</v>
      </c>
      <c r="F25" s="657">
        <v>0</v>
      </c>
      <c r="G25" s="668">
        <v>384</v>
      </c>
      <c r="H25" s="662">
        <v>92.307692307692307</v>
      </c>
      <c r="I25" s="668">
        <v>22</v>
      </c>
      <c r="J25" s="662">
        <v>5.2884615384615383</v>
      </c>
      <c r="K25" s="668">
        <v>0</v>
      </c>
      <c r="L25" s="662">
        <v>0</v>
      </c>
      <c r="M25" s="656">
        <v>10</v>
      </c>
      <c r="N25" s="657">
        <v>2.4038461538461542</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72743</v>
      </c>
      <c r="D27" s="666">
        <f>C27/$C27*100</f>
        <v>100</v>
      </c>
      <c r="E27" s="664">
        <f>SUM(E9:E26)</f>
        <v>19494</v>
      </c>
      <c r="F27" s="665">
        <f>E27/$C27*100</f>
        <v>26.798454834142117</v>
      </c>
      <c r="G27" s="669">
        <f>SUM(G9:G26)</f>
        <v>40309</v>
      </c>
      <c r="H27" s="666">
        <f>G27/$C27*100</f>
        <v>55.4128919621132</v>
      </c>
      <c r="I27" s="669">
        <f>SUM(I9:I26)</f>
        <v>6484</v>
      </c>
      <c r="J27" s="666">
        <f>I27/$C27*100</f>
        <v>8.913572439959859</v>
      </c>
      <c r="K27" s="669">
        <f>SUM(K9:K26)</f>
        <v>6414</v>
      </c>
      <c r="L27" s="666">
        <f>K27/$C27*100</f>
        <v>8.8173432495222919</v>
      </c>
      <c r="M27" s="664">
        <f>SUM(M9:M26)</f>
        <v>42</v>
      </c>
      <c r="N27" s="665">
        <f>M27/$C27*100</f>
        <v>5.7737514262540722E-2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34" t="s">
        <v>452</v>
      </c>
      <c r="C3" s="1034"/>
      <c r="D3" s="1034"/>
      <c r="E3" s="1034"/>
      <c r="F3" s="1034"/>
      <c r="G3" s="1034"/>
      <c r="H3" s="1034"/>
      <c r="I3" s="1034"/>
      <c r="J3" s="1034"/>
      <c r="K3" s="1034"/>
      <c r="L3" s="1034"/>
      <c r="M3" s="1034"/>
      <c r="N3" s="1034"/>
      <c r="O3" s="1034"/>
      <c r="P3" s="1034"/>
    </row>
    <row r="4" spans="1:21" s="635" customFormat="1" x14ac:dyDescent="0.2">
      <c r="B4" s="1047" t="str">
        <f>porsaad!B6</f>
        <v>Situación a 30 de septiembre de 2023</v>
      </c>
      <c r="C4" s="1047"/>
      <c r="D4" s="1047"/>
      <c r="E4" s="1047"/>
      <c r="F4" s="1047"/>
      <c r="G4" s="1047"/>
      <c r="H4" s="1047"/>
      <c r="I4" s="1047"/>
      <c r="J4" s="1047"/>
      <c r="K4" s="1047"/>
      <c r="L4" s="1047"/>
      <c r="M4" s="1047"/>
      <c r="N4" s="1047"/>
      <c r="O4" s="1047"/>
      <c r="P4" s="1047"/>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0" t="s">
        <v>209</v>
      </c>
      <c r="D6" s="1161"/>
      <c r="E6" s="1161"/>
      <c r="F6" s="1161"/>
      <c r="G6" s="1161"/>
      <c r="H6" s="1161"/>
      <c r="I6" s="1161"/>
      <c r="J6" s="1161"/>
      <c r="K6" s="1161"/>
      <c r="L6" s="1161"/>
      <c r="M6" s="1161"/>
      <c r="N6" s="1161"/>
      <c r="O6" s="1161"/>
      <c r="P6" s="1162"/>
    </row>
    <row r="7" spans="1:21" s="635" customFormat="1" ht="57" customHeight="1" x14ac:dyDescent="0.2">
      <c r="B7" s="1163" t="s">
        <v>15</v>
      </c>
      <c r="C7" s="1159" t="s">
        <v>3</v>
      </c>
      <c r="D7" s="1159"/>
      <c r="E7" s="1159" t="s">
        <v>210</v>
      </c>
      <c r="F7" s="1159"/>
      <c r="G7" s="1159" t="s">
        <v>211</v>
      </c>
      <c r="H7" s="1159"/>
      <c r="I7" s="1159" t="s">
        <v>212</v>
      </c>
      <c r="J7" s="1159"/>
      <c r="K7" s="1159" t="s">
        <v>213</v>
      </c>
      <c r="L7" s="1159"/>
      <c r="M7" s="1159" t="s">
        <v>214</v>
      </c>
      <c r="N7" s="1159"/>
      <c r="O7" s="1159" t="s">
        <v>215</v>
      </c>
      <c r="P7" s="1159"/>
    </row>
    <row r="8" spans="1:21" s="640" customFormat="1" ht="12" customHeight="1" x14ac:dyDescent="0.2">
      <c r="B8" s="1164"/>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74</v>
      </c>
      <c r="D9" s="661">
        <f>IFERROR(C9/$C9*100,"-")</f>
        <v>100</v>
      </c>
      <c r="E9" s="659">
        <v>0</v>
      </c>
      <c r="F9" s="660">
        <v>0</v>
      </c>
      <c r="G9" s="667">
        <v>16</v>
      </c>
      <c r="H9" s="661">
        <v>21.621621621621621</v>
      </c>
      <c r="I9" s="667">
        <v>58</v>
      </c>
      <c r="J9" s="661">
        <v>78.378378378378372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1103</v>
      </c>
      <c r="D10" s="662">
        <f t="shared" ref="D10:D26" si="1">IFERROR(C10/$C10*100,"-")</f>
        <v>100</v>
      </c>
      <c r="E10" s="656">
        <v>2</v>
      </c>
      <c r="F10" s="657">
        <v>0.18132366273798731</v>
      </c>
      <c r="G10" s="668">
        <v>45</v>
      </c>
      <c r="H10" s="662">
        <v>4.0797824116047146</v>
      </c>
      <c r="I10" s="668">
        <v>1056</v>
      </c>
      <c r="J10" s="662">
        <v>95.738893925657294</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1119</v>
      </c>
      <c r="D11" s="662">
        <f t="shared" si="1"/>
        <v>100</v>
      </c>
      <c r="E11" s="656">
        <v>94</v>
      </c>
      <c r="F11" s="657">
        <v>8.4003574620196595</v>
      </c>
      <c r="G11" s="668">
        <v>20</v>
      </c>
      <c r="H11" s="662">
        <v>1.7873100983020553</v>
      </c>
      <c r="I11" s="668">
        <v>102</v>
      </c>
      <c r="J11" s="662">
        <v>9.1152815013404833</v>
      </c>
      <c r="K11" s="668">
        <v>791</v>
      </c>
      <c r="L11" s="662">
        <v>70.688114387846284</v>
      </c>
      <c r="M11" s="656">
        <v>112</v>
      </c>
      <c r="N11" s="657">
        <v>10.00893655049151</v>
      </c>
      <c r="O11" s="668">
        <v>0</v>
      </c>
      <c r="P11" s="662">
        <f t="shared" si="2"/>
        <v>0</v>
      </c>
      <c r="R11" s="645"/>
    </row>
    <row r="12" spans="1:21" s="644" customFormat="1" ht="16.5" customHeight="1" x14ac:dyDescent="0.2">
      <c r="A12" s="644">
        <v>4</v>
      </c>
      <c r="B12" s="671" t="s">
        <v>41</v>
      </c>
      <c r="C12" s="668">
        <f t="shared" si="0"/>
        <v>41</v>
      </c>
      <c r="D12" s="662">
        <f t="shared" si="1"/>
        <v>100</v>
      </c>
      <c r="E12" s="656">
        <v>0</v>
      </c>
      <c r="F12" s="657">
        <v>0</v>
      </c>
      <c r="G12" s="668">
        <v>1</v>
      </c>
      <c r="H12" s="662">
        <v>2.4390243902439024</v>
      </c>
      <c r="I12" s="668">
        <v>40</v>
      </c>
      <c r="J12" s="662">
        <v>97.560975609756099</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5441</v>
      </c>
      <c r="D13" s="662">
        <f t="shared" si="1"/>
        <v>100</v>
      </c>
      <c r="E13" s="656">
        <v>3968</v>
      </c>
      <c r="F13" s="657">
        <v>72.927770630398825</v>
      </c>
      <c r="G13" s="668">
        <v>4</v>
      </c>
      <c r="H13" s="662">
        <v>7.3515897812902034E-2</v>
      </c>
      <c r="I13" s="668">
        <v>462</v>
      </c>
      <c r="J13" s="662">
        <v>8.4910861973901852</v>
      </c>
      <c r="K13" s="668">
        <v>1007</v>
      </c>
      <c r="L13" s="662">
        <v>18.507627274398089</v>
      </c>
      <c r="M13" s="656">
        <v>0</v>
      </c>
      <c r="N13" s="657">
        <v>0</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18273</v>
      </c>
      <c r="D15" s="662">
        <f t="shared" si="1"/>
        <v>100</v>
      </c>
      <c r="E15" s="656">
        <v>6935</v>
      </c>
      <c r="F15" s="657">
        <v>37.952169868111426</v>
      </c>
      <c r="G15" s="668">
        <v>0</v>
      </c>
      <c r="H15" s="662">
        <v>0</v>
      </c>
      <c r="I15" s="668">
        <v>9515</v>
      </c>
      <c r="J15" s="662">
        <v>52.071362118973354</v>
      </c>
      <c r="K15" s="668">
        <v>1823</v>
      </c>
      <c r="L15" s="662">
        <v>9.9764680129152303</v>
      </c>
      <c r="M15" s="656">
        <v>0</v>
      </c>
      <c r="N15" s="657">
        <v>0</v>
      </c>
      <c r="O15" s="668">
        <v>0</v>
      </c>
      <c r="P15" s="662">
        <f t="shared" si="2"/>
        <v>0</v>
      </c>
    </row>
    <row r="16" spans="1:21" s="646" customFormat="1" ht="16.5" customHeight="1" x14ac:dyDescent="0.2">
      <c r="A16" s="646">
        <v>8</v>
      </c>
      <c r="B16" s="671" t="s">
        <v>43</v>
      </c>
      <c r="C16" s="668">
        <f t="shared" si="0"/>
        <v>2765</v>
      </c>
      <c r="D16" s="662">
        <f t="shared" si="1"/>
        <v>100</v>
      </c>
      <c r="E16" s="656">
        <v>480</v>
      </c>
      <c r="F16" s="657">
        <v>17.359855334538878</v>
      </c>
      <c r="G16" s="668">
        <v>1602</v>
      </c>
      <c r="H16" s="662">
        <v>57.938517179023506</v>
      </c>
      <c r="I16" s="668">
        <v>106</v>
      </c>
      <c r="J16" s="662">
        <v>3.8336347197106693</v>
      </c>
      <c r="K16" s="668">
        <v>577</v>
      </c>
      <c r="L16" s="662">
        <v>20.867992766726946</v>
      </c>
      <c r="M16" s="656">
        <v>0</v>
      </c>
      <c r="N16" s="657">
        <v>0</v>
      </c>
      <c r="O16" s="668">
        <v>0</v>
      </c>
      <c r="P16" s="662">
        <f t="shared" si="2"/>
        <v>0</v>
      </c>
    </row>
    <row r="17" spans="1:16" s="646" customFormat="1" ht="16.5" customHeight="1" x14ac:dyDescent="0.2">
      <c r="A17" s="646">
        <v>9</v>
      </c>
      <c r="B17" s="671" t="s">
        <v>44</v>
      </c>
      <c r="C17" s="668">
        <f t="shared" si="0"/>
        <v>7430</v>
      </c>
      <c r="D17" s="662">
        <f t="shared" si="1"/>
        <v>100</v>
      </c>
      <c r="E17" s="656">
        <v>6918</v>
      </c>
      <c r="F17" s="657">
        <v>93.109017496635261</v>
      </c>
      <c r="G17" s="668">
        <v>8</v>
      </c>
      <c r="H17" s="662">
        <v>0.10767160161507401</v>
      </c>
      <c r="I17" s="668">
        <v>504</v>
      </c>
      <c r="J17" s="662">
        <v>6.7833109017496636</v>
      </c>
      <c r="K17" s="668">
        <v>0</v>
      </c>
      <c r="L17" s="662">
        <v>0</v>
      </c>
      <c r="M17" s="656">
        <v>0</v>
      </c>
      <c r="N17" s="657">
        <v>0</v>
      </c>
      <c r="O17" s="668">
        <v>0</v>
      </c>
      <c r="P17" s="662">
        <f t="shared" si="2"/>
        <v>0</v>
      </c>
    </row>
    <row r="18" spans="1:16" s="646" customFormat="1" ht="16.5" customHeight="1" x14ac:dyDescent="0.2">
      <c r="A18" s="646">
        <v>10</v>
      </c>
      <c r="B18" s="671" t="s">
        <v>6</v>
      </c>
      <c r="C18" s="668">
        <f t="shared" si="0"/>
        <v>6289</v>
      </c>
      <c r="D18" s="662">
        <f t="shared" si="1"/>
        <v>100</v>
      </c>
      <c r="E18" s="656">
        <v>4732</v>
      </c>
      <c r="F18" s="657">
        <v>75.242486881857204</v>
      </c>
      <c r="G18" s="668">
        <v>1161</v>
      </c>
      <c r="H18" s="662">
        <v>18.460804579424391</v>
      </c>
      <c r="I18" s="668">
        <v>68</v>
      </c>
      <c r="J18" s="662">
        <v>1.0812529813960885</v>
      </c>
      <c r="K18" s="668">
        <v>328</v>
      </c>
      <c r="L18" s="662">
        <v>5.2154555573223087</v>
      </c>
      <c r="M18" s="656">
        <v>0</v>
      </c>
      <c r="N18" s="657">
        <v>0</v>
      </c>
      <c r="O18" s="668">
        <v>0</v>
      </c>
      <c r="P18" s="662">
        <f t="shared" si="2"/>
        <v>0</v>
      </c>
    </row>
    <row r="19" spans="1:16" s="644" customFormat="1" ht="16.5" customHeight="1" x14ac:dyDescent="0.2">
      <c r="A19" s="644">
        <v>11</v>
      </c>
      <c r="B19" s="671" t="s">
        <v>5</v>
      </c>
      <c r="C19" s="668">
        <f t="shared" si="0"/>
        <v>6517</v>
      </c>
      <c r="D19" s="662">
        <f t="shared" si="1"/>
        <v>100</v>
      </c>
      <c r="E19" s="656">
        <v>5738</v>
      </c>
      <c r="F19" s="657">
        <v>88.046647230320701</v>
      </c>
      <c r="G19" s="668">
        <v>3</v>
      </c>
      <c r="H19" s="662">
        <v>4.6033450974374709E-2</v>
      </c>
      <c r="I19" s="668">
        <v>229</v>
      </c>
      <c r="J19" s="662">
        <v>3.5138867577106034</v>
      </c>
      <c r="K19" s="668">
        <v>547</v>
      </c>
      <c r="L19" s="662">
        <v>8.3934325609943219</v>
      </c>
      <c r="M19" s="656">
        <v>0</v>
      </c>
      <c r="N19" s="657">
        <v>0</v>
      </c>
      <c r="O19" s="668">
        <v>0</v>
      </c>
      <c r="P19" s="662">
        <f t="shared" si="2"/>
        <v>0</v>
      </c>
    </row>
    <row r="20" spans="1:16" s="644" customFormat="1" ht="16.5" customHeight="1" x14ac:dyDescent="0.2">
      <c r="A20" s="644">
        <v>12</v>
      </c>
      <c r="B20" s="671" t="s">
        <v>38</v>
      </c>
      <c r="C20" s="668">
        <f t="shared" si="0"/>
        <v>4072</v>
      </c>
      <c r="D20" s="662">
        <f t="shared" si="1"/>
        <v>100</v>
      </c>
      <c r="E20" s="656">
        <v>1394</v>
      </c>
      <c r="F20" s="657">
        <v>34.233791748526521</v>
      </c>
      <c r="G20" s="668">
        <v>43</v>
      </c>
      <c r="H20" s="662">
        <v>1.0559921414538309</v>
      </c>
      <c r="I20" s="668">
        <v>1148</v>
      </c>
      <c r="J20" s="662">
        <v>28.192534381139488</v>
      </c>
      <c r="K20" s="668">
        <v>1487</v>
      </c>
      <c r="L20" s="662">
        <v>36.517681728880156</v>
      </c>
      <c r="M20" s="656">
        <v>0</v>
      </c>
      <c r="N20" s="657">
        <v>0</v>
      </c>
      <c r="O20" s="668">
        <v>0</v>
      </c>
      <c r="P20" s="662">
        <f t="shared" si="2"/>
        <v>0</v>
      </c>
    </row>
    <row r="21" spans="1:16" s="644" customFormat="1" ht="16.5" customHeight="1" x14ac:dyDescent="0.2">
      <c r="A21" s="644">
        <v>13</v>
      </c>
      <c r="B21" s="671" t="s">
        <v>45</v>
      </c>
      <c r="C21" s="668">
        <f t="shared" si="0"/>
        <v>4456</v>
      </c>
      <c r="D21" s="662">
        <f t="shared" si="1"/>
        <v>100</v>
      </c>
      <c r="E21" s="656">
        <v>1011</v>
      </c>
      <c r="F21" s="657">
        <v>22.688509874326751</v>
      </c>
      <c r="G21" s="668">
        <v>3</v>
      </c>
      <c r="H21" s="662">
        <v>6.7324955116696589E-2</v>
      </c>
      <c r="I21" s="668">
        <v>384</v>
      </c>
      <c r="J21" s="662">
        <v>8.6175942549371634</v>
      </c>
      <c r="K21" s="668">
        <v>3058</v>
      </c>
      <c r="L21" s="662">
        <v>68.626570915619396</v>
      </c>
      <c r="M21" s="656">
        <v>0</v>
      </c>
      <c r="N21" s="657">
        <v>0</v>
      </c>
      <c r="O21" s="668">
        <v>0</v>
      </c>
      <c r="P21" s="662">
        <f t="shared" si="2"/>
        <v>0</v>
      </c>
    </row>
    <row r="22" spans="1:16" s="644" customFormat="1" ht="16.5" customHeight="1" x14ac:dyDescent="0.2">
      <c r="A22" s="644">
        <v>14</v>
      </c>
      <c r="B22" s="671" t="s">
        <v>46</v>
      </c>
      <c r="C22" s="668">
        <f t="shared" si="0"/>
        <v>125</v>
      </c>
      <c r="D22" s="662">
        <f t="shared" si="1"/>
        <v>100</v>
      </c>
      <c r="E22" s="656">
        <v>10</v>
      </c>
      <c r="F22" s="657">
        <v>8</v>
      </c>
      <c r="G22" s="668">
        <v>1</v>
      </c>
      <c r="H22" s="662">
        <v>0.8</v>
      </c>
      <c r="I22" s="668">
        <v>41</v>
      </c>
      <c r="J22" s="662">
        <v>32.800000000000004</v>
      </c>
      <c r="K22" s="668">
        <v>73</v>
      </c>
      <c r="L22" s="662">
        <v>58.4</v>
      </c>
      <c r="M22" s="656">
        <v>0</v>
      </c>
      <c r="N22" s="657">
        <v>0</v>
      </c>
      <c r="O22" s="668">
        <v>0</v>
      </c>
      <c r="P22" s="662">
        <f t="shared" si="2"/>
        <v>0</v>
      </c>
    </row>
    <row r="23" spans="1:16" s="644" customFormat="1" ht="16.5" customHeight="1" x14ac:dyDescent="0.2">
      <c r="A23" s="644">
        <v>15</v>
      </c>
      <c r="B23" s="671" t="s">
        <v>47</v>
      </c>
      <c r="C23" s="668">
        <f t="shared" si="0"/>
        <v>749</v>
      </c>
      <c r="D23" s="662">
        <f t="shared" si="1"/>
        <v>100</v>
      </c>
      <c r="E23" s="656">
        <v>471</v>
      </c>
      <c r="F23" s="657">
        <v>62.88384512683578</v>
      </c>
      <c r="G23" s="668">
        <v>20</v>
      </c>
      <c r="H23" s="662">
        <v>2.6702269692923899</v>
      </c>
      <c r="I23" s="668">
        <v>141</v>
      </c>
      <c r="J23" s="662">
        <v>18.825100133511349</v>
      </c>
      <c r="K23" s="668">
        <v>117</v>
      </c>
      <c r="L23" s="662">
        <v>15.620827770360481</v>
      </c>
      <c r="M23" s="656">
        <v>0</v>
      </c>
      <c r="N23" s="657">
        <v>0</v>
      </c>
      <c r="O23" s="668">
        <v>0</v>
      </c>
      <c r="P23" s="662">
        <f t="shared" si="2"/>
        <v>0</v>
      </c>
    </row>
    <row r="24" spans="1:16" s="644" customFormat="1" ht="16.5" customHeight="1" x14ac:dyDescent="0.2">
      <c r="A24" s="644">
        <v>16</v>
      </c>
      <c r="B24" s="671" t="s">
        <v>48</v>
      </c>
      <c r="C24" s="668">
        <f t="shared" si="0"/>
        <v>42</v>
      </c>
      <c r="D24" s="662">
        <f t="shared" si="1"/>
        <v>100</v>
      </c>
      <c r="E24" s="656">
        <v>0</v>
      </c>
      <c r="F24" s="657">
        <v>0</v>
      </c>
      <c r="G24" s="668">
        <v>42</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36</v>
      </c>
      <c r="D25" s="662">
        <f t="shared" si="1"/>
        <v>100</v>
      </c>
      <c r="E25" s="656">
        <v>0</v>
      </c>
      <c r="F25" s="657">
        <v>0</v>
      </c>
      <c r="G25" s="668">
        <v>9</v>
      </c>
      <c r="H25" s="662">
        <v>25</v>
      </c>
      <c r="I25" s="668">
        <v>11</v>
      </c>
      <c r="J25" s="662">
        <v>30.555555555555557</v>
      </c>
      <c r="K25" s="668">
        <v>0</v>
      </c>
      <c r="L25" s="662">
        <v>0</v>
      </c>
      <c r="M25" s="656">
        <v>16</v>
      </c>
      <c r="N25" s="657">
        <v>44.444444444444443</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58533</v>
      </c>
      <c r="D27" s="666">
        <f>C27/$C27*100</f>
        <v>100</v>
      </c>
      <c r="E27" s="664">
        <f>SUM(E9:E26)</f>
        <v>31754</v>
      </c>
      <c r="F27" s="665">
        <f>E27/$C27*100</f>
        <v>54.24973946320879</v>
      </c>
      <c r="G27" s="669">
        <f>SUM(G9:G26)</f>
        <v>2978</v>
      </c>
      <c r="H27" s="666">
        <f>G27/$C27*100</f>
        <v>5.0877282900244305</v>
      </c>
      <c r="I27" s="669">
        <f>SUM(I9:I26)</f>
        <v>13865</v>
      </c>
      <c r="J27" s="666">
        <f>I27/$C27*100</f>
        <v>23.68749252558386</v>
      </c>
      <c r="K27" s="669">
        <f>SUM(K9:K26)</f>
        <v>9808</v>
      </c>
      <c r="L27" s="666">
        <f>K27/$C27*100</f>
        <v>16.756359660362531</v>
      </c>
      <c r="M27" s="664">
        <f>SUM(M9:M26)</f>
        <v>128</v>
      </c>
      <c r="N27" s="665">
        <f>M27/$C27*100</f>
        <v>0.2186800608203919</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65"/>
      <c r="C2" s="1165"/>
      <c r="D2" s="1165"/>
      <c r="E2" s="1165"/>
      <c r="F2" s="1165"/>
      <c r="G2" s="1165"/>
      <c r="H2" s="1165"/>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66" t="s">
        <v>455</v>
      </c>
      <c r="C4" s="1166"/>
      <c r="D4" s="1166"/>
      <c r="E4" s="1166"/>
      <c r="F4" s="1166"/>
      <c r="G4" s="1166"/>
      <c r="H4" s="1166"/>
      <c r="I4" s="1166"/>
      <c r="J4" s="1166"/>
      <c r="K4" s="1166"/>
      <c r="L4" s="1166"/>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67" t="s">
        <v>489</v>
      </c>
      <c r="C5" s="1167"/>
      <c r="D5" s="1167"/>
      <c r="E5" s="1167"/>
      <c r="F5" s="1167"/>
      <c r="G5" s="1167"/>
      <c r="H5" s="1167"/>
      <c r="I5" s="1167"/>
      <c r="J5" s="1167"/>
      <c r="K5" s="1167"/>
      <c r="L5" s="1167"/>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68"/>
      <c r="D7" s="1168"/>
      <c r="E7" s="1168"/>
      <c r="F7" s="1168"/>
      <c r="G7" s="1168"/>
      <c r="H7" s="1168"/>
      <c r="I7" s="473"/>
      <c r="J7" s="1168"/>
      <c r="K7" s="1168"/>
      <c r="L7" s="1168"/>
      <c r="M7" s="1168"/>
      <c r="N7" s="473"/>
      <c r="O7" s="473"/>
      <c r="P7" s="473"/>
      <c r="Q7" s="1168"/>
      <c r="R7" s="1168"/>
      <c r="S7" s="1168"/>
      <c r="T7" s="1168"/>
      <c r="U7" s="1168"/>
      <c r="V7" s="1168"/>
      <c r="W7" s="473"/>
      <c r="X7" s="473"/>
      <c r="AF7" s="1169"/>
      <c r="AG7" s="1169"/>
      <c r="AH7" s="1169"/>
      <c r="AI7" s="1169"/>
      <c r="AJ7" s="1169"/>
      <c r="AK7" s="1169"/>
      <c r="AL7" s="1169"/>
      <c r="AM7" s="1169"/>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70"/>
      <c r="B9" s="735" t="s">
        <v>147</v>
      </c>
      <c r="C9" s="728">
        <v>196986</v>
      </c>
      <c r="D9" s="477">
        <v>0.34377950474781022</v>
      </c>
      <c r="E9" s="476"/>
      <c r="F9" s="476"/>
      <c r="G9" s="476"/>
      <c r="H9" s="476" t="s">
        <v>148</v>
      </c>
      <c r="I9" s="735">
        <v>162344</v>
      </c>
      <c r="J9" s="477">
        <v>0.2832185704740488</v>
      </c>
      <c r="K9" s="476"/>
      <c r="L9" s="476"/>
      <c r="M9" s="476"/>
      <c r="N9" s="473"/>
      <c r="O9" s="1171"/>
      <c r="P9" s="729"/>
      <c r="Q9" s="476"/>
      <c r="R9" s="476"/>
      <c r="S9" s="476"/>
      <c r="T9" s="476"/>
      <c r="U9" s="476"/>
      <c r="V9" s="476"/>
      <c r="W9" s="473"/>
      <c r="X9" s="473"/>
      <c r="AD9" s="1170"/>
      <c r="AE9" s="730"/>
      <c r="AF9" s="731"/>
      <c r="AG9" s="731"/>
      <c r="AH9" s="731"/>
      <c r="AI9" s="731"/>
      <c r="AJ9" s="731"/>
      <c r="AK9" s="731"/>
      <c r="AL9" s="731"/>
      <c r="AM9" s="731"/>
    </row>
    <row r="10" spans="1:39" s="724" customFormat="1" ht="15" x14ac:dyDescent="0.25">
      <c r="A10" s="1170"/>
      <c r="B10" s="735" t="s">
        <v>151</v>
      </c>
      <c r="C10" s="728">
        <v>139064</v>
      </c>
      <c r="D10" s="477">
        <v>0.24269416632780746</v>
      </c>
      <c r="E10" s="476"/>
      <c r="F10" s="476"/>
      <c r="G10" s="476"/>
      <c r="H10" s="476" t="s">
        <v>150</v>
      </c>
      <c r="I10" s="735">
        <v>268710</v>
      </c>
      <c r="J10" s="477">
        <v>0.4687802571827826</v>
      </c>
      <c r="K10" s="476"/>
      <c r="L10" s="476"/>
      <c r="M10" s="476"/>
      <c r="N10" s="473"/>
      <c r="O10" s="1171"/>
      <c r="P10" s="729"/>
      <c r="Q10" s="476"/>
      <c r="R10" s="476"/>
      <c r="S10" s="476"/>
      <c r="T10" s="476"/>
      <c r="U10" s="476"/>
      <c r="V10" s="476"/>
      <c r="W10" s="473"/>
      <c r="X10" s="473"/>
      <c r="AD10" s="1170"/>
      <c r="AE10" s="730"/>
      <c r="AF10" s="731"/>
      <c r="AG10" s="731"/>
      <c r="AH10" s="731"/>
      <c r="AI10" s="731"/>
      <c r="AJ10" s="731"/>
      <c r="AK10" s="731"/>
      <c r="AL10" s="731"/>
      <c r="AM10" s="731"/>
    </row>
    <row r="11" spans="1:39" s="724" customFormat="1" ht="15" x14ac:dyDescent="0.25">
      <c r="A11" s="1170"/>
      <c r="B11" s="735" t="s">
        <v>149</v>
      </c>
      <c r="C11" s="728">
        <v>114902</v>
      </c>
      <c r="D11" s="477">
        <v>0.20052670065148229</v>
      </c>
      <c r="E11" s="476"/>
      <c r="F11" s="476"/>
      <c r="G11" s="476"/>
      <c r="H11" s="476" t="s">
        <v>152</v>
      </c>
      <c r="I11" s="735">
        <v>101654</v>
      </c>
      <c r="J11" s="477">
        <v>0.17734132806244124</v>
      </c>
      <c r="K11" s="476"/>
      <c r="L11" s="476"/>
      <c r="M11" s="476"/>
      <c r="N11" s="473"/>
      <c r="O11" s="1171"/>
      <c r="P11" s="729"/>
      <c r="Q11" s="476"/>
      <c r="R11" s="476"/>
      <c r="S11" s="476"/>
      <c r="T11" s="476"/>
      <c r="U11" s="476"/>
      <c r="V11" s="476"/>
      <c r="W11" s="473"/>
      <c r="X11" s="473"/>
      <c r="AD11" s="1170"/>
      <c r="AE11" s="730"/>
      <c r="AF11" s="731"/>
      <c r="AG11" s="731"/>
      <c r="AH11" s="731"/>
      <c r="AI11" s="731"/>
      <c r="AJ11" s="731"/>
      <c r="AK11" s="731"/>
      <c r="AL11" s="731"/>
      <c r="AM11" s="731"/>
    </row>
    <row r="12" spans="1:39" s="724" customFormat="1" ht="15" x14ac:dyDescent="0.25">
      <c r="A12" s="1170"/>
      <c r="B12" s="735" t="s">
        <v>155</v>
      </c>
      <c r="C12" s="728">
        <v>25674</v>
      </c>
      <c r="D12" s="477">
        <v>4.480620452669367E-2</v>
      </c>
      <c r="E12" s="476"/>
      <c r="F12" s="476"/>
      <c r="G12" s="476"/>
      <c r="H12" s="476" t="s">
        <v>154</v>
      </c>
      <c r="I12" s="735">
        <v>35476</v>
      </c>
      <c r="J12" s="477">
        <v>6.1889949774166932E-2</v>
      </c>
      <c r="K12" s="476"/>
      <c r="L12" s="476"/>
      <c r="M12" s="476"/>
      <c r="N12" s="473"/>
      <c r="O12" s="1171"/>
      <c r="P12" s="729"/>
      <c r="Q12" s="476"/>
      <c r="R12" s="476"/>
      <c r="S12" s="476"/>
      <c r="T12" s="476"/>
      <c r="U12" s="476"/>
      <c r="V12" s="476"/>
      <c r="W12" s="473"/>
      <c r="X12" s="473"/>
      <c r="AD12" s="1170"/>
      <c r="AE12" s="730"/>
      <c r="AF12" s="731"/>
      <c r="AG12" s="731"/>
      <c r="AH12" s="731"/>
      <c r="AI12" s="731"/>
      <c r="AJ12" s="731"/>
      <c r="AK12" s="731"/>
      <c r="AL12" s="731"/>
      <c r="AM12" s="731"/>
    </row>
    <row r="13" spans="1:39" s="724" customFormat="1" ht="15" x14ac:dyDescent="0.25">
      <c r="A13" s="1170"/>
      <c r="B13" s="735" t="s">
        <v>153</v>
      </c>
      <c r="C13" s="728">
        <v>18919</v>
      </c>
      <c r="D13" s="477">
        <v>3.3017394385001071E-2</v>
      </c>
      <c r="E13" s="476"/>
      <c r="F13" s="476"/>
      <c r="G13" s="476"/>
      <c r="H13" s="476" t="s">
        <v>156</v>
      </c>
      <c r="I13" s="735">
        <v>5027</v>
      </c>
      <c r="J13" s="477">
        <v>8.769894506560412E-3</v>
      </c>
      <c r="K13" s="476"/>
      <c r="L13" s="476"/>
      <c r="M13" s="476"/>
      <c r="N13" s="473"/>
      <c r="O13" s="1171"/>
      <c r="P13" s="729"/>
      <c r="Q13" s="476"/>
      <c r="R13" s="476"/>
      <c r="S13" s="476"/>
      <c r="T13" s="476"/>
      <c r="U13" s="476"/>
      <c r="V13" s="476"/>
      <c r="W13" s="473"/>
      <c r="X13" s="473"/>
      <c r="AD13" s="1170"/>
      <c r="AE13" s="730"/>
      <c r="AF13" s="731"/>
      <c r="AG13" s="731"/>
      <c r="AH13" s="731"/>
      <c r="AI13" s="731"/>
      <c r="AJ13" s="731"/>
      <c r="AK13" s="731"/>
      <c r="AL13" s="731"/>
      <c r="AM13" s="731"/>
    </row>
    <row r="14" spans="1:39" s="724" customFormat="1" ht="15" x14ac:dyDescent="0.25">
      <c r="A14" s="1170"/>
      <c r="B14" s="735" t="s">
        <v>159</v>
      </c>
      <c r="C14" s="728">
        <v>10192</v>
      </c>
      <c r="D14" s="477">
        <v>1.7787054472854322E-2</v>
      </c>
      <c r="E14" s="476"/>
      <c r="F14" s="476"/>
      <c r="G14" s="476"/>
      <c r="H14" s="476" t="s">
        <v>158</v>
      </c>
      <c r="I14" s="735">
        <v>768</v>
      </c>
      <c r="J14" s="476"/>
      <c r="K14" s="476"/>
      <c r="L14" s="476"/>
      <c r="M14" s="476"/>
      <c r="N14" s="473"/>
      <c r="O14" s="1171"/>
      <c r="P14" s="729"/>
      <c r="Q14" s="476"/>
      <c r="R14" s="476"/>
      <c r="S14" s="476"/>
      <c r="T14" s="476"/>
      <c r="U14" s="476"/>
      <c r="V14" s="476"/>
      <c r="W14" s="473"/>
      <c r="X14" s="473"/>
      <c r="AD14" s="1170"/>
      <c r="AE14" s="730"/>
      <c r="AF14" s="731"/>
      <c r="AG14" s="731"/>
      <c r="AH14" s="731"/>
      <c r="AI14" s="731"/>
      <c r="AJ14" s="731"/>
      <c r="AK14" s="731"/>
      <c r="AL14" s="731"/>
      <c r="AM14" s="731"/>
    </row>
    <row r="15" spans="1:39" s="724" customFormat="1" ht="15" x14ac:dyDescent="0.25">
      <c r="A15" s="1170"/>
      <c r="B15" s="735" t="s">
        <v>157</v>
      </c>
      <c r="C15" s="728">
        <v>10043</v>
      </c>
      <c r="D15" s="477">
        <v>1.7527020022652665E-2</v>
      </c>
      <c r="E15" s="476"/>
      <c r="F15" s="476"/>
      <c r="G15" s="476"/>
      <c r="H15" s="476"/>
      <c r="I15" s="473"/>
      <c r="J15" s="476"/>
      <c r="K15" s="476"/>
      <c r="L15" s="476"/>
      <c r="M15" s="476"/>
      <c r="N15" s="473"/>
      <c r="O15" s="1171"/>
      <c r="P15" s="729"/>
      <c r="Q15" s="476"/>
      <c r="R15" s="476"/>
      <c r="S15" s="476"/>
      <c r="T15" s="476"/>
      <c r="U15" s="476"/>
      <c r="V15" s="476"/>
      <c r="W15" s="473"/>
      <c r="X15" s="473"/>
      <c r="AD15" s="1170"/>
      <c r="AE15" s="730"/>
      <c r="AF15" s="731"/>
      <c r="AG15" s="731"/>
      <c r="AH15" s="731"/>
      <c r="AI15" s="731"/>
      <c r="AJ15" s="731"/>
      <c r="AK15" s="731"/>
      <c r="AL15" s="731"/>
      <c r="AM15" s="731"/>
    </row>
    <row r="16" spans="1:39" s="724" customFormat="1" ht="15" x14ac:dyDescent="0.25">
      <c r="A16" s="1170"/>
      <c r="B16" s="735" t="s">
        <v>200</v>
      </c>
      <c r="C16" s="728">
        <v>7982</v>
      </c>
      <c r="D16" s="477">
        <v>1.3930167661138462E-2</v>
      </c>
      <c r="E16" s="476"/>
      <c r="F16" s="476"/>
      <c r="G16" s="476"/>
      <c r="H16" s="476"/>
      <c r="I16" s="473"/>
      <c r="J16" s="476"/>
      <c r="K16" s="476"/>
      <c r="L16" s="476"/>
      <c r="M16" s="476"/>
      <c r="N16" s="473"/>
      <c r="O16" s="1171"/>
      <c r="P16" s="729"/>
      <c r="Q16" s="476"/>
      <c r="R16" s="476"/>
      <c r="S16" s="476"/>
      <c r="T16" s="476"/>
      <c r="U16" s="476"/>
      <c r="V16" s="476"/>
      <c r="W16" s="473"/>
      <c r="X16" s="473"/>
      <c r="AD16" s="1170"/>
      <c r="AE16" s="730"/>
      <c r="AF16" s="731"/>
      <c r="AG16" s="731"/>
      <c r="AH16" s="731"/>
      <c r="AI16" s="731"/>
      <c r="AJ16" s="731"/>
      <c r="AK16" s="731"/>
      <c r="AL16" s="731"/>
      <c r="AM16" s="731"/>
    </row>
    <row r="17" spans="1:28" s="724" customFormat="1" ht="15" x14ac:dyDescent="0.25">
      <c r="A17" s="732"/>
      <c r="B17" s="735" t="s">
        <v>158</v>
      </c>
      <c r="C17" s="733">
        <v>49239</v>
      </c>
      <c r="D17" s="477">
        <v>8.5931787204559851E-2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153142</v>
      </c>
      <c r="D19" s="734">
        <v>0.26680767066390931</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420837</v>
      </c>
      <c r="D20" s="734">
        <v>0.73319232933609069</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AL7:AM7"/>
    <mergeCell ref="A9:A16"/>
    <mergeCell ref="O9:O16"/>
    <mergeCell ref="AD9:AD16"/>
    <mergeCell ref="Q7:R7"/>
    <mergeCell ref="S7:T7"/>
    <mergeCell ref="U7:V7"/>
    <mergeCell ref="AF7:AG7"/>
    <mergeCell ref="AH7:AI7"/>
    <mergeCell ref="AJ7:AK7"/>
    <mergeCell ref="B2:H2"/>
    <mergeCell ref="B4:L4"/>
    <mergeCell ref="B5:L5"/>
    <mergeCell ref="C7:D7"/>
    <mergeCell ref="E7:F7"/>
    <mergeCell ref="G7:H7"/>
    <mergeCell ref="J7:K7"/>
    <mergeCell ref="L7:M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2" t="s">
        <v>458</v>
      </c>
      <c r="C6" s="1172"/>
      <c r="D6" s="1172"/>
      <c r="E6" s="1172"/>
      <c r="F6" s="1172"/>
      <c r="G6" s="1172"/>
      <c r="H6" s="1172"/>
      <c r="I6" s="1172"/>
      <c r="J6" s="1172"/>
      <c r="K6" s="1172"/>
      <c r="L6" s="1172"/>
      <c r="M6" s="1172"/>
      <c r="N6" s="1172"/>
      <c r="O6" s="389"/>
    </row>
    <row r="7" spans="1:17" s="7" customFormat="1" ht="11.25" customHeight="1" x14ac:dyDescent="0.2">
      <c r="A7" s="364"/>
      <c r="B7" s="1172"/>
      <c r="C7" s="1172"/>
      <c r="D7" s="1172"/>
      <c r="E7" s="1172"/>
      <c r="F7" s="1172"/>
      <c r="G7" s="1172"/>
      <c r="H7" s="1172"/>
      <c r="I7" s="1172"/>
      <c r="J7" s="1172"/>
      <c r="K7" s="1172"/>
      <c r="L7" s="1172"/>
      <c r="M7" s="1172"/>
      <c r="N7" s="1172"/>
      <c r="O7" s="389"/>
    </row>
    <row r="8" spans="1:17" s="7" customFormat="1" ht="15.75" customHeight="1" x14ac:dyDescent="0.2">
      <c r="A8" s="364"/>
      <c r="B8" s="1173" t="str">
        <f>porsaad!B6</f>
        <v>Situación a 30 de septiembre de 2023</v>
      </c>
      <c r="C8" s="1173"/>
      <c r="D8" s="1173"/>
      <c r="E8" s="1173"/>
      <c r="F8" s="1173"/>
      <c r="G8" s="1173"/>
      <c r="H8" s="1173"/>
      <c r="I8" s="1173"/>
      <c r="J8" s="1173"/>
      <c r="K8" s="1173"/>
      <c r="L8" s="1173"/>
      <c r="M8" s="1173"/>
      <c r="N8" s="117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4" t="s">
        <v>3</v>
      </c>
      <c r="D11" s="1174"/>
      <c r="E11" s="1174"/>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14078</v>
      </c>
      <c r="D13" s="392">
        <v>66034</v>
      </c>
      <c r="E13" s="392" t="e">
        <v>#REF!</v>
      </c>
      <c r="F13" s="392">
        <v>80112</v>
      </c>
      <c r="G13" s="479">
        <v>0.17572897942879967</v>
      </c>
      <c r="H13" s="479">
        <v>0.82427102057120027</v>
      </c>
      <c r="I13" s="480">
        <v>0.26680767066390931</v>
      </c>
      <c r="J13" s="391"/>
      <c r="K13" s="391"/>
      <c r="M13" s="392"/>
      <c r="N13" s="392"/>
      <c r="O13" s="393"/>
      <c r="P13" s="393"/>
      <c r="Q13" s="393"/>
    </row>
    <row r="14" spans="1:17" s="390" customFormat="1" ht="15" x14ac:dyDescent="0.25">
      <c r="B14" s="390" t="s">
        <v>10</v>
      </c>
      <c r="C14" s="392">
        <v>6102</v>
      </c>
      <c r="D14" s="392">
        <v>14201</v>
      </c>
      <c r="E14" s="392" t="e">
        <v>#REF!</v>
      </c>
      <c r="F14" s="392">
        <v>20303</v>
      </c>
      <c r="G14" s="479">
        <v>0.3005467172339063</v>
      </c>
      <c r="H14" s="479">
        <v>0.69945328276609364</v>
      </c>
      <c r="I14" s="480">
        <v>0.26680767066390931</v>
      </c>
      <c r="J14" s="391"/>
      <c r="K14" s="391"/>
      <c r="M14" s="392"/>
      <c r="N14" s="392"/>
      <c r="O14" s="393"/>
      <c r="P14" s="393"/>
      <c r="Q14" s="393"/>
    </row>
    <row r="15" spans="1:17" s="390" customFormat="1" ht="15" x14ac:dyDescent="0.25">
      <c r="B15" s="390" t="s">
        <v>40</v>
      </c>
      <c r="C15" s="392">
        <v>2817</v>
      </c>
      <c r="D15" s="392">
        <v>8088</v>
      </c>
      <c r="E15" s="392" t="e">
        <v>#REF!</v>
      </c>
      <c r="F15" s="392">
        <v>10905</v>
      </c>
      <c r="G15" s="479">
        <v>0.25832187070151308</v>
      </c>
      <c r="H15" s="479">
        <v>0.74167812929848698</v>
      </c>
      <c r="I15" s="480">
        <v>0.26680767066390931</v>
      </c>
      <c r="J15" s="391"/>
      <c r="K15" s="391"/>
      <c r="M15" s="392"/>
      <c r="N15" s="392"/>
      <c r="O15" s="393"/>
      <c r="P15" s="393"/>
      <c r="Q15" s="393"/>
    </row>
    <row r="16" spans="1:17" s="390" customFormat="1" ht="15" x14ac:dyDescent="0.25">
      <c r="B16" s="390" t="s">
        <v>41</v>
      </c>
      <c r="C16" s="392">
        <v>6604</v>
      </c>
      <c r="D16" s="392">
        <v>15824</v>
      </c>
      <c r="E16" s="392" t="e">
        <v>#REF!</v>
      </c>
      <c r="F16" s="392">
        <v>22428</v>
      </c>
      <c r="G16" s="479">
        <v>0.29445336186909221</v>
      </c>
      <c r="H16" s="479">
        <v>0.70554663813090779</v>
      </c>
      <c r="I16" s="480">
        <v>0.26680767066390931</v>
      </c>
      <c r="J16" s="391"/>
      <c r="K16" s="391"/>
      <c r="M16" s="392"/>
      <c r="N16" s="392"/>
      <c r="O16" s="393"/>
      <c r="P16" s="393"/>
      <c r="Q16" s="393"/>
    </row>
    <row r="17" spans="2:17" s="390" customFormat="1" ht="15" x14ac:dyDescent="0.25">
      <c r="B17" s="390" t="s">
        <v>9</v>
      </c>
      <c r="C17" s="392">
        <v>3533</v>
      </c>
      <c r="D17" s="392">
        <v>12604</v>
      </c>
      <c r="E17" s="392" t="e">
        <v>#REF!</v>
      </c>
      <c r="F17" s="392">
        <v>16137</v>
      </c>
      <c r="G17" s="479">
        <v>0.21893784470471586</v>
      </c>
      <c r="H17" s="479">
        <v>0.78106215529528411</v>
      </c>
      <c r="I17" s="480">
        <v>0.26680767066390931</v>
      </c>
      <c r="J17" s="391"/>
      <c r="K17" s="391"/>
      <c r="M17" s="392"/>
      <c r="N17" s="392"/>
      <c r="O17" s="393"/>
      <c r="P17" s="393"/>
      <c r="Q17" s="393"/>
    </row>
    <row r="18" spans="2:17" s="390" customFormat="1" ht="15" x14ac:dyDescent="0.25">
      <c r="B18" s="390" t="s">
        <v>8</v>
      </c>
      <c r="C18" s="392">
        <v>2542</v>
      </c>
      <c r="D18" s="392">
        <v>6679</v>
      </c>
      <c r="E18" s="392" t="e">
        <v>#REF!</v>
      </c>
      <c r="F18" s="392">
        <v>9221</v>
      </c>
      <c r="G18" s="479">
        <v>0.27567508946968877</v>
      </c>
      <c r="H18" s="479">
        <v>0.72432491053031123</v>
      </c>
      <c r="I18" s="480">
        <v>0.26680767066390931</v>
      </c>
      <c r="J18" s="391"/>
      <c r="K18" s="391"/>
      <c r="M18" s="392"/>
      <c r="N18" s="392"/>
      <c r="O18" s="393"/>
      <c r="P18" s="393"/>
      <c r="Q18" s="393"/>
    </row>
    <row r="19" spans="2:17" s="390" customFormat="1" ht="15" x14ac:dyDescent="0.25">
      <c r="B19" s="390" t="s">
        <v>7</v>
      </c>
      <c r="C19" s="392">
        <v>7818</v>
      </c>
      <c r="D19" s="392">
        <v>24485</v>
      </c>
      <c r="E19" s="392" t="e">
        <v>#REF!</v>
      </c>
      <c r="F19" s="392">
        <v>32303</v>
      </c>
      <c r="G19" s="479">
        <v>0.24202086493514535</v>
      </c>
      <c r="H19" s="479">
        <v>0.7579791350648547</v>
      </c>
      <c r="I19" s="480">
        <v>0.26680767066390931</v>
      </c>
      <c r="J19" s="391"/>
      <c r="K19" s="391"/>
      <c r="M19" s="392"/>
      <c r="N19" s="392"/>
      <c r="O19" s="393"/>
      <c r="P19" s="393"/>
      <c r="Q19" s="393"/>
    </row>
    <row r="20" spans="2:17" s="390" customFormat="1" ht="15" x14ac:dyDescent="0.25">
      <c r="B20" s="390" t="s">
        <v>43</v>
      </c>
      <c r="C20" s="392">
        <v>4011</v>
      </c>
      <c r="D20" s="392">
        <v>13953</v>
      </c>
      <c r="E20" s="392" t="e">
        <v>#REF!</v>
      </c>
      <c r="F20" s="392">
        <v>17964</v>
      </c>
      <c r="G20" s="479">
        <v>0.22327989311957247</v>
      </c>
      <c r="H20" s="479">
        <v>0.77672010688042747</v>
      </c>
      <c r="I20" s="480">
        <v>0.26680767066390931</v>
      </c>
      <c r="J20" s="391"/>
      <c r="K20" s="391"/>
      <c r="M20" s="392"/>
      <c r="N20" s="392"/>
      <c r="O20" s="393"/>
      <c r="P20" s="393"/>
      <c r="Q20" s="393"/>
    </row>
    <row r="21" spans="2:17" s="390" customFormat="1" ht="15" x14ac:dyDescent="0.25">
      <c r="B21" s="390" t="s">
        <v>44</v>
      </c>
      <c r="C21" s="392">
        <v>41662</v>
      </c>
      <c r="D21" s="392">
        <v>77153</v>
      </c>
      <c r="E21" s="392" t="e">
        <v>#REF!</v>
      </c>
      <c r="F21" s="392">
        <v>118815</v>
      </c>
      <c r="G21" s="479">
        <v>0.35064596221015865</v>
      </c>
      <c r="H21" s="479">
        <v>0.64935403778984135</v>
      </c>
      <c r="I21" s="480">
        <v>0.26680767066390931</v>
      </c>
      <c r="J21" s="391"/>
      <c r="K21" s="391"/>
      <c r="M21" s="392"/>
      <c r="N21" s="392"/>
      <c r="O21" s="393"/>
      <c r="P21" s="393"/>
      <c r="Q21" s="393"/>
    </row>
    <row r="22" spans="2:17" s="390" customFormat="1" ht="15" x14ac:dyDescent="0.25">
      <c r="B22" s="390" t="s">
        <v>6</v>
      </c>
      <c r="C22" s="392">
        <v>26199</v>
      </c>
      <c r="D22" s="392">
        <v>75466</v>
      </c>
      <c r="E22" s="392" t="e">
        <v>#REF!</v>
      </c>
      <c r="F22" s="392">
        <v>101665</v>
      </c>
      <c r="G22" s="479">
        <v>0.25769930654600898</v>
      </c>
      <c r="H22" s="479">
        <v>0.74230069345399108</v>
      </c>
      <c r="I22" s="480">
        <v>0.26680767066390931</v>
      </c>
      <c r="J22" s="391"/>
      <c r="K22" s="391"/>
      <c r="M22" s="392"/>
      <c r="N22" s="392"/>
      <c r="O22" s="393"/>
      <c r="P22" s="393"/>
      <c r="Q22" s="393"/>
    </row>
    <row r="23" spans="2:17" s="390" customFormat="1" ht="15" x14ac:dyDescent="0.25">
      <c r="B23" s="390" t="s">
        <v>5</v>
      </c>
      <c r="C23" s="392">
        <v>1167</v>
      </c>
      <c r="D23" s="392">
        <v>5264</v>
      </c>
      <c r="E23" s="392" t="e">
        <v>#REF!</v>
      </c>
      <c r="F23" s="392">
        <v>6431</v>
      </c>
      <c r="G23" s="479">
        <v>0.18146477997201058</v>
      </c>
      <c r="H23" s="479">
        <v>0.8185352200279894</v>
      </c>
      <c r="I23" s="480">
        <v>0.26680767066390931</v>
      </c>
      <c r="J23" s="391"/>
      <c r="K23" s="391"/>
      <c r="M23" s="392"/>
      <c r="N23" s="392"/>
      <c r="O23" s="393"/>
      <c r="P23" s="393"/>
      <c r="Q23" s="393"/>
    </row>
    <row r="24" spans="2:17" s="390" customFormat="1" ht="15" x14ac:dyDescent="0.25">
      <c r="B24" s="390" t="s">
        <v>38</v>
      </c>
      <c r="C24" s="392">
        <v>2636</v>
      </c>
      <c r="D24" s="392">
        <v>14864</v>
      </c>
      <c r="E24" s="392" t="e">
        <v>#REF!</v>
      </c>
      <c r="F24" s="392">
        <v>17500</v>
      </c>
      <c r="G24" s="479">
        <v>0.15062857142857142</v>
      </c>
      <c r="H24" s="479">
        <v>0.84937142857142856</v>
      </c>
      <c r="I24" s="480">
        <v>0.26680767066390931</v>
      </c>
      <c r="J24" s="391"/>
      <c r="K24" s="391"/>
      <c r="M24" s="392"/>
      <c r="N24" s="392"/>
      <c r="O24" s="393"/>
      <c r="P24" s="393"/>
      <c r="Q24" s="393"/>
    </row>
    <row r="25" spans="2:17" s="390" customFormat="1" ht="15" x14ac:dyDescent="0.25">
      <c r="B25" s="390" t="s">
        <v>45</v>
      </c>
      <c r="C25" s="392">
        <v>11556</v>
      </c>
      <c r="D25" s="392">
        <v>35095</v>
      </c>
      <c r="E25" s="392" t="e">
        <v>#REF!</v>
      </c>
      <c r="F25" s="392">
        <v>46651</v>
      </c>
      <c r="G25" s="479">
        <v>0.24771173179567427</v>
      </c>
      <c r="H25" s="479">
        <v>0.75228826820432571</v>
      </c>
      <c r="I25" s="480">
        <v>0.26680767066390931</v>
      </c>
      <c r="J25" s="391"/>
      <c r="K25" s="391"/>
      <c r="M25" s="392"/>
      <c r="N25" s="392"/>
      <c r="O25" s="393"/>
      <c r="P25" s="393"/>
      <c r="Q25" s="393"/>
    </row>
    <row r="26" spans="2:17" s="390" customFormat="1" ht="15" x14ac:dyDescent="0.25">
      <c r="B26" s="390" t="s">
        <v>46</v>
      </c>
      <c r="C26" s="392">
        <v>7001</v>
      </c>
      <c r="D26" s="392">
        <v>17724</v>
      </c>
      <c r="E26" s="392" t="e">
        <v>#REF!</v>
      </c>
      <c r="F26" s="392">
        <v>24725</v>
      </c>
      <c r="G26" s="479">
        <v>0.283154701718908</v>
      </c>
      <c r="H26" s="479">
        <v>0.716845298281092</v>
      </c>
      <c r="I26" s="480">
        <v>0.26680767066390931</v>
      </c>
      <c r="J26" s="391"/>
      <c r="K26" s="391"/>
      <c r="M26" s="392"/>
      <c r="N26" s="392"/>
      <c r="O26" s="393"/>
      <c r="P26" s="393"/>
      <c r="Q26" s="393"/>
    </row>
    <row r="27" spans="2:17" s="390" customFormat="1" ht="15" x14ac:dyDescent="0.25">
      <c r="B27" s="390" t="s">
        <v>47</v>
      </c>
      <c r="C27" s="392">
        <v>2793</v>
      </c>
      <c r="D27" s="392">
        <v>7131</v>
      </c>
      <c r="E27" s="392" t="e">
        <v>#REF!</v>
      </c>
      <c r="F27" s="392">
        <v>9924</v>
      </c>
      <c r="G27" s="479">
        <v>0.28143893591293834</v>
      </c>
      <c r="H27" s="479">
        <v>0.71856106408706166</v>
      </c>
      <c r="I27" s="480">
        <v>0.26680767066390931</v>
      </c>
      <c r="J27" s="391"/>
      <c r="K27" s="391"/>
      <c r="M27" s="392"/>
      <c r="N27" s="392"/>
      <c r="O27" s="393"/>
      <c r="P27" s="393"/>
      <c r="Q27" s="393"/>
    </row>
    <row r="28" spans="2:17" s="390" customFormat="1" ht="15" x14ac:dyDescent="0.25">
      <c r="B28" s="390" t="s">
        <v>48</v>
      </c>
      <c r="C28" s="392">
        <v>12031</v>
      </c>
      <c r="D28" s="392">
        <v>23930</v>
      </c>
      <c r="E28" s="392" t="e">
        <v>#REF!</v>
      </c>
      <c r="F28" s="392">
        <v>35961</v>
      </c>
      <c r="G28" s="479">
        <v>0.33455688106559883</v>
      </c>
      <c r="H28" s="479">
        <v>0.66544311893440111</v>
      </c>
      <c r="I28" s="480">
        <v>0.26680767066390931</v>
      </c>
      <c r="J28" s="391"/>
      <c r="K28" s="391"/>
      <c r="M28" s="392"/>
      <c r="N28" s="392"/>
      <c r="O28" s="393"/>
      <c r="P28" s="393"/>
      <c r="Q28" s="393"/>
    </row>
    <row r="29" spans="2:17" s="390" customFormat="1" ht="15" x14ac:dyDescent="0.25">
      <c r="B29" s="390" t="s">
        <v>49</v>
      </c>
      <c r="C29" s="392">
        <v>358</v>
      </c>
      <c r="D29" s="392">
        <v>859</v>
      </c>
      <c r="E29" s="392" t="e">
        <v>#REF!</v>
      </c>
      <c r="F29" s="392">
        <v>1217</v>
      </c>
      <c r="G29" s="479">
        <v>0.29416598192276089</v>
      </c>
      <c r="H29" s="479">
        <v>0.70583401807723911</v>
      </c>
      <c r="I29" s="480">
        <v>0.26680767066390931</v>
      </c>
      <c r="J29" s="391"/>
      <c r="K29" s="391"/>
      <c r="M29" s="392"/>
      <c r="N29" s="392"/>
      <c r="O29" s="393"/>
      <c r="P29" s="393"/>
      <c r="Q29" s="393"/>
    </row>
    <row r="30" spans="2:17" s="390" customFormat="1" ht="15" x14ac:dyDescent="0.25">
      <c r="B30" s="390" t="s">
        <v>42</v>
      </c>
      <c r="C30" s="392">
        <v>132</v>
      </c>
      <c r="D30" s="392">
        <v>652</v>
      </c>
      <c r="E30" s="392" t="e">
        <v>#REF!</v>
      </c>
      <c r="F30" s="392">
        <v>784</v>
      </c>
      <c r="G30" s="479">
        <v>0.1683673469387755</v>
      </c>
      <c r="H30" s="479">
        <v>0.83163265306122447</v>
      </c>
      <c r="I30" s="480">
        <v>0.26680767066390931</v>
      </c>
      <c r="J30" s="391"/>
      <c r="K30" s="391"/>
      <c r="M30" s="392"/>
      <c r="N30" s="392"/>
      <c r="O30" s="393"/>
      <c r="P30" s="393"/>
      <c r="Q30" s="393"/>
    </row>
    <row r="31" spans="2:17" s="390" customFormat="1" ht="15" x14ac:dyDescent="0.25">
      <c r="B31" s="390" t="s">
        <v>50</v>
      </c>
      <c r="C31" s="392">
        <v>102</v>
      </c>
      <c r="D31" s="392">
        <v>831</v>
      </c>
      <c r="E31" s="392" t="e">
        <v>#REF!</v>
      </c>
      <c r="F31" s="392">
        <v>933</v>
      </c>
      <c r="G31" s="479">
        <v>0.10932475884244373</v>
      </c>
      <c r="H31" s="479">
        <v>0.89067524115755625</v>
      </c>
      <c r="I31" s="480">
        <v>0.26680767066390931</v>
      </c>
      <c r="J31" s="391"/>
      <c r="K31" s="391"/>
      <c r="M31" s="392"/>
      <c r="N31" s="392"/>
      <c r="O31" s="393"/>
      <c r="P31" s="393"/>
      <c r="Q31" s="393"/>
    </row>
    <row r="32" spans="2:17" s="390" customFormat="1" ht="15" x14ac:dyDescent="0.25">
      <c r="B32" s="394" t="s">
        <v>3</v>
      </c>
      <c r="C32" s="395">
        <v>153142</v>
      </c>
      <c r="D32" s="395">
        <v>420837</v>
      </c>
      <c r="E32" s="395" t="e">
        <v>#REF!</v>
      </c>
      <c r="F32" s="395">
        <v>573979</v>
      </c>
      <c r="G32" s="481">
        <v>0.26680767066390931</v>
      </c>
      <c r="H32" s="481">
        <v>0.73319232933609069</v>
      </c>
      <c r="I32" s="480">
        <v>0.26680767066390931</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80" zoomScaleNormal="8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34" t="s">
        <v>379</v>
      </c>
      <c r="C3" s="1034"/>
      <c r="D3" s="1034"/>
      <c r="E3" s="1034"/>
      <c r="F3" s="1034"/>
      <c r="G3" s="1034"/>
      <c r="H3" s="1034"/>
      <c r="I3" s="1034"/>
      <c r="J3" s="1034"/>
      <c r="K3" s="1034"/>
      <c r="L3" s="1034"/>
      <c r="M3" s="1034"/>
      <c r="N3" s="1034"/>
      <c r="O3" s="1034"/>
      <c r="P3" s="1034"/>
      <c r="Q3" s="1034"/>
      <c r="R3" s="1034"/>
      <c r="S3" s="1034"/>
    </row>
    <row r="5" spans="1:21" x14ac:dyDescent="0.25">
      <c r="B5" s="869"/>
      <c r="C5" s="1030" t="s">
        <v>377</v>
      </c>
      <c r="D5" s="1030"/>
      <c r="E5" s="1030"/>
      <c r="F5" s="1030"/>
      <c r="G5" s="1030"/>
      <c r="H5" s="1030"/>
      <c r="I5" s="1030"/>
      <c r="J5" s="1030" t="s">
        <v>351</v>
      </c>
      <c r="K5" s="1030"/>
      <c r="L5" s="1030"/>
      <c r="M5" s="1030"/>
      <c r="N5" s="1030"/>
      <c r="O5" s="1030"/>
      <c r="P5" s="1030"/>
      <c r="Q5" s="1030"/>
      <c r="R5" s="1030"/>
      <c r="S5" s="1030"/>
    </row>
    <row r="6" spans="1:21" ht="21" customHeight="1" x14ac:dyDescent="0.25">
      <c r="B6" s="869"/>
      <c r="C6" s="1031"/>
      <c r="D6" s="1031"/>
      <c r="E6" s="1031"/>
      <c r="F6" s="1031"/>
      <c r="G6" s="1031"/>
      <c r="H6" s="1031"/>
      <c r="I6" s="1031"/>
      <c r="J6" s="1031">
        <v>43830</v>
      </c>
      <c r="K6" s="1032"/>
      <c r="L6" s="1033">
        <v>44196</v>
      </c>
      <c r="M6" s="1033"/>
      <c r="N6" s="1033">
        <v>44561</v>
      </c>
      <c r="O6" s="1033"/>
      <c r="P6" s="1033">
        <v>44926</v>
      </c>
      <c r="Q6" s="1033"/>
      <c r="R6" s="1033">
        <f>EVO_sol!R6</f>
        <v>45199</v>
      </c>
      <c r="S6" s="1033"/>
    </row>
    <row r="7" spans="1:21" x14ac:dyDescent="0.25">
      <c r="B7" s="938"/>
      <c r="C7" s="871">
        <v>43465</v>
      </c>
      <c r="D7" s="871">
        <v>43830</v>
      </c>
      <c r="E7" s="871">
        <v>44196</v>
      </c>
      <c r="F7" s="871">
        <v>44561</v>
      </c>
      <c r="G7" s="871">
        <v>44926</v>
      </c>
      <c r="H7" s="871">
        <f>EVO!H7</f>
        <v>45199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319660</v>
      </c>
      <c r="I8" s="882"/>
      <c r="J8" s="918">
        <v>2.4034245145124311E-2</v>
      </c>
      <c r="K8" s="917">
        <v>6906</v>
      </c>
      <c r="L8" s="919">
        <v>-3.1120219136368865E-2</v>
      </c>
      <c r="M8" s="920">
        <v>-9157</v>
      </c>
      <c r="N8" s="919">
        <v>3.6700819744009738E-2</v>
      </c>
      <c r="O8" s="920">
        <v>10463</v>
      </c>
      <c r="P8" s="919">
        <v>3.9539573408401862E-2</v>
      </c>
      <c r="Q8" s="920">
        <f>G8-F8</f>
        <v>11686</v>
      </c>
      <c r="R8" s="921">
        <f>[1]Cuadro_CCAA2!N55</f>
        <v>6.4178279657236548E-2</v>
      </c>
      <c r="S8" s="920">
        <f>[1]Cuadro_CCAA2!O55</f>
        <v>19278</v>
      </c>
    </row>
    <row r="9" spans="1:21" x14ac:dyDescent="0.25">
      <c r="B9" s="939" t="s">
        <v>10</v>
      </c>
      <c r="C9" s="887">
        <v>35146</v>
      </c>
      <c r="D9" s="887">
        <v>39188</v>
      </c>
      <c r="E9" s="887">
        <v>36344</v>
      </c>
      <c r="F9" s="887">
        <v>37924</v>
      </c>
      <c r="G9" s="887">
        <v>39112</v>
      </c>
      <c r="H9" s="887">
        <v>40029</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4.4843517527602961E-2</v>
      </c>
      <c r="S9" s="890">
        <f>[1]Cuadro_CCAA2!O56</f>
        <v>1718</v>
      </c>
    </row>
    <row r="10" spans="1:21" x14ac:dyDescent="0.25">
      <c r="B10" s="939" t="s">
        <v>40</v>
      </c>
      <c r="C10" s="887">
        <v>25573</v>
      </c>
      <c r="D10" s="887">
        <v>26877</v>
      </c>
      <c r="E10" s="887">
        <v>27263</v>
      </c>
      <c r="F10" s="887">
        <v>29763</v>
      </c>
      <c r="G10" s="887">
        <v>31755</v>
      </c>
      <c r="H10" s="887">
        <v>32855</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4.8508058082016969E-2</v>
      </c>
      <c r="S10" s="890">
        <f>[1]Cuadro_CCAA2!O57</f>
        <v>1520</v>
      </c>
    </row>
    <row r="11" spans="1:21" x14ac:dyDescent="0.25">
      <c r="B11" s="939" t="s">
        <v>41</v>
      </c>
      <c r="C11" s="887">
        <v>20139</v>
      </c>
      <c r="D11" s="887">
        <v>24991</v>
      </c>
      <c r="E11" s="887">
        <v>25528</v>
      </c>
      <c r="F11" s="887">
        <v>26990</v>
      </c>
      <c r="G11" s="887">
        <v>29491</v>
      </c>
      <c r="H11" s="887">
        <v>32468</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0.13739227912842433</v>
      </c>
      <c r="S11" s="890">
        <f>[1]Cuadro_CCAA2!O58</f>
        <v>3922</v>
      </c>
    </row>
    <row r="12" spans="1:21" x14ac:dyDescent="0.25">
      <c r="B12" s="939" t="s">
        <v>9</v>
      </c>
      <c r="C12" s="887">
        <v>30594</v>
      </c>
      <c r="D12" s="887">
        <v>32430</v>
      </c>
      <c r="E12" s="887">
        <v>33152</v>
      </c>
      <c r="F12" s="887">
        <v>36737</v>
      </c>
      <c r="G12" s="887">
        <v>41768</v>
      </c>
      <c r="H12" s="887">
        <v>45502</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0.12720786781281745</v>
      </c>
      <c r="S12" s="890">
        <f>[1]Cuadro_CCAA2!O59</f>
        <v>5135</v>
      </c>
      <c r="U12" s="922"/>
    </row>
    <row r="13" spans="1:21" x14ac:dyDescent="0.25">
      <c r="B13" s="939" t="s">
        <v>8</v>
      </c>
      <c r="C13" s="887">
        <v>20401</v>
      </c>
      <c r="D13" s="887">
        <v>21169</v>
      </c>
      <c r="E13" s="887">
        <v>21022</v>
      </c>
      <c r="F13" s="887">
        <v>18734</v>
      </c>
      <c r="G13" s="887">
        <v>18426</v>
      </c>
      <c r="H13" s="887">
        <v>18727</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2.9351948551640694E-2</v>
      </c>
      <c r="S13" s="890">
        <f>[1]Cuadro_CCAA2!O60</f>
        <v>534</v>
      </c>
      <c r="U13" s="922"/>
    </row>
    <row r="14" spans="1:21" x14ac:dyDescent="0.25">
      <c r="B14" s="939" t="s">
        <v>7</v>
      </c>
      <c r="C14" s="887">
        <v>94845</v>
      </c>
      <c r="D14" s="887">
        <v>106369</v>
      </c>
      <c r="E14" s="887">
        <v>105708</v>
      </c>
      <c r="F14" s="887">
        <v>108898</v>
      </c>
      <c r="G14" s="887">
        <v>114380</v>
      </c>
      <c r="H14" s="887">
        <v>120382</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6.9805468909683865E-2</v>
      </c>
      <c r="S14" s="890">
        <f>[1]Cuadro_CCAA2!O61</f>
        <v>7855</v>
      </c>
      <c r="U14" s="922"/>
    </row>
    <row r="15" spans="1:21" x14ac:dyDescent="0.25">
      <c r="B15" s="939" t="s">
        <v>43</v>
      </c>
      <c r="C15" s="887">
        <v>64964</v>
      </c>
      <c r="D15" s="887">
        <v>68077</v>
      </c>
      <c r="E15" s="887">
        <v>64772</v>
      </c>
      <c r="F15" s="887">
        <v>66829</v>
      </c>
      <c r="G15" s="887">
        <v>69929</v>
      </c>
      <c r="H15" s="887">
        <v>74590</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8.0607307391417748E-2</v>
      </c>
      <c r="S15" s="890">
        <f>[1]Cuadro_CCAA2!O62</f>
        <v>5564</v>
      </c>
      <c r="U15" s="922"/>
    </row>
    <row r="16" spans="1:21" x14ac:dyDescent="0.25">
      <c r="B16" s="939" t="s">
        <v>44</v>
      </c>
      <c r="C16" s="887">
        <v>230178</v>
      </c>
      <c r="D16" s="887">
        <v>239983</v>
      </c>
      <c r="E16" s="887">
        <v>230320</v>
      </c>
      <c r="F16" s="887">
        <v>245417</v>
      </c>
      <c r="G16" s="887">
        <v>257644</v>
      </c>
      <c r="H16" s="887">
        <v>270305</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7.184776315893826E-2</v>
      </c>
      <c r="S16" s="890">
        <f>[1]Cuadro_CCAA2!O63</f>
        <v>18119</v>
      </c>
      <c r="U16" s="922"/>
    </row>
    <row r="17" spans="2:23" x14ac:dyDescent="0.25">
      <c r="B17" s="939" t="s">
        <v>6</v>
      </c>
      <c r="C17" s="887">
        <v>85031</v>
      </c>
      <c r="D17" s="887">
        <v>103107</v>
      </c>
      <c r="E17" s="887">
        <v>115485</v>
      </c>
      <c r="F17" s="887">
        <v>129091</v>
      </c>
      <c r="G17" s="887">
        <v>144410</v>
      </c>
      <c r="H17" s="887">
        <v>157949</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0.14676008276763342</v>
      </c>
      <c r="S17" s="890">
        <f>[1]Cuadro_CCAA2!O64</f>
        <v>20214</v>
      </c>
      <c r="U17" s="922"/>
    </row>
    <row r="18" spans="2:23" x14ac:dyDescent="0.25">
      <c r="B18" s="939" t="s">
        <v>5</v>
      </c>
      <c r="C18" s="887">
        <v>33341</v>
      </c>
      <c r="D18" s="887">
        <v>35443</v>
      </c>
      <c r="E18" s="887">
        <v>34750</v>
      </c>
      <c r="F18" s="887">
        <v>36342</v>
      </c>
      <c r="G18" s="887">
        <v>38917</v>
      </c>
      <c r="H18" s="887">
        <v>40297</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5.8775617446137574E-2</v>
      </c>
      <c r="S18" s="890">
        <f>[1]Cuadro_CCAA2!O65</f>
        <v>2237</v>
      </c>
      <c r="U18" s="922"/>
    </row>
    <row r="19" spans="2:23" x14ac:dyDescent="0.25">
      <c r="B19" s="939" t="s">
        <v>38</v>
      </c>
      <c r="C19" s="887">
        <v>67903</v>
      </c>
      <c r="D19" s="887">
        <v>70092</v>
      </c>
      <c r="E19" s="887">
        <v>67467</v>
      </c>
      <c r="F19" s="887">
        <v>69079</v>
      </c>
      <c r="G19" s="887">
        <v>71374</v>
      </c>
      <c r="H19" s="887">
        <v>74926</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7.1626762779255726E-2</v>
      </c>
      <c r="S19" s="890">
        <f>[1]Cuadro_CCAA2!O66</f>
        <v>5008</v>
      </c>
      <c r="U19" s="922"/>
    </row>
    <row r="20" spans="2:23" x14ac:dyDescent="0.25">
      <c r="B20" s="939" t="s">
        <v>45</v>
      </c>
      <c r="C20" s="887">
        <v>161368</v>
      </c>
      <c r="D20" s="887">
        <v>171922</v>
      </c>
      <c r="E20" s="887">
        <v>161936</v>
      </c>
      <c r="F20" s="887">
        <v>163249</v>
      </c>
      <c r="G20" s="887">
        <v>173065</v>
      </c>
      <c r="H20" s="887">
        <v>185310</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6.7564609233676354E-2</v>
      </c>
      <c r="S20" s="890">
        <f>[1]Cuadro_CCAA2!O67</f>
        <v>11728</v>
      </c>
      <c r="U20" s="922"/>
    </row>
    <row r="21" spans="2:23" x14ac:dyDescent="0.25">
      <c r="B21" s="939" t="s">
        <v>46</v>
      </c>
      <c r="C21" s="887">
        <v>39429</v>
      </c>
      <c r="D21" s="887">
        <v>41312</v>
      </c>
      <c r="E21" s="887">
        <v>40012</v>
      </c>
      <c r="F21" s="887">
        <v>42082</v>
      </c>
      <c r="G21" s="887">
        <v>44287</v>
      </c>
      <c r="H21" s="887">
        <v>46467</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5.0814111261872519E-2</v>
      </c>
      <c r="S21" s="890">
        <f>[1]Cuadro_CCAA2!O68</f>
        <v>2247</v>
      </c>
      <c r="U21" s="922"/>
    </row>
    <row r="22" spans="2:23" x14ac:dyDescent="0.25">
      <c r="B22" s="939" t="s">
        <v>47</v>
      </c>
      <c r="C22" s="887">
        <v>15133</v>
      </c>
      <c r="D22" s="887">
        <v>14637</v>
      </c>
      <c r="E22" s="887">
        <v>14462</v>
      </c>
      <c r="F22" s="887">
        <v>15183</v>
      </c>
      <c r="G22" s="887">
        <v>16013</v>
      </c>
      <c r="H22" s="887">
        <v>16440</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7.2756933115823763E-2</v>
      </c>
      <c r="S22" s="890">
        <f>[1]Cuadro_CCAA2!O69</f>
        <v>1115</v>
      </c>
      <c r="U22" s="922"/>
    </row>
    <row r="23" spans="2:23" x14ac:dyDescent="0.25">
      <c r="B23" s="939" t="s">
        <v>48</v>
      </c>
      <c r="C23" s="887">
        <v>78811</v>
      </c>
      <c r="D23" s="887">
        <v>80742</v>
      </c>
      <c r="E23" s="887">
        <v>79315</v>
      </c>
      <c r="F23" s="887">
        <v>78831</v>
      </c>
      <c r="G23" s="887">
        <v>79067</v>
      </c>
      <c r="H23" s="887">
        <v>81460</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4.0251315318996728E-2</v>
      </c>
      <c r="S23" s="890">
        <f>[1]Cuadro_CCAA2!O70</f>
        <v>3152</v>
      </c>
      <c r="U23" s="922"/>
    </row>
    <row r="24" spans="2:23" x14ac:dyDescent="0.25">
      <c r="B24" s="939" t="s">
        <v>49</v>
      </c>
      <c r="C24" s="887">
        <v>11167</v>
      </c>
      <c r="D24" s="887">
        <v>11398</v>
      </c>
      <c r="E24" s="887">
        <v>10806</v>
      </c>
      <c r="F24" s="887">
        <v>11690</v>
      </c>
      <c r="G24" s="887">
        <v>10545</v>
      </c>
      <c r="H24" s="887">
        <v>10602</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3.0821584832279925E-2</v>
      </c>
      <c r="S24" s="890">
        <f>[1]Cuadro_CCAA2!O71</f>
        <v>317</v>
      </c>
      <c r="U24" s="922"/>
    </row>
    <row r="25" spans="2:23" x14ac:dyDescent="0.25">
      <c r="B25" s="940" t="s">
        <v>4</v>
      </c>
      <c r="C25" s="903">
        <v>2949</v>
      </c>
      <c r="D25" s="903">
        <v>3054</v>
      </c>
      <c r="E25" s="903">
        <v>3042</v>
      </c>
      <c r="F25" s="903">
        <v>3187</v>
      </c>
      <c r="G25" s="903">
        <v>3439</v>
      </c>
      <c r="H25" s="903">
        <v>3677</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0.10188792328438723</v>
      </c>
      <c r="S25" s="907">
        <f>[1]Cuadro_CCAA2!O72+[1]Cuadro_CCAA2!O73</f>
        <v>340</v>
      </c>
      <c r="U25" s="922"/>
      <c r="V25" s="922"/>
      <c r="W25" s="930"/>
    </row>
    <row r="26" spans="2:23" x14ac:dyDescent="0.25">
      <c r="B26" s="872" t="s">
        <v>3</v>
      </c>
      <c r="C26" s="873">
        <v>1304312</v>
      </c>
      <c r="D26" s="873">
        <v>1385037</v>
      </c>
      <c r="E26" s="873">
        <v>1356473</v>
      </c>
      <c r="F26" s="873">
        <v>1415578</v>
      </c>
      <c r="G26" s="873">
        <v>1490860</v>
      </c>
      <c r="H26" s="873">
        <v>1571646</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7.5259827468129981E-2</v>
      </c>
      <c r="S26" s="879">
        <f t="shared" ref="S26" si="1">SUM(S8:S25)</f>
        <v>110003</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5"/>
      <c r="C2" s="1045"/>
      <c r="D2" s="206"/>
      <c r="E2" s="1131"/>
      <c r="F2" s="1131"/>
      <c r="G2" s="1131"/>
      <c r="H2" s="1131"/>
      <c r="I2" s="1131"/>
    </row>
    <row r="3" spans="1:13" s="205" customFormat="1" ht="14.25" customHeight="1" x14ac:dyDescent="0.2">
      <c r="B3" s="206"/>
      <c r="C3" s="206"/>
      <c r="D3" s="206"/>
      <c r="G3" s="206"/>
      <c r="I3" s="206"/>
      <c r="K3" s="206"/>
      <c r="M3" s="206"/>
    </row>
    <row r="4" spans="1:13" s="208" customFormat="1" ht="21.75" customHeight="1" x14ac:dyDescent="0.2">
      <c r="B4" s="1145" t="s">
        <v>457</v>
      </c>
      <c r="C4" s="1145"/>
      <c r="D4" s="1145"/>
      <c r="E4" s="1145"/>
      <c r="F4" s="1145"/>
      <c r="G4" s="1145"/>
      <c r="H4" s="1145"/>
      <c r="I4" s="1145"/>
      <c r="J4" s="1145"/>
      <c r="K4" s="1145"/>
      <c r="L4" s="1145"/>
      <c r="M4" s="1145"/>
    </row>
    <row r="5" spans="1:13" s="315" customFormat="1" ht="18.75" customHeight="1" x14ac:dyDescent="0.2">
      <c r="B5" s="1132" t="str">
        <f>porsaad!B6</f>
        <v>Situación a 30 de septiembre de 2023</v>
      </c>
      <c r="C5" s="1132"/>
      <c r="D5" s="1132"/>
      <c r="E5" s="1132"/>
      <c r="F5" s="1132"/>
      <c r="G5" s="1132"/>
      <c r="H5" s="1132"/>
      <c r="I5" s="1132"/>
      <c r="J5" s="1132"/>
      <c r="K5" s="1132"/>
      <c r="L5" s="1132"/>
      <c r="M5" s="1132"/>
    </row>
    <row r="6" spans="1:13" s="208" customFormat="1" ht="4.5" customHeight="1" x14ac:dyDescent="0.2"/>
    <row r="7" spans="1:13" s="211" customFormat="1" ht="15" customHeight="1" x14ac:dyDescent="0.2">
      <c r="A7" s="212"/>
      <c r="B7" s="1133"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35"/>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38.091067205545613</v>
      </c>
      <c r="F10" s="341"/>
      <c r="G10" s="484">
        <v>45.441009021634407</v>
      </c>
      <c r="H10" s="341"/>
      <c r="I10" s="484">
        <v>13.803976526232811</v>
      </c>
      <c r="J10" s="341"/>
      <c r="K10" s="484">
        <v>2.4674983420713472</v>
      </c>
      <c r="L10" s="341"/>
      <c r="M10" s="487">
        <v>0.19644890451582228</v>
      </c>
    </row>
    <row r="11" spans="1:13" s="275" customFormat="1" ht="18" customHeight="1" x14ac:dyDescent="0.2">
      <c r="A11" s="318"/>
      <c r="B11" s="331" t="s">
        <v>10</v>
      </c>
      <c r="C11" s="485">
        <f t="shared" ref="C11:C28" si="0">M11+K11+I11+G11+E11</f>
        <v>100</v>
      </c>
      <c r="D11" s="338"/>
      <c r="E11" s="485">
        <v>21.136182108626198</v>
      </c>
      <c r="F11" s="341"/>
      <c r="G11" s="485">
        <v>56.070287539936103</v>
      </c>
      <c r="H11" s="341"/>
      <c r="I11" s="485">
        <v>16.244009584664536</v>
      </c>
      <c r="J11" s="341"/>
      <c r="K11" s="485">
        <v>5.7358226837060702</v>
      </c>
      <c r="L11" s="341"/>
      <c r="M11" s="488">
        <v>0.81369808306709268</v>
      </c>
    </row>
    <row r="12" spans="1:13" s="275" customFormat="1" ht="18" customHeight="1" x14ac:dyDescent="0.2">
      <c r="A12" s="318"/>
      <c r="B12" s="331" t="s">
        <v>40</v>
      </c>
      <c r="C12" s="485">
        <f t="shared" si="0"/>
        <v>100</v>
      </c>
      <c r="D12" s="338"/>
      <c r="E12" s="485">
        <v>24.954128440366972</v>
      </c>
      <c r="F12" s="341"/>
      <c r="G12" s="485">
        <v>45.486238532110093</v>
      </c>
      <c r="H12" s="341"/>
      <c r="I12" s="485">
        <v>21.642201834862384</v>
      </c>
      <c r="J12" s="341"/>
      <c r="K12" s="485">
        <v>6.9633027522935782</v>
      </c>
      <c r="L12" s="341"/>
      <c r="M12" s="488">
        <v>0.95412844036697253</v>
      </c>
    </row>
    <row r="13" spans="1:13" s="275" customFormat="1" ht="18" customHeight="1" x14ac:dyDescent="0.2">
      <c r="A13" s="318"/>
      <c r="B13" s="331" t="s">
        <v>41</v>
      </c>
      <c r="C13" s="485">
        <f t="shared" si="0"/>
        <v>100</v>
      </c>
      <c r="D13" s="338"/>
      <c r="E13" s="485">
        <v>25.177574268483362</v>
      </c>
      <c r="F13" s="341"/>
      <c r="G13" s="485">
        <v>51.918695555059188</v>
      </c>
      <c r="H13" s="341"/>
      <c r="I13" s="485">
        <v>17.556399374581193</v>
      </c>
      <c r="J13" s="341"/>
      <c r="K13" s="485">
        <v>4.8916685280321639</v>
      </c>
      <c r="L13" s="341"/>
      <c r="M13" s="488">
        <v>0.45566227384409203</v>
      </c>
    </row>
    <row r="14" spans="1:13" s="275" customFormat="1" ht="18" customHeight="1" x14ac:dyDescent="0.2">
      <c r="A14" s="318"/>
      <c r="B14" s="331" t="s">
        <v>9</v>
      </c>
      <c r="C14" s="485">
        <f t="shared" si="0"/>
        <v>100</v>
      </c>
      <c r="D14" s="338"/>
      <c r="E14" s="485">
        <v>35.888523369126688</v>
      </c>
      <c r="F14" s="341"/>
      <c r="G14" s="485">
        <v>45.714108373161196</v>
      </c>
      <c r="H14" s="341"/>
      <c r="I14" s="485">
        <v>13.729749860343865</v>
      </c>
      <c r="J14" s="341"/>
      <c r="K14" s="485">
        <v>4.0717522189808202</v>
      </c>
      <c r="L14" s="341"/>
      <c r="M14" s="488">
        <v>0.59586617838743716</v>
      </c>
    </row>
    <row r="15" spans="1:13" s="275" customFormat="1" ht="18" customHeight="1" x14ac:dyDescent="0.2">
      <c r="A15" s="318"/>
      <c r="B15" s="331" t="s">
        <v>8</v>
      </c>
      <c r="C15" s="485">
        <f t="shared" si="0"/>
        <v>100</v>
      </c>
      <c r="D15" s="338"/>
      <c r="E15" s="485">
        <v>22.787418655097614</v>
      </c>
      <c r="F15" s="341"/>
      <c r="G15" s="485">
        <v>47.79826464208243</v>
      </c>
      <c r="H15" s="341"/>
      <c r="I15" s="485">
        <v>21.052060737527114</v>
      </c>
      <c r="J15" s="341"/>
      <c r="K15" s="485">
        <v>7.1149674620390453</v>
      </c>
      <c r="L15" s="341"/>
      <c r="M15" s="488">
        <v>1.2472885032537961</v>
      </c>
    </row>
    <row r="16" spans="1:13" s="275" customFormat="1" ht="18" customHeight="1" x14ac:dyDescent="0.2">
      <c r="A16" s="318"/>
      <c r="B16" s="331" t="s">
        <v>7</v>
      </c>
      <c r="C16" s="485">
        <f t="shared" si="0"/>
        <v>100</v>
      </c>
      <c r="D16" s="338"/>
      <c r="E16" s="485">
        <v>25.215183602699859</v>
      </c>
      <c r="F16" s="341"/>
      <c r="G16" s="485">
        <v>52.579107065452966</v>
      </c>
      <c r="H16" s="341"/>
      <c r="I16" s="485">
        <v>17.818440770326337</v>
      </c>
      <c r="J16" s="341"/>
      <c r="K16" s="485">
        <v>4.0652671992073817</v>
      </c>
      <c r="L16" s="341"/>
      <c r="M16" s="488">
        <v>0.32200136231345594</v>
      </c>
    </row>
    <row r="17" spans="1:13" s="275" customFormat="1" ht="18" customHeight="1" x14ac:dyDescent="0.2">
      <c r="A17" s="318"/>
      <c r="B17" s="331" t="s">
        <v>43</v>
      </c>
      <c r="C17" s="485">
        <f t="shared" si="0"/>
        <v>100.00000000000001</v>
      </c>
      <c r="D17" s="338"/>
      <c r="E17" s="485">
        <v>31.457600625244236</v>
      </c>
      <c r="F17" s="341"/>
      <c r="G17" s="485">
        <v>47.367833417071402</v>
      </c>
      <c r="H17" s="341"/>
      <c r="I17" s="485">
        <v>15.418969463518115</v>
      </c>
      <c r="J17" s="341"/>
      <c r="K17" s="485">
        <v>4.7451571484396808</v>
      </c>
      <c r="L17" s="341"/>
      <c r="M17" s="488">
        <v>1.0104393457265672</v>
      </c>
    </row>
    <row r="18" spans="1:13" s="275" customFormat="1" ht="18" customHeight="1" x14ac:dyDescent="0.2">
      <c r="A18" s="318"/>
      <c r="B18" s="331" t="s">
        <v>44</v>
      </c>
      <c r="C18" s="485">
        <f t="shared" si="0"/>
        <v>100</v>
      </c>
      <c r="D18" s="338"/>
      <c r="E18" s="485">
        <v>22.601135616923052</v>
      </c>
      <c r="F18" s="341"/>
      <c r="G18" s="485">
        <v>41.527522703914002</v>
      </c>
      <c r="H18" s="341"/>
      <c r="I18" s="485">
        <v>22.929689474482316</v>
      </c>
      <c r="J18" s="341"/>
      <c r="K18" s="485">
        <v>11.077319674478947</v>
      </c>
      <c r="L18" s="341"/>
      <c r="M18" s="488">
        <v>1.8643325302016818</v>
      </c>
    </row>
    <row r="19" spans="1:13" s="275" customFormat="1" ht="18" customHeight="1" x14ac:dyDescent="0.2">
      <c r="A19" s="318"/>
      <c r="B19" s="331" t="s">
        <v>6</v>
      </c>
      <c r="C19" s="485">
        <f t="shared" si="0"/>
        <v>100</v>
      </c>
      <c r="D19" s="338"/>
      <c r="E19" s="485">
        <v>24.706599903593599</v>
      </c>
      <c r="F19" s="341"/>
      <c r="G19" s="485">
        <v>54.509950517938478</v>
      </c>
      <c r="H19" s="341"/>
      <c r="I19" s="485">
        <v>16.096917946346885</v>
      </c>
      <c r="J19" s="341"/>
      <c r="K19" s="485">
        <v>4.2281093524047488</v>
      </c>
      <c r="L19" s="341"/>
      <c r="M19" s="488">
        <v>0.45842227971628968</v>
      </c>
    </row>
    <row r="20" spans="1:13" s="275" customFormat="1" ht="18" customHeight="1" x14ac:dyDescent="0.2">
      <c r="A20" s="318"/>
      <c r="B20" s="331" t="s">
        <v>5</v>
      </c>
      <c r="C20" s="485">
        <f t="shared" si="0"/>
        <v>100</v>
      </c>
      <c r="D20" s="338"/>
      <c r="E20" s="485">
        <v>36.174183514774491</v>
      </c>
      <c r="F20" s="341"/>
      <c r="G20" s="485">
        <v>46.143079315707617</v>
      </c>
      <c r="H20" s="341"/>
      <c r="I20" s="485">
        <v>15.209953343701399</v>
      </c>
      <c r="J20" s="341"/>
      <c r="K20" s="485">
        <v>2.2861586314152413</v>
      </c>
      <c r="L20" s="341"/>
      <c r="M20" s="488">
        <v>0.18662519440124417</v>
      </c>
    </row>
    <row r="21" spans="1:13" s="275" customFormat="1" ht="18" customHeight="1" x14ac:dyDescent="0.2">
      <c r="A21" s="318"/>
      <c r="B21" s="331" t="s">
        <v>38</v>
      </c>
      <c r="C21" s="485">
        <f t="shared" si="0"/>
        <v>100</v>
      </c>
      <c r="D21" s="338"/>
      <c r="E21" s="485">
        <v>39.243039277342632</v>
      </c>
      <c r="F21" s="341"/>
      <c r="G21" s="485">
        <v>45.600594591504198</v>
      </c>
      <c r="H21" s="341"/>
      <c r="I21" s="485">
        <v>12.640786690297867</v>
      </c>
      <c r="J21" s="341"/>
      <c r="K21" s="485">
        <v>2.2297181407581039</v>
      </c>
      <c r="L21" s="341"/>
      <c r="M21" s="488">
        <v>0.28586130009719285</v>
      </c>
    </row>
    <row r="22" spans="1:13" s="275" customFormat="1" ht="18" customHeight="1" x14ac:dyDescent="0.2">
      <c r="A22" s="318"/>
      <c r="B22" s="331" t="s">
        <v>45</v>
      </c>
      <c r="C22" s="485">
        <f t="shared" si="0"/>
        <v>100</v>
      </c>
      <c r="D22" s="338"/>
      <c r="E22" s="485">
        <v>37.115170225538122</v>
      </c>
      <c r="F22" s="341"/>
      <c r="G22" s="485">
        <v>41.379384272360859</v>
      </c>
      <c r="H22" s="341"/>
      <c r="I22" s="485">
        <v>16.692393448246289</v>
      </c>
      <c r="J22" s="341"/>
      <c r="K22" s="485">
        <v>4.3864162593259586</v>
      </c>
      <c r="L22" s="341"/>
      <c r="M22" s="488">
        <v>0.4266357945287711</v>
      </c>
    </row>
    <row r="23" spans="1:13" s="275" customFormat="1" ht="18" customHeight="1" x14ac:dyDescent="0.2">
      <c r="A23" s="318">
        <v>47094</v>
      </c>
      <c r="B23" s="331" t="s">
        <v>46</v>
      </c>
      <c r="C23" s="485">
        <f t="shared" si="0"/>
        <v>100</v>
      </c>
      <c r="D23" s="338"/>
      <c r="E23" s="485">
        <v>34.447051209449079</v>
      </c>
      <c r="F23" s="341"/>
      <c r="G23" s="485">
        <v>43.746460642342853</v>
      </c>
      <c r="H23" s="341"/>
      <c r="I23" s="485">
        <v>15.168675673489199</v>
      </c>
      <c r="J23" s="341"/>
      <c r="K23" s="485">
        <v>5.9420758838281689</v>
      </c>
      <c r="L23" s="341"/>
      <c r="M23" s="488">
        <v>0.69573659089070461</v>
      </c>
    </row>
    <row r="24" spans="1:13" s="275" customFormat="1" ht="18" customHeight="1" x14ac:dyDescent="0.2">
      <c r="B24" s="331" t="s">
        <v>47</v>
      </c>
      <c r="C24" s="485">
        <f t="shared" si="0"/>
        <v>100</v>
      </c>
      <c r="D24" s="338"/>
      <c r="E24" s="485">
        <v>20.318484176577304</v>
      </c>
      <c r="F24" s="341"/>
      <c r="G24" s="485">
        <v>54.132231404958674</v>
      </c>
      <c r="H24" s="341"/>
      <c r="I24" s="485">
        <v>17.083249344890142</v>
      </c>
      <c r="J24" s="341"/>
      <c r="K24" s="485">
        <v>7.5690385003023577</v>
      </c>
      <c r="L24" s="341"/>
      <c r="M24" s="488">
        <v>0.89699657327151783</v>
      </c>
    </row>
    <row r="25" spans="1:13" s="275" customFormat="1" ht="18" customHeight="1" x14ac:dyDescent="0.2">
      <c r="B25" s="331" t="s">
        <v>48</v>
      </c>
      <c r="C25" s="485">
        <f t="shared" si="0"/>
        <v>100</v>
      </c>
      <c r="D25" s="338"/>
      <c r="E25" s="485">
        <v>20.355632235084595</v>
      </c>
      <c r="F25" s="341"/>
      <c r="G25" s="485">
        <v>42.508904719501331</v>
      </c>
      <c r="H25" s="341"/>
      <c r="I25" s="485">
        <v>22.306322350845946</v>
      </c>
      <c r="J25" s="341"/>
      <c r="K25" s="485">
        <v>12.689225289403383</v>
      </c>
      <c r="L25" s="341"/>
      <c r="M25" s="488">
        <v>2.1399154051647375</v>
      </c>
    </row>
    <row r="26" spans="1:13" s="275" customFormat="1" ht="18" customHeight="1" x14ac:dyDescent="0.2">
      <c r="B26" s="331" t="s">
        <v>49</v>
      </c>
      <c r="C26" s="485">
        <f t="shared" si="0"/>
        <v>99.999999999999986</v>
      </c>
      <c r="D26" s="338"/>
      <c r="E26" s="485">
        <v>21.217105263157894</v>
      </c>
      <c r="F26" s="341"/>
      <c r="G26" s="485">
        <v>35.27960526315789</v>
      </c>
      <c r="H26" s="341"/>
      <c r="I26" s="485">
        <v>24.506578947368421</v>
      </c>
      <c r="J26" s="341"/>
      <c r="K26" s="485">
        <v>16.529605263157894</v>
      </c>
      <c r="L26" s="341"/>
      <c r="M26" s="488">
        <v>2.4671052631578947</v>
      </c>
    </row>
    <row r="27" spans="1:13" s="275" customFormat="1" ht="18" customHeight="1" x14ac:dyDescent="0.2">
      <c r="B27" s="336" t="s">
        <v>4</v>
      </c>
      <c r="C27" s="485">
        <f t="shared" si="0"/>
        <v>100</v>
      </c>
      <c r="D27" s="338"/>
      <c r="E27" s="485">
        <v>64.065230052417007</v>
      </c>
      <c r="F27" s="341"/>
      <c r="G27" s="485">
        <v>29.295282469423412</v>
      </c>
      <c r="H27" s="341"/>
      <c r="I27" s="485">
        <v>5.4746651135701807</v>
      </c>
      <c r="J27" s="341"/>
      <c r="K27" s="485">
        <v>0.87361677344205013</v>
      </c>
      <c r="L27" s="341"/>
      <c r="M27" s="488">
        <v>0.29120559114735001</v>
      </c>
    </row>
    <row r="28" spans="1:13" s="212" customFormat="1" ht="18" customHeight="1" x14ac:dyDescent="0.2">
      <c r="B28" s="736" t="s">
        <v>3</v>
      </c>
      <c r="C28" s="486">
        <f t="shared" si="0"/>
        <v>100</v>
      </c>
      <c r="D28" s="349"/>
      <c r="E28" s="486">
        <v>28.32185704740488</v>
      </c>
      <c r="F28" s="352"/>
      <c r="G28" s="486">
        <v>46.878025718278259</v>
      </c>
      <c r="H28" s="352"/>
      <c r="I28" s="486">
        <v>17.734132806244123</v>
      </c>
      <c r="J28" s="352"/>
      <c r="K28" s="486">
        <v>6.1889949774166935</v>
      </c>
      <c r="L28" s="352"/>
      <c r="M28" s="489">
        <v>0.87698945065604117</v>
      </c>
    </row>
    <row r="29" spans="1:13" s="256" customFormat="1" ht="6.75" customHeight="1" x14ac:dyDescent="0.2">
      <c r="B29" s="1150"/>
      <c r="C29" s="1150"/>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5"/>
      <c r="C2" s="1045"/>
      <c r="D2" s="206"/>
      <c r="E2" s="1131"/>
      <c r="F2" s="1131"/>
      <c r="G2" s="1131"/>
      <c r="H2" s="1131"/>
      <c r="I2" s="1131"/>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45" t="s">
        <v>456</v>
      </c>
      <c r="C4" s="1145"/>
      <c r="D4" s="1145"/>
      <c r="E4" s="1145"/>
      <c r="F4" s="1145"/>
      <c r="G4" s="1145"/>
      <c r="H4" s="1145"/>
      <c r="I4" s="1145"/>
      <c r="J4" s="1145"/>
      <c r="K4" s="1145"/>
      <c r="L4" s="1145"/>
      <c r="M4" s="1145"/>
      <c r="N4" s="1145"/>
      <c r="O4" s="1145"/>
      <c r="P4" s="1145"/>
      <c r="Q4" s="1145"/>
      <c r="R4" s="1145"/>
      <c r="S4" s="1145"/>
      <c r="T4" s="1145"/>
      <c r="U4" s="1145"/>
    </row>
    <row r="5" spans="1:21" s="315" customFormat="1" ht="18.75" customHeight="1" x14ac:dyDescent="0.2">
      <c r="B5" s="1132" t="str">
        <f>porsaad!B6</f>
        <v>Situación a 30 de septiembre de 2023</v>
      </c>
      <c r="C5" s="1132"/>
      <c r="D5" s="1132"/>
      <c r="E5" s="1132"/>
      <c r="F5" s="1132"/>
      <c r="G5" s="1132"/>
      <c r="H5" s="1132"/>
      <c r="I5" s="1132"/>
      <c r="J5" s="1132"/>
      <c r="K5" s="1132"/>
      <c r="L5" s="1132"/>
      <c r="M5" s="1132"/>
      <c r="N5" s="1132"/>
      <c r="O5" s="1132"/>
      <c r="P5" s="1132"/>
      <c r="Q5" s="1132"/>
      <c r="R5" s="1132"/>
      <c r="S5" s="1132"/>
      <c r="T5" s="1132"/>
      <c r="U5" s="1132"/>
    </row>
    <row r="6" spans="1:21" s="208" customFormat="1" ht="4.5" customHeight="1" x14ac:dyDescent="0.2"/>
    <row r="7" spans="1:21" s="211" customFormat="1" ht="15" customHeight="1" x14ac:dyDescent="0.2">
      <c r="A7" s="212"/>
      <c r="B7" s="1133"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35"/>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100</v>
      </c>
      <c r="D10" s="338"/>
      <c r="E10" s="484">
        <v>23.137583263556493</v>
      </c>
      <c r="F10" s="341"/>
      <c r="G10" s="484">
        <v>42.347251209118063</v>
      </c>
      <c r="H10" s="341"/>
      <c r="I10" s="484">
        <v>17.565017433795319</v>
      </c>
      <c r="J10" s="341"/>
      <c r="K10" s="487">
        <v>5.4538410587750104</v>
      </c>
      <c r="L10" s="341"/>
      <c r="M10" s="484">
        <v>3.9466613344664259</v>
      </c>
      <c r="N10" s="341"/>
      <c r="O10" s="484">
        <v>0.94479923016359024</v>
      </c>
      <c r="P10" s="341"/>
      <c r="Q10" s="484">
        <v>0.77608508192009196</v>
      </c>
      <c r="R10" s="341"/>
      <c r="S10" s="484">
        <v>0.3111838734268968</v>
      </c>
      <c r="T10" s="341"/>
      <c r="U10" s="487">
        <v>5.5175775147781092</v>
      </c>
    </row>
    <row r="11" spans="1:21" s="275" customFormat="1" ht="18" customHeight="1" x14ac:dyDescent="0.2">
      <c r="A11" s="318"/>
      <c r="B11" s="331" t="s">
        <v>10</v>
      </c>
      <c r="C11" s="485">
        <f t="shared" ref="C11:C27" si="0">K11+M11+G11+I11+E11+S11+O11+U11+Q11</f>
        <v>100</v>
      </c>
      <c r="D11" s="338"/>
      <c r="E11" s="485">
        <v>12.869187909866378</v>
      </c>
      <c r="F11" s="341"/>
      <c r="G11" s="485">
        <v>7.1298259454662007</v>
      </c>
      <c r="H11" s="341"/>
      <c r="I11" s="485">
        <v>15.847344805482964</v>
      </c>
      <c r="J11" s="341"/>
      <c r="K11" s="488">
        <v>2.2878556284206892</v>
      </c>
      <c r="L11" s="341"/>
      <c r="M11" s="485">
        <v>0.98121394408559737</v>
      </c>
      <c r="N11" s="341"/>
      <c r="O11" s="485">
        <v>0.59168680045362654</v>
      </c>
      <c r="P11" s="341"/>
      <c r="Q11" s="485">
        <v>0.18243676347320151</v>
      </c>
      <c r="R11" s="341"/>
      <c r="S11" s="485">
        <v>0.15285242345052019</v>
      </c>
      <c r="T11" s="341"/>
      <c r="U11" s="488">
        <v>59.957595779300817</v>
      </c>
    </row>
    <row r="12" spans="1:21" s="275" customFormat="1" ht="18" customHeight="1" x14ac:dyDescent="0.2">
      <c r="A12" s="318"/>
      <c r="B12" s="331" t="s">
        <v>40</v>
      </c>
      <c r="C12" s="485">
        <f t="shared" si="0"/>
        <v>100</v>
      </c>
      <c r="D12" s="338"/>
      <c r="E12" s="485">
        <v>36.859092585761708</v>
      </c>
      <c r="F12" s="341"/>
      <c r="G12" s="485">
        <v>22.962006639616376</v>
      </c>
      <c r="H12" s="341"/>
      <c r="I12" s="485">
        <v>23.616746587974919</v>
      </c>
      <c r="J12" s="341"/>
      <c r="K12" s="488">
        <v>4.7768351161932863</v>
      </c>
      <c r="L12" s="341"/>
      <c r="M12" s="485">
        <v>2.7941718922906675</v>
      </c>
      <c r="N12" s="341"/>
      <c r="O12" s="485">
        <v>2.8402803393581704</v>
      </c>
      <c r="P12" s="341"/>
      <c r="Q12" s="485">
        <v>1.7613426779786057</v>
      </c>
      <c r="R12" s="341"/>
      <c r="S12" s="485">
        <v>0.23054223533751383</v>
      </c>
      <c r="T12" s="341"/>
      <c r="U12" s="488">
        <v>4.1589819254887495</v>
      </c>
    </row>
    <row r="13" spans="1:21" s="275" customFormat="1" ht="18" customHeight="1" x14ac:dyDescent="0.2">
      <c r="A13" s="318"/>
      <c r="B13" s="331" t="s">
        <v>41</v>
      </c>
      <c r="C13" s="485">
        <f t="shared" si="0"/>
        <v>100.00000000000001</v>
      </c>
      <c r="D13" s="338"/>
      <c r="E13" s="485">
        <v>49.009812667261379</v>
      </c>
      <c r="F13" s="341"/>
      <c r="G13" s="485">
        <v>15.231935771632472</v>
      </c>
      <c r="H13" s="341"/>
      <c r="I13" s="485">
        <v>16.289027653880463</v>
      </c>
      <c r="J13" s="341"/>
      <c r="K13" s="488">
        <v>5.383586083853702</v>
      </c>
      <c r="L13" s="341"/>
      <c r="M13" s="485">
        <v>2.5512934879571811</v>
      </c>
      <c r="N13" s="341"/>
      <c r="O13" s="485">
        <v>1.9402319357716322</v>
      </c>
      <c r="P13" s="341"/>
      <c r="Q13" s="485">
        <v>1.2622658340767172</v>
      </c>
      <c r="R13" s="341"/>
      <c r="S13" s="485">
        <v>0.83407671721677079</v>
      </c>
      <c r="T13" s="341"/>
      <c r="U13" s="488">
        <v>7.4977698483496873</v>
      </c>
    </row>
    <row r="14" spans="1:21" s="275" customFormat="1" ht="18" customHeight="1" x14ac:dyDescent="0.2">
      <c r="A14" s="318"/>
      <c r="B14" s="331" t="s">
        <v>9</v>
      </c>
      <c r="C14" s="485">
        <f t="shared" si="0"/>
        <v>99.999999999999986</v>
      </c>
      <c r="D14" s="338"/>
      <c r="E14" s="485">
        <v>31.620798906628565</v>
      </c>
      <c r="F14" s="341"/>
      <c r="G14" s="485">
        <v>37.845561284711437</v>
      </c>
      <c r="H14" s="341"/>
      <c r="I14" s="485">
        <v>13.455923463999502</v>
      </c>
      <c r="J14" s="341"/>
      <c r="K14" s="488">
        <v>6.3552214698391012</v>
      </c>
      <c r="L14" s="341"/>
      <c r="M14" s="485">
        <v>3.8454370379573835</v>
      </c>
      <c r="N14" s="341"/>
      <c r="O14" s="485">
        <v>1.0498850717525006</v>
      </c>
      <c r="P14" s="341"/>
      <c r="Q14" s="485">
        <v>1.1927688389140834</v>
      </c>
      <c r="R14" s="341"/>
      <c r="S14" s="485">
        <v>0.32304156053923089</v>
      </c>
      <c r="T14" s="341"/>
      <c r="U14" s="488">
        <v>4.311362365658197</v>
      </c>
    </row>
    <row r="15" spans="1:21" s="275" customFormat="1" ht="18" customHeight="1" x14ac:dyDescent="0.2">
      <c r="A15" s="318"/>
      <c r="B15" s="331" t="s">
        <v>8</v>
      </c>
      <c r="C15" s="485">
        <f t="shared" si="0"/>
        <v>100</v>
      </c>
      <c r="D15" s="338"/>
      <c r="E15" s="485">
        <v>42.142934605791126</v>
      </c>
      <c r="F15" s="341"/>
      <c r="G15" s="485">
        <v>16.169612840255937</v>
      </c>
      <c r="H15" s="341"/>
      <c r="I15" s="485">
        <v>24.563496366988396</v>
      </c>
      <c r="J15" s="341"/>
      <c r="K15" s="488">
        <v>5.0211473809782019</v>
      </c>
      <c r="L15" s="341"/>
      <c r="M15" s="485">
        <v>1.5724975599175794</v>
      </c>
      <c r="N15" s="341"/>
      <c r="O15" s="485">
        <v>2.4075479882876043</v>
      </c>
      <c r="P15" s="341"/>
      <c r="Q15" s="485">
        <v>2.3207895022231861</v>
      </c>
      <c r="R15" s="341"/>
      <c r="S15" s="485">
        <v>0.5856197809348227</v>
      </c>
      <c r="T15" s="341"/>
      <c r="U15" s="488">
        <v>5.2163539746231429</v>
      </c>
    </row>
    <row r="16" spans="1:21" s="275" customFormat="1" ht="18" customHeight="1" x14ac:dyDescent="0.2">
      <c r="A16" s="318"/>
      <c r="B16" s="331" t="s">
        <v>7</v>
      </c>
      <c r="C16" s="485">
        <f t="shared" si="0"/>
        <v>100</v>
      </c>
      <c r="D16" s="338"/>
      <c r="E16" s="485">
        <v>45.365612036406418</v>
      </c>
      <c r="F16" s="341"/>
      <c r="G16" s="485">
        <v>18.813076589684847</v>
      </c>
      <c r="H16" s="341"/>
      <c r="I16" s="485">
        <v>19.268156770478608</v>
      </c>
      <c r="J16" s="341"/>
      <c r="K16" s="488">
        <v>5.2256826202711908</v>
      </c>
      <c r="L16" s="341"/>
      <c r="M16" s="485">
        <v>2.2041978824840567</v>
      </c>
      <c r="N16" s="341"/>
      <c r="O16" s="485">
        <v>1.9100984459166617</v>
      </c>
      <c r="P16" s="341"/>
      <c r="Q16" s="485">
        <v>0.93802241347285009</v>
      </c>
      <c r="R16" s="341"/>
      <c r="S16" s="485">
        <v>0.90087301095907368</v>
      </c>
      <c r="T16" s="341"/>
      <c r="U16" s="488">
        <v>5.3742802303262955</v>
      </c>
    </row>
    <row r="17" spans="1:21" s="275" customFormat="1" ht="18" customHeight="1" x14ac:dyDescent="0.2">
      <c r="A17" s="318"/>
      <c r="B17" s="331" t="s">
        <v>43</v>
      </c>
      <c r="C17" s="485">
        <f t="shared" si="0"/>
        <v>100.00000000000003</v>
      </c>
      <c r="D17" s="338"/>
      <c r="E17" s="485">
        <v>33.116087344028521</v>
      </c>
      <c r="F17" s="341"/>
      <c r="G17" s="485">
        <v>35.929144385026738</v>
      </c>
      <c r="H17" s="341"/>
      <c r="I17" s="485">
        <v>13.268716577540108</v>
      </c>
      <c r="J17" s="341"/>
      <c r="K17" s="488">
        <v>5.9436274509803919</v>
      </c>
      <c r="L17" s="341"/>
      <c r="M17" s="485">
        <v>4.9465240641711237</v>
      </c>
      <c r="N17" s="341"/>
      <c r="O17" s="485">
        <v>1.6209893048128341</v>
      </c>
      <c r="P17" s="341"/>
      <c r="Q17" s="485">
        <v>0.57375222816399285</v>
      </c>
      <c r="R17" s="341"/>
      <c r="S17" s="485">
        <v>0.20053475935828879</v>
      </c>
      <c r="T17" s="341"/>
      <c r="U17" s="488">
        <v>4.4006238859180034</v>
      </c>
    </row>
    <row r="18" spans="1:21" s="275" customFormat="1" ht="18" customHeight="1" x14ac:dyDescent="0.2">
      <c r="A18" s="318"/>
      <c r="B18" s="331" t="s">
        <v>44</v>
      </c>
      <c r="C18" s="485">
        <f t="shared" si="0"/>
        <v>100</v>
      </c>
      <c r="D18" s="338"/>
      <c r="E18" s="485">
        <v>33.651527161722292</v>
      </c>
      <c r="F18" s="341"/>
      <c r="G18" s="485">
        <v>19.96019766245594</v>
      </c>
      <c r="H18" s="341"/>
      <c r="I18" s="485">
        <v>32.141230836692358</v>
      </c>
      <c r="J18" s="341"/>
      <c r="K18" s="488">
        <v>4.0687770900443558</v>
      </c>
      <c r="L18" s="341"/>
      <c r="M18" s="485">
        <v>3.4169294857740375</v>
      </c>
      <c r="N18" s="341"/>
      <c r="O18" s="485">
        <v>1.5288482620208119</v>
      </c>
      <c r="P18" s="341"/>
      <c r="Q18" s="485">
        <v>2.5694432732363008</v>
      </c>
      <c r="R18" s="341"/>
      <c r="S18" s="485">
        <v>0</v>
      </c>
      <c r="T18" s="341"/>
      <c r="U18" s="488">
        <v>2.663046228053902</v>
      </c>
    </row>
    <row r="19" spans="1:21" s="275" customFormat="1" ht="18" customHeight="1" x14ac:dyDescent="0.2">
      <c r="A19" s="318"/>
      <c r="B19" s="331" t="s">
        <v>6</v>
      </c>
      <c r="C19" s="485">
        <f t="shared" si="0"/>
        <v>100.00000000000001</v>
      </c>
      <c r="D19" s="338"/>
      <c r="E19" s="485">
        <v>46.098415675435568</v>
      </c>
      <c r="F19" s="341"/>
      <c r="G19" s="485">
        <v>11.268940328710331</v>
      </c>
      <c r="H19" s="341"/>
      <c r="I19" s="485">
        <v>13.1859236957702</v>
      </c>
      <c r="J19" s="341"/>
      <c r="K19" s="488">
        <v>4.3897142293075371</v>
      </c>
      <c r="L19" s="341"/>
      <c r="M19" s="485">
        <v>1.9446226741029564</v>
      </c>
      <c r="N19" s="341"/>
      <c r="O19" s="485">
        <v>3.1824687823898126</v>
      </c>
      <c r="P19" s="341"/>
      <c r="Q19" s="485">
        <v>2.6168501061151965</v>
      </c>
      <c r="R19" s="341"/>
      <c r="S19" s="485">
        <v>0</v>
      </c>
      <c r="T19" s="341"/>
      <c r="U19" s="488">
        <v>17.313064508168402</v>
      </c>
    </row>
    <row r="20" spans="1:21" s="275" customFormat="1" ht="18" customHeight="1" x14ac:dyDescent="0.2">
      <c r="A20" s="318"/>
      <c r="B20" s="331" t="s">
        <v>5</v>
      </c>
      <c r="C20" s="485">
        <f t="shared" si="0"/>
        <v>100.00000000000001</v>
      </c>
      <c r="D20" s="338"/>
      <c r="E20" s="485">
        <v>26.57125077784692</v>
      </c>
      <c r="F20" s="341"/>
      <c r="G20" s="485">
        <v>36.045426260112009</v>
      </c>
      <c r="H20" s="341"/>
      <c r="I20" s="485">
        <v>21.188550093341629</v>
      </c>
      <c r="J20" s="341"/>
      <c r="K20" s="488">
        <v>5.7560672059738645</v>
      </c>
      <c r="L20" s="341"/>
      <c r="M20" s="485">
        <v>4.278158058494089</v>
      </c>
      <c r="N20" s="341"/>
      <c r="O20" s="485">
        <v>1.5090230242688238</v>
      </c>
      <c r="P20" s="341"/>
      <c r="Q20" s="485">
        <v>0.99564405724953331</v>
      </c>
      <c r="R20" s="341"/>
      <c r="S20" s="485">
        <v>0.21779713752333543</v>
      </c>
      <c r="T20" s="341"/>
      <c r="U20" s="488">
        <v>3.4380833851897949</v>
      </c>
    </row>
    <row r="21" spans="1:21" s="275" customFormat="1" ht="18" customHeight="1" x14ac:dyDescent="0.2">
      <c r="A21" s="318"/>
      <c r="B21" s="331" t="s">
        <v>38</v>
      </c>
      <c r="C21" s="485">
        <f t="shared" si="0"/>
        <v>100</v>
      </c>
      <c r="D21" s="338"/>
      <c r="E21" s="485">
        <v>28.883021467110549</v>
      </c>
      <c r="F21" s="341"/>
      <c r="G21" s="485">
        <v>37.412466995752496</v>
      </c>
      <c r="H21" s="341"/>
      <c r="I21" s="485">
        <v>10.905751348869245</v>
      </c>
      <c r="J21" s="341"/>
      <c r="K21" s="488">
        <v>5.5561933187923316</v>
      </c>
      <c r="L21" s="341"/>
      <c r="M21" s="485">
        <v>4.4082194925955687</v>
      </c>
      <c r="N21" s="341"/>
      <c r="O21" s="485">
        <v>3.6505567673057056</v>
      </c>
      <c r="P21" s="341"/>
      <c r="Q21" s="485">
        <v>1.4177476753530018</v>
      </c>
      <c r="R21" s="341"/>
      <c r="S21" s="485">
        <v>0</v>
      </c>
      <c r="T21" s="341"/>
      <c r="U21" s="488">
        <v>7.7660429342211001</v>
      </c>
    </row>
    <row r="22" spans="1:21" s="275" customFormat="1" ht="18" customHeight="1" x14ac:dyDescent="0.2">
      <c r="A22" s="318"/>
      <c r="B22" s="331" t="s">
        <v>45</v>
      </c>
      <c r="C22" s="485">
        <f t="shared" si="0"/>
        <v>99.999999999999986</v>
      </c>
      <c r="D22" s="338"/>
      <c r="E22" s="485">
        <v>25.131832797427649</v>
      </c>
      <c r="F22" s="341"/>
      <c r="G22" s="485">
        <v>37.374062165058952</v>
      </c>
      <c r="H22" s="341"/>
      <c r="I22" s="485">
        <v>25.363344051446944</v>
      </c>
      <c r="J22" s="341"/>
      <c r="K22" s="488">
        <v>1.6484458735262595</v>
      </c>
      <c r="L22" s="341"/>
      <c r="M22" s="485">
        <v>5.794212218649518</v>
      </c>
      <c r="N22" s="341"/>
      <c r="O22" s="485">
        <v>0.61950696677384787</v>
      </c>
      <c r="P22" s="341"/>
      <c r="Q22" s="485">
        <v>0.88317256162915325</v>
      </c>
      <c r="R22" s="341"/>
      <c r="S22" s="485">
        <v>0</v>
      </c>
      <c r="T22" s="341"/>
      <c r="U22" s="488">
        <v>3.185423365487674</v>
      </c>
    </row>
    <row r="23" spans="1:21" s="275" customFormat="1" ht="18" customHeight="1" x14ac:dyDescent="0.2">
      <c r="A23" s="318">
        <v>47094</v>
      </c>
      <c r="B23" s="331" t="s">
        <v>46</v>
      </c>
      <c r="C23" s="485">
        <f t="shared" si="0"/>
        <v>100.00000000000001</v>
      </c>
      <c r="D23" s="338"/>
      <c r="E23" s="485">
        <v>37.549039433771483</v>
      </c>
      <c r="F23" s="341"/>
      <c r="G23" s="485">
        <v>24.230535894843275</v>
      </c>
      <c r="H23" s="341"/>
      <c r="I23" s="485">
        <v>20.954499494438828</v>
      </c>
      <c r="J23" s="341"/>
      <c r="K23" s="488">
        <v>4.6713852376137508</v>
      </c>
      <c r="L23" s="341"/>
      <c r="M23" s="485">
        <v>2.916076845298281</v>
      </c>
      <c r="N23" s="341"/>
      <c r="O23" s="485">
        <v>2.3296258847320526</v>
      </c>
      <c r="P23" s="341"/>
      <c r="Q23" s="485">
        <v>3.7209302325581395</v>
      </c>
      <c r="R23" s="341"/>
      <c r="S23" s="485">
        <v>8.0889787664307385E-3</v>
      </c>
      <c r="T23" s="341"/>
      <c r="U23" s="488">
        <v>3.6198179979777554</v>
      </c>
    </row>
    <row r="24" spans="1:21" s="275" customFormat="1" ht="18" customHeight="1" x14ac:dyDescent="0.2">
      <c r="B24" s="331" t="s">
        <v>47</v>
      </c>
      <c r="C24" s="485">
        <f t="shared" si="0"/>
        <v>99.999999999999986</v>
      </c>
      <c r="D24" s="338"/>
      <c r="E24" s="485">
        <v>46.705190592051906</v>
      </c>
      <c r="F24" s="341"/>
      <c r="G24" s="485">
        <v>13.594890510948904</v>
      </c>
      <c r="H24" s="341"/>
      <c r="I24" s="485">
        <v>15.51094890510949</v>
      </c>
      <c r="J24" s="341"/>
      <c r="K24" s="488">
        <v>5.9509326845093264</v>
      </c>
      <c r="L24" s="341"/>
      <c r="M24" s="485">
        <v>2.3418491484184916</v>
      </c>
      <c r="N24" s="341"/>
      <c r="O24" s="485">
        <v>2.0275750202757501</v>
      </c>
      <c r="P24" s="341"/>
      <c r="Q24" s="485">
        <v>1.0746147607461476</v>
      </c>
      <c r="R24" s="341"/>
      <c r="S24" s="485">
        <v>0.13179237631792376</v>
      </c>
      <c r="T24" s="341"/>
      <c r="U24" s="488">
        <v>12.662206001622058</v>
      </c>
    </row>
    <row r="25" spans="1:21" s="275" customFormat="1" ht="18" customHeight="1" x14ac:dyDescent="0.2">
      <c r="B25" s="331" t="s">
        <v>48</v>
      </c>
      <c r="C25" s="485">
        <f t="shared" si="0"/>
        <v>100</v>
      </c>
      <c r="D25" s="338"/>
      <c r="E25" s="485">
        <v>33.177583089973581</v>
      </c>
      <c r="F25" s="341"/>
      <c r="G25" s="485">
        <v>20.848282575441523</v>
      </c>
      <c r="H25" s="341"/>
      <c r="I25" s="485">
        <v>12.810457516339868</v>
      </c>
      <c r="J25" s="341"/>
      <c r="K25" s="488">
        <v>4.4500069531358637</v>
      </c>
      <c r="L25" s="341"/>
      <c r="M25" s="485">
        <v>3.879849812265332</v>
      </c>
      <c r="N25" s="341"/>
      <c r="O25" s="485">
        <v>1.1625643165067445</v>
      </c>
      <c r="P25" s="341"/>
      <c r="Q25" s="485">
        <v>1.7660965095257961</v>
      </c>
      <c r="R25" s="341"/>
      <c r="S25" s="485">
        <v>19.541093032957864</v>
      </c>
      <c r="T25" s="341"/>
      <c r="U25" s="488">
        <v>2.3640661938534278</v>
      </c>
    </row>
    <row r="26" spans="1:21" s="275" customFormat="1" ht="18" customHeight="1" x14ac:dyDescent="0.2">
      <c r="B26" s="331" t="s">
        <v>49</v>
      </c>
      <c r="C26" s="485">
        <f t="shared" si="0"/>
        <v>99.999999999999986</v>
      </c>
      <c r="D26" s="338"/>
      <c r="E26" s="485">
        <v>23.601973684210524</v>
      </c>
      <c r="F26" s="341"/>
      <c r="G26" s="485">
        <v>27.549342105263158</v>
      </c>
      <c r="H26" s="341"/>
      <c r="I26" s="485">
        <v>34.786184210526315</v>
      </c>
      <c r="J26" s="341"/>
      <c r="K26" s="488">
        <v>6.7434210526315788</v>
      </c>
      <c r="L26" s="341"/>
      <c r="M26" s="485">
        <v>2.9605263157894735</v>
      </c>
      <c r="N26" s="341"/>
      <c r="O26" s="485">
        <v>0.82236842105263153</v>
      </c>
      <c r="P26" s="341"/>
      <c r="Q26" s="485">
        <v>0.49342105263157893</v>
      </c>
      <c r="R26" s="341"/>
      <c r="S26" s="485">
        <v>8.223684210526315E-2</v>
      </c>
      <c r="T26" s="341"/>
      <c r="U26" s="488">
        <v>2.9605263157894735</v>
      </c>
    </row>
    <row r="27" spans="1:21" s="275" customFormat="1" ht="18" customHeight="1" x14ac:dyDescent="0.2">
      <c r="B27" s="336" t="s">
        <v>4</v>
      </c>
      <c r="C27" s="485">
        <f t="shared" si="0"/>
        <v>99.999999999999986</v>
      </c>
      <c r="D27" s="338"/>
      <c r="E27" s="485">
        <v>7.2843822843822847</v>
      </c>
      <c r="F27" s="341"/>
      <c r="G27" s="485">
        <v>69.871794871794862</v>
      </c>
      <c r="H27" s="341"/>
      <c r="I27" s="485">
        <v>4.4289044289044286</v>
      </c>
      <c r="J27" s="341"/>
      <c r="K27" s="488">
        <v>4.4871794871794872</v>
      </c>
      <c r="L27" s="341"/>
      <c r="M27" s="485">
        <v>10.023310023310025</v>
      </c>
      <c r="N27" s="341"/>
      <c r="O27" s="485">
        <v>0.64102564102564097</v>
      </c>
      <c r="P27" s="341"/>
      <c r="Q27" s="485">
        <v>0.64102564102564097</v>
      </c>
      <c r="R27" s="341"/>
      <c r="S27" s="485">
        <v>5.8275058275058272E-2</v>
      </c>
      <c r="T27" s="341"/>
      <c r="U27" s="488">
        <v>2.5641025641025639</v>
      </c>
    </row>
    <row r="28" spans="1:21" s="212" customFormat="1" ht="18" customHeight="1" x14ac:dyDescent="0.2">
      <c r="B28" s="736" t="s">
        <v>3</v>
      </c>
      <c r="C28" s="486">
        <f>K28+M28+G28+I28+E28+S28+O28+U28+Q28</f>
        <v>100</v>
      </c>
      <c r="D28" s="349"/>
      <c r="E28" s="486">
        <v>34.377950474781024</v>
      </c>
      <c r="F28" s="352"/>
      <c r="G28" s="486">
        <v>24.269416632780747</v>
      </c>
      <c r="H28" s="352"/>
      <c r="I28" s="486">
        <v>20.052670065148227</v>
      </c>
      <c r="J28" s="352"/>
      <c r="K28" s="489">
        <v>4.4806204526693669</v>
      </c>
      <c r="L28" s="352"/>
      <c r="M28" s="486">
        <v>3.3017394385001073</v>
      </c>
      <c r="N28" s="352"/>
      <c r="O28" s="486">
        <v>1.7787054472854322</v>
      </c>
      <c r="P28" s="352"/>
      <c r="Q28" s="486">
        <v>1.7527020022652666</v>
      </c>
      <c r="R28" s="352"/>
      <c r="S28" s="486">
        <v>1.3930167661138462</v>
      </c>
      <c r="T28" s="352"/>
      <c r="U28" s="489">
        <v>8.5931787204559846</v>
      </c>
    </row>
    <row r="29" spans="1:21" s="256" customFormat="1" ht="6.75" customHeight="1" x14ac:dyDescent="0.2">
      <c r="B29" s="1150"/>
      <c r="C29" s="1150"/>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60"/>
      <c r="C3" s="1060"/>
      <c r="D3" s="1060"/>
    </row>
    <row r="4" spans="2:18" s="7" customFormat="1" ht="23.25" customHeight="1" x14ac:dyDescent="0.2">
      <c r="B4" s="1175" t="s">
        <v>340</v>
      </c>
      <c r="C4" s="1175"/>
      <c r="D4" s="1175"/>
      <c r="E4" s="1175"/>
      <c r="F4" s="1175"/>
      <c r="G4" s="1175"/>
      <c r="H4" s="1175"/>
      <c r="I4" s="1175"/>
      <c r="J4" s="1175"/>
      <c r="K4" s="1175"/>
      <c r="L4" s="1175"/>
      <c r="M4" s="1175"/>
      <c r="N4" s="1175"/>
      <c r="O4" s="1175"/>
      <c r="P4" s="1175"/>
      <c r="Q4" s="1175"/>
      <c r="R4" s="1175"/>
    </row>
    <row r="5" spans="2:18" s="7" customFormat="1" ht="15.75" customHeight="1" x14ac:dyDescent="0.2">
      <c r="B5" s="1173" t="str">
        <f>porsaad!B6</f>
        <v>Situación a 30 de septiembre de 2023</v>
      </c>
      <c r="C5" s="1173"/>
      <c r="D5" s="1173"/>
      <c r="E5" s="1173"/>
      <c r="F5" s="1173"/>
      <c r="G5" s="1173"/>
      <c r="H5" s="1173"/>
      <c r="I5" s="1173"/>
      <c r="J5" s="1173"/>
      <c r="K5" s="1173"/>
      <c r="L5" s="1173"/>
      <c r="M5" s="1173"/>
      <c r="N5" s="1173"/>
      <c r="O5" s="1173"/>
      <c r="P5" s="1173"/>
      <c r="Q5" s="1173"/>
      <c r="R5" s="1173"/>
    </row>
    <row r="7" spans="2:18" ht="16.5" customHeight="1" x14ac:dyDescent="0.2">
      <c r="B7" s="1176" t="s">
        <v>88</v>
      </c>
      <c r="C7" s="1177"/>
      <c r="D7" s="1177"/>
      <c r="E7" s="1177"/>
      <c r="F7" s="1178"/>
      <c r="G7" s="355"/>
      <c r="H7" s="1176" t="s">
        <v>89</v>
      </c>
      <c r="I7" s="1177"/>
      <c r="J7" s="1177"/>
      <c r="K7" s="1177"/>
      <c r="L7" s="1178"/>
      <c r="M7" s="355"/>
      <c r="N7" s="1176" t="s">
        <v>90</v>
      </c>
      <c r="O7" s="1177"/>
      <c r="P7" s="1177"/>
      <c r="Q7" s="1177"/>
      <c r="R7" s="1178"/>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3.0294025989085452E-3</v>
      </c>
      <c r="D9" s="379">
        <v>1.8296854939766447E-3</v>
      </c>
      <c r="E9" s="379">
        <v>1.2553025712059563E-3</v>
      </c>
      <c r="F9" s="380">
        <v>2.2023689546009652E-3</v>
      </c>
      <c r="G9" s="355"/>
      <c r="H9" s="397" t="s">
        <v>92</v>
      </c>
      <c r="I9" s="383">
        <v>6.3591166608856513E-4</v>
      </c>
      <c r="J9" s="383">
        <v>0</v>
      </c>
      <c r="K9" s="383">
        <v>0</v>
      </c>
      <c r="L9" s="384">
        <v>3.3823258102207734E-4</v>
      </c>
      <c r="M9" s="356"/>
      <c r="N9" s="397" t="s">
        <v>92</v>
      </c>
      <c r="O9" s="383">
        <v>2.5492615832073185E-3</v>
      </c>
      <c r="P9" s="383">
        <v>1.6015288544358312E-3</v>
      </c>
      <c r="Q9" s="383">
        <v>1.070703341332841E-3</v>
      </c>
      <c r="R9" s="384">
        <v>1.9008005724764077E-3</v>
      </c>
    </row>
    <row r="10" spans="2:18" ht="16.5" customHeight="1" x14ac:dyDescent="0.2">
      <c r="B10" s="398" t="s">
        <v>93</v>
      </c>
      <c r="C10" s="381">
        <v>0.42413085859647343</v>
      </c>
      <c r="D10" s="381">
        <v>1.6743928596139209E-2</v>
      </c>
      <c r="E10" s="381">
        <v>6.3486566819611579E-3</v>
      </c>
      <c r="F10" s="382">
        <v>0.18122858396272276</v>
      </c>
      <c r="G10" s="355"/>
      <c r="H10" s="398" t="s">
        <v>93</v>
      </c>
      <c r="I10" s="381">
        <v>2.2228003237368482E-2</v>
      </c>
      <c r="J10" s="381">
        <v>1.6204829039053638E-4</v>
      </c>
      <c r="K10" s="381">
        <v>8.378718056137411E-5</v>
      </c>
      <c r="L10" s="382">
        <v>1.1884262960457536E-2</v>
      </c>
      <c r="M10" s="356"/>
      <c r="N10" s="398" t="s">
        <v>93</v>
      </c>
      <c r="O10" s="381">
        <v>0.34351879211351166</v>
      </c>
      <c r="P10" s="381">
        <v>1.4676195090439277E-2</v>
      </c>
      <c r="Q10" s="381">
        <v>5.4273583164112975E-3</v>
      </c>
      <c r="R10" s="382">
        <v>0.15383564162579325</v>
      </c>
    </row>
    <row r="11" spans="2:18" ht="16.5" customHeight="1" x14ac:dyDescent="0.2">
      <c r="B11" s="399" t="s">
        <v>94</v>
      </c>
      <c r="C11" s="383">
        <v>9.8223668476094539E-2</v>
      </c>
      <c r="D11" s="383">
        <v>5.5659340236936583E-2</v>
      </c>
      <c r="E11" s="383">
        <v>1.343318038842236E-2</v>
      </c>
      <c r="F11" s="384">
        <v>6.4393355544752853E-2</v>
      </c>
      <c r="G11" s="355"/>
      <c r="H11" s="399" t="s">
        <v>94</v>
      </c>
      <c r="I11" s="383">
        <v>9.6658573245461898E-2</v>
      </c>
      <c r="J11" s="383">
        <v>7.562253551558364E-4</v>
      </c>
      <c r="K11" s="383">
        <v>1.6757436112274822E-4</v>
      </c>
      <c r="L11" s="384">
        <v>5.165733964700818E-2</v>
      </c>
      <c r="M11" s="356"/>
      <c r="N11" s="399" t="s">
        <v>94</v>
      </c>
      <c r="O11" s="383">
        <v>9.7897438571486514E-2</v>
      </c>
      <c r="P11" s="383">
        <v>4.8812984496124034E-2</v>
      </c>
      <c r="Q11" s="383">
        <v>1.1482370315672882E-2</v>
      </c>
      <c r="R11" s="384">
        <v>6.2326381124180666E-2</v>
      </c>
    </row>
    <row r="12" spans="2:18" ht="16.5" customHeight="1" x14ac:dyDescent="0.2">
      <c r="B12" s="398" t="s">
        <v>95</v>
      </c>
      <c r="C12" s="381">
        <v>0.41291192265601784</v>
      </c>
      <c r="D12" s="381">
        <v>1.1631572068851527E-2</v>
      </c>
      <c r="E12" s="381">
        <v>2.530805413672698E-2</v>
      </c>
      <c r="F12" s="382">
        <v>0.17856380645237785</v>
      </c>
      <c r="G12" s="355"/>
      <c r="H12" s="398" t="s">
        <v>95</v>
      </c>
      <c r="I12" s="381">
        <v>0.70459012602613014</v>
      </c>
      <c r="J12" s="381">
        <v>9.8849457138227188E-3</v>
      </c>
      <c r="K12" s="381">
        <v>7.5408462505236699E-4</v>
      </c>
      <c r="L12" s="382">
        <v>0.37771354775229077</v>
      </c>
      <c r="M12" s="356"/>
      <c r="N12" s="398" t="s">
        <v>95</v>
      </c>
      <c r="O12" s="381">
        <v>0.47132370407708041</v>
      </c>
      <c r="P12" s="381">
        <v>1.1412575366063738E-2</v>
      </c>
      <c r="Q12" s="381">
        <v>2.1697126330687343E-2</v>
      </c>
      <c r="R12" s="382">
        <v>0.21072548464202831</v>
      </c>
    </row>
    <row r="13" spans="2:18" ht="16.5" customHeight="1" x14ac:dyDescent="0.2">
      <c r="B13" s="399" t="s">
        <v>96</v>
      </c>
      <c r="C13" s="383">
        <v>5.6058442829085162E-2</v>
      </c>
      <c r="D13" s="383">
        <v>0.17951674777247323</v>
      </c>
      <c r="E13" s="383">
        <v>0.15546994488211699</v>
      </c>
      <c r="F13" s="384">
        <v>0.12408259328203365</v>
      </c>
      <c r="G13" s="355"/>
      <c r="H13" s="399" t="s">
        <v>96</v>
      </c>
      <c r="I13" s="383">
        <v>0.15877558099202219</v>
      </c>
      <c r="J13" s="383">
        <v>8.4481175390266297E-2</v>
      </c>
      <c r="K13" s="383">
        <v>6.2002513615416841E-3</v>
      </c>
      <c r="L13" s="384">
        <v>0.10963347887583789</v>
      </c>
      <c r="M13" s="356"/>
      <c r="N13" s="399" t="s">
        <v>96</v>
      </c>
      <c r="O13" s="383">
        <v>7.6640073233332759E-2</v>
      </c>
      <c r="P13" s="383">
        <v>0.16765584625322996</v>
      </c>
      <c r="Q13" s="383">
        <v>0.13351793735770107</v>
      </c>
      <c r="R13" s="384">
        <v>0.12173074725067211</v>
      </c>
    </row>
    <row r="14" spans="2:18" ht="16.5" customHeight="1" x14ac:dyDescent="0.2">
      <c r="B14" s="398" t="s">
        <v>97</v>
      </c>
      <c r="C14" s="381">
        <v>3.9643139272798429E-3</v>
      </c>
      <c r="D14" s="381">
        <v>0.68736978866363774</v>
      </c>
      <c r="E14" s="381">
        <v>2.2898450350618993E-2</v>
      </c>
      <c r="F14" s="382">
        <v>0.27135378997166265</v>
      </c>
      <c r="G14" s="355"/>
      <c r="H14" s="398" t="s">
        <v>97</v>
      </c>
      <c r="I14" s="381">
        <v>2.4569314371603655E-3</v>
      </c>
      <c r="J14" s="381">
        <v>0.73634743153459736</v>
      </c>
      <c r="K14" s="381">
        <v>1.3657310431503981E-2</v>
      </c>
      <c r="L14" s="382">
        <v>0.21339401020847426</v>
      </c>
      <c r="M14" s="356"/>
      <c r="N14" s="398" t="s">
        <v>97</v>
      </c>
      <c r="O14" s="381">
        <v>3.6616666376977853E-3</v>
      </c>
      <c r="P14" s="381">
        <v>0.69338797372954353</v>
      </c>
      <c r="Q14" s="381">
        <v>2.1537136176235309E-2</v>
      </c>
      <c r="R14" s="382">
        <v>0.2619501965402945</v>
      </c>
    </row>
    <row r="15" spans="2:18" ht="16.5" customHeight="1" x14ac:dyDescent="0.2">
      <c r="B15" s="399" t="s">
        <v>98</v>
      </c>
      <c r="C15" s="383">
        <v>6.015320949985868E-4</v>
      </c>
      <c r="D15" s="383">
        <v>3.9668811550081874E-2</v>
      </c>
      <c r="E15" s="383">
        <v>0.11579084061985975</v>
      </c>
      <c r="F15" s="384">
        <v>3.9328440497504183E-2</v>
      </c>
      <c r="G15" s="355"/>
      <c r="H15" s="399" t="s">
        <v>98</v>
      </c>
      <c r="I15" s="383">
        <v>2.8905075731298414E-4</v>
      </c>
      <c r="J15" s="383">
        <v>0.13314967860422405</v>
      </c>
      <c r="K15" s="383">
        <v>3.896103896103896E-2</v>
      </c>
      <c r="L15" s="384">
        <v>4.5200172191132156E-2</v>
      </c>
      <c r="M15" s="356"/>
      <c r="N15" s="399" t="s">
        <v>98</v>
      </c>
      <c r="O15" s="383">
        <v>5.3882119826881964E-4</v>
      </c>
      <c r="P15" s="383">
        <v>5.1309485357450474E-2</v>
      </c>
      <c r="Q15" s="383">
        <v>0.10448587779213586</v>
      </c>
      <c r="R15" s="384">
        <v>4.0272125070192961E-2</v>
      </c>
    </row>
    <row r="16" spans="2:18" ht="16.5" customHeight="1" x14ac:dyDescent="0.2">
      <c r="B16" s="398" t="s">
        <v>99</v>
      </c>
      <c r="C16" s="381">
        <v>4.7107935150491736E-4</v>
      </c>
      <c r="D16" s="381">
        <v>5.7120013530447353E-3</v>
      </c>
      <c r="E16" s="381">
        <v>9.0627074134995531E-2</v>
      </c>
      <c r="F16" s="382">
        <v>2.1012911869671927E-2</v>
      </c>
      <c r="G16" s="355"/>
      <c r="H16" s="398" t="s">
        <v>99</v>
      </c>
      <c r="I16" s="381">
        <v>4.1623309053069723E-3</v>
      </c>
      <c r="J16" s="381">
        <v>2.9708853238265003E-3</v>
      </c>
      <c r="K16" s="381">
        <v>0.16950146627565982</v>
      </c>
      <c r="L16" s="382">
        <v>3.4161490683229816E-2</v>
      </c>
      <c r="M16" s="356"/>
      <c r="N16" s="398" t="s">
        <v>99</v>
      </c>
      <c r="O16" s="381">
        <v>1.2108992520234764E-3</v>
      </c>
      <c r="P16" s="381">
        <v>5.3698320413436695E-3</v>
      </c>
      <c r="Q16" s="381">
        <v>0.10219678788997601</v>
      </c>
      <c r="R16" s="382">
        <v>2.3135103438337034E-2</v>
      </c>
    </row>
    <row r="17" spans="2:18" ht="16.5" customHeight="1" x14ac:dyDescent="0.2">
      <c r="B17" s="399" t="s">
        <v>100</v>
      </c>
      <c r="C17" s="383">
        <v>2.7540023626441322E-4</v>
      </c>
      <c r="D17" s="383">
        <v>5.9964482575705158E-4</v>
      </c>
      <c r="E17" s="383">
        <v>0.52310045306322683</v>
      </c>
      <c r="F17" s="384">
        <v>0.10780640495132854</v>
      </c>
      <c r="G17" s="355"/>
      <c r="H17" s="399" t="s">
        <v>100</v>
      </c>
      <c r="I17" s="383">
        <v>5.7810151462596829E-5</v>
      </c>
      <c r="J17" s="383">
        <v>2.7008048398422728E-4</v>
      </c>
      <c r="K17" s="383">
        <v>0.60946795140343524</v>
      </c>
      <c r="L17" s="384">
        <v>0.11193961011007933</v>
      </c>
      <c r="M17" s="356"/>
      <c r="N17" s="399" t="s">
        <v>100</v>
      </c>
      <c r="O17" s="383">
        <v>2.3175105301884716E-4</v>
      </c>
      <c r="P17" s="383">
        <v>5.5851636520241172E-4</v>
      </c>
      <c r="Q17" s="383">
        <v>0.53569626484524024</v>
      </c>
      <c r="R17" s="384">
        <v>0.10845992913616689</v>
      </c>
    </row>
    <row r="18" spans="2:18" ht="16.5" customHeight="1" x14ac:dyDescent="0.2">
      <c r="B18" s="400" t="s">
        <v>101</v>
      </c>
      <c r="C18" s="385">
        <v>3.3337923337271072E-4</v>
      </c>
      <c r="D18" s="385">
        <v>1.2684794391014554E-3</v>
      </c>
      <c r="E18" s="385">
        <v>4.5768043170865434E-2</v>
      </c>
      <c r="F18" s="386">
        <v>1.0027744513344636E-2</v>
      </c>
      <c r="G18" s="355"/>
      <c r="H18" s="400" t="s">
        <v>101</v>
      </c>
      <c r="I18" s="381">
        <v>1.0145681581685745E-2</v>
      </c>
      <c r="J18" s="381">
        <v>3.1977529303732509E-2</v>
      </c>
      <c r="K18" s="381">
        <v>0.16120653540008378</v>
      </c>
      <c r="L18" s="382">
        <v>4.4077854990467992E-2</v>
      </c>
      <c r="M18" s="356"/>
      <c r="N18" s="400" t="s">
        <v>101</v>
      </c>
      <c r="O18" s="381">
        <v>2.4275922803724237E-3</v>
      </c>
      <c r="P18" s="381">
        <v>5.2150624461670975E-3</v>
      </c>
      <c r="Q18" s="381">
        <v>6.2888437634607094E-2</v>
      </c>
      <c r="R18" s="382">
        <v>1.5663590599857873E-2</v>
      </c>
    </row>
    <row r="19" spans="2:18" ht="16.5" customHeight="1" x14ac:dyDescent="0.2">
      <c r="B19" s="360" t="s">
        <v>3</v>
      </c>
      <c r="C19" s="387">
        <f>SUM(C9:C18)</f>
        <v>0.99999999999999989</v>
      </c>
      <c r="D19" s="387">
        <f>SUM(D9:D18)</f>
        <v>1</v>
      </c>
      <c r="E19" s="387">
        <f>SUM(E9:E18)</f>
        <v>1</v>
      </c>
      <c r="F19" s="388">
        <f>SUM(F9:F18)</f>
        <v>1</v>
      </c>
      <c r="G19" s="355"/>
      <c r="H19" s="360" t="s">
        <v>3</v>
      </c>
      <c r="I19" s="387">
        <f>SUM(I9:I18)</f>
        <v>0.99999999999999989</v>
      </c>
      <c r="J19" s="387">
        <f>SUM(J9:J18)</f>
        <v>1</v>
      </c>
      <c r="K19" s="387">
        <f>SUM(K9:K18)</f>
        <v>1</v>
      </c>
      <c r="L19" s="388">
        <f>SUM(L9:L18)</f>
        <v>1</v>
      </c>
      <c r="M19" s="355"/>
      <c r="N19" s="360" t="s">
        <v>3</v>
      </c>
      <c r="O19" s="387">
        <f>SUM(O9:O18)</f>
        <v>1</v>
      </c>
      <c r="P19" s="387">
        <f>SUM(P9:P18)</f>
        <v>1.0000000000000002</v>
      </c>
      <c r="Q19" s="387">
        <f>SUM(Q9:Q18)</f>
        <v>0.99999999999999989</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461</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10.548070922506517</v>
      </c>
      <c r="D11" s="370">
        <v>0.2786175784395335</v>
      </c>
      <c r="E11" s="376">
        <v>40.573301831069109</v>
      </c>
      <c r="F11" s="372">
        <v>0.20691176260620739</v>
      </c>
      <c r="G11" s="376">
        <v>62.215577236855246</v>
      </c>
      <c r="H11" s="372">
        <v>0.25855773089010131</v>
      </c>
      <c r="I11" s="366"/>
      <c r="J11" s="366"/>
      <c r="K11" s="366"/>
      <c r="L11" s="366"/>
      <c r="M11" s="366"/>
      <c r="N11" s="366"/>
      <c r="O11" s="366"/>
    </row>
    <row r="12" spans="1:18" ht="15" customHeight="1" x14ac:dyDescent="0.2">
      <c r="B12" s="368" t="s">
        <v>10</v>
      </c>
      <c r="C12" s="375">
        <v>9.9942399999999996</v>
      </c>
      <c r="D12" s="370">
        <v>0.38392360421790023</v>
      </c>
      <c r="E12" s="377">
        <v>22.713168187744458</v>
      </c>
      <c r="F12" s="373">
        <v>0.26971972784497089</v>
      </c>
      <c r="G12" s="377">
        <v>47.27982326951399</v>
      </c>
      <c r="H12" s="373">
        <v>0.12249873256089976</v>
      </c>
      <c r="I12" s="366"/>
      <c r="J12" s="366"/>
      <c r="K12" s="366"/>
      <c r="L12" s="366"/>
      <c r="M12" s="366"/>
      <c r="N12" s="366"/>
      <c r="O12" s="366"/>
    </row>
    <row r="13" spans="1:18" ht="15" customHeight="1" x14ac:dyDescent="0.2">
      <c r="B13" s="368" t="s">
        <v>40</v>
      </c>
      <c r="C13" s="375">
        <v>18.987796905643933</v>
      </c>
      <c r="D13" s="370">
        <v>0.1203111482963521</v>
      </c>
      <c r="E13" s="377">
        <v>41.078960774325012</v>
      </c>
      <c r="F13" s="373">
        <v>0.13781730653223362</v>
      </c>
      <c r="G13" s="377">
        <v>66.374407582938389</v>
      </c>
      <c r="H13" s="373">
        <v>0.10095003962318834</v>
      </c>
      <c r="I13" s="366"/>
      <c r="J13" s="366"/>
      <c r="K13" s="366"/>
      <c r="L13" s="366"/>
      <c r="M13" s="366"/>
      <c r="N13" s="366"/>
      <c r="O13" s="366"/>
    </row>
    <row r="14" spans="1:18" ht="15" customHeight="1" x14ac:dyDescent="0.2">
      <c r="B14" s="368" t="s">
        <v>41</v>
      </c>
      <c r="C14" s="375">
        <v>17.949779249448124</v>
      </c>
      <c r="D14" s="370">
        <v>0.2146919035538816</v>
      </c>
      <c r="E14" s="377">
        <v>27.469656992084431</v>
      </c>
      <c r="F14" s="373">
        <v>0.39612173863480471</v>
      </c>
      <c r="G14" s="377">
        <v>32.216297786720325</v>
      </c>
      <c r="H14" s="373">
        <v>0.53997977140310283</v>
      </c>
      <c r="I14" s="366"/>
      <c r="J14" s="366"/>
      <c r="K14" s="366"/>
      <c r="L14" s="366"/>
      <c r="M14" s="366"/>
      <c r="N14" s="366"/>
      <c r="O14" s="366"/>
    </row>
    <row r="15" spans="1:18" ht="15" customHeight="1" x14ac:dyDescent="0.2">
      <c r="B15" s="368" t="s">
        <v>9</v>
      </c>
      <c r="C15" s="375">
        <v>20.206943192064923</v>
      </c>
      <c r="D15" s="370">
        <v>9.7151462255403123E-2</v>
      </c>
      <c r="E15" s="377">
        <v>44.134966216216213</v>
      </c>
      <c r="F15" s="373">
        <v>9.3472680048160575E-2</v>
      </c>
      <c r="G15" s="377">
        <v>69.553866203301482</v>
      </c>
      <c r="H15" s="373">
        <v>7.9511338677224236E-2</v>
      </c>
      <c r="I15" s="366"/>
      <c r="J15" s="366"/>
      <c r="K15" s="366"/>
      <c r="L15" s="366"/>
      <c r="M15" s="366"/>
      <c r="N15" s="366"/>
      <c r="O15" s="366"/>
    </row>
    <row r="16" spans="1:18" ht="15" customHeight="1" x14ac:dyDescent="0.2">
      <c r="B16" s="368" t="s">
        <v>8</v>
      </c>
      <c r="C16" s="375">
        <v>21.076486042692938</v>
      </c>
      <c r="D16" s="370">
        <v>0.62941480378131598</v>
      </c>
      <c r="E16" s="377">
        <v>34.612032667876591</v>
      </c>
      <c r="F16" s="373">
        <v>0.37275040286840044</v>
      </c>
      <c r="G16" s="377">
        <v>43.071171171171173</v>
      </c>
      <c r="H16" s="373">
        <v>0.45973604081842967</v>
      </c>
      <c r="I16" s="366"/>
      <c r="J16" s="366"/>
      <c r="K16" s="366"/>
      <c r="L16" s="366"/>
      <c r="M16" s="366"/>
      <c r="N16" s="366"/>
      <c r="O16" s="366"/>
    </row>
    <row r="17" spans="1:15" ht="15" customHeight="1" x14ac:dyDescent="0.2">
      <c r="B17" s="368" t="s">
        <v>7</v>
      </c>
      <c r="C17" s="375">
        <v>21.232760495975636</v>
      </c>
      <c r="D17" s="370">
        <v>0.25115914372479636</v>
      </c>
      <c r="E17" s="377">
        <v>43.58061429528275</v>
      </c>
      <c r="F17" s="373">
        <v>0.22731425919883896</v>
      </c>
      <c r="G17" s="377">
        <v>70.671196138029686</v>
      </c>
      <c r="H17" s="373">
        <v>0.17912078945098178</v>
      </c>
      <c r="I17" s="366"/>
      <c r="J17" s="366"/>
      <c r="K17" s="366"/>
      <c r="L17" s="366"/>
      <c r="M17" s="366"/>
      <c r="N17" s="366"/>
      <c r="O17" s="366"/>
    </row>
    <row r="18" spans="1:15" ht="15" customHeight="1" x14ac:dyDescent="0.2">
      <c r="B18" s="368" t="s">
        <v>43</v>
      </c>
      <c r="C18" s="375">
        <v>17.387646547980893</v>
      </c>
      <c r="D18" s="370">
        <v>0.26436890846470495</v>
      </c>
      <c r="E18" s="377">
        <v>30.188869789428448</v>
      </c>
      <c r="F18" s="373">
        <v>0.45114998522025107</v>
      </c>
      <c r="G18" s="377">
        <v>40.262859169918414</v>
      </c>
      <c r="H18" s="373">
        <v>0.5174639029696545</v>
      </c>
      <c r="I18" s="366"/>
      <c r="J18" s="366"/>
      <c r="K18" s="366"/>
      <c r="L18" s="366"/>
      <c r="M18" s="366"/>
      <c r="N18" s="366"/>
      <c r="O18" s="366"/>
    </row>
    <row r="19" spans="1:15" ht="15" customHeight="1" x14ac:dyDescent="0.2">
      <c r="B19" s="368" t="s">
        <v>44</v>
      </c>
      <c r="C19" s="375">
        <v>16.135218770809669</v>
      </c>
      <c r="D19" s="370">
        <v>0.23755763219857956</v>
      </c>
      <c r="E19" s="377">
        <v>25.42186928200249</v>
      </c>
      <c r="F19" s="373">
        <v>0.48323603715102004</v>
      </c>
      <c r="G19" s="377">
        <v>34.644868139700641</v>
      </c>
      <c r="H19" s="373">
        <v>0.56046012472572071</v>
      </c>
      <c r="I19" s="366"/>
      <c r="J19" s="366"/>
      <c r="K19" s="366"/>
      <c r="L19" s="366"/>
      <c r="M19" s="366"/>
      <c r="N19" s="366"/>
      <c r="O19" s="366"/>
    </row>
    <row r="20" spans="1:15" ht="15" customHeight="1" x14ac:dyDescent="0.2">
      <c r="B20" s="368" t="s">
        <v>6</v>
      </c>
      <c r="C20" s="375">
        <v>20.192086415404486</v>
      </c>
      <c r="D20" s="370">
        <v>0.10236575330009158</v>
      </c>
      <c r="E20" s="377">
        <v>31.047978332366029</v>
      </c>
      <c r="F20" s="373">
        <v>0.10299204448488616</v>
      </c>
      <c r="G20" s="377">
        <v>55.06440281030445</v>
      </c>
      <c r="H20" s="373">
        <v>0.12155874058797726</v>
      </c>
      <c r="I20" s="366"/>
      <c r="J20" s="366"/>
      <c r="K20" s="366"/>
      <c r="L20" s="366"/>
      <c r="M20" s="366"/>
      <c r="N20" s="366"/>
      <c r="O20" s="366"/>
    </row>
    <row r="21" spans="1:15" ht="15" customHeight="1" x14ac:dyDescent="0.2">
      <c r="B21" s="368" t="s">
        <v>5</v>
      </c>
      <c r="C21" s="375">
        <v>19.868982415681753</v>
      </c>
      <c r="D21" s="370">
        <v>9.3450566256377904E-2</v>
      </c>
      <c r="E21" s="377">
        <v>43.58732646663681</v>
      </c>
      <c r="F21" s="373">
        <v>0.15474192397532874</v>
      </c>
      <c r="G21" s="377">
        <v>68.804986642920753</v>
      </c>
      <c r="H21" s="373">
        <v>0.14487905329140369</v>
      </c>
      <c r="I21" s="366"/>
      <c r="J21" s="366"/>
      <c r="K21" s="366"/>
      <c r="L21" s="366"/>
      <c r="M21" s="366"/>
      <c r="N21" s="366"/>
      <c r="O21" s="366"/>
    </row>
    <row r="22" spans="1:15" ht="15" customHeight="1" x14ac:dyDescent="0.2">
      <c r="B22" s="368" t="s">
        <v>38</v>
      </c>
      <c r="C22" s="375">
        <v>19.858318890814559</v>
      </c>
      <c r="D22" s="370">
        <v>7.9023902675673288E-2</v>
      </c>
      <c r="E22" s="377">
        <v>44.114328294656161</v>
      </c>
      <c r="F22" s="373">
        <v>9.8781514249630692E-2</v>
      </c>
      <c r="G22" s="377">
        <v>68.565617484053121</v>
      </c>
      <c r="H22" s="373">
        <v>0.10819882515136119</v>
      </c>
      <c r="I22" s="366"/>
      <c r="J22" s="366"/>
      <c r="K22" s="366"/>
      <c r="L22" s="366"/>
      <c r="M22" s="366"/>
      <c r="N22" s="366"/>
      <c r="O22" s="366"/>
    </row>
    <row r="23" spans="1:15" ht="15" customHeight="1" x14ac:dyDescent="0.2">
      <c r="B23" s="368" t="s">
        <v>45</v>
      </c>
      <c r="C23" s="375">
        <v>20.026118609841642</v>
      </c>
      <c r="D23" s="370">
        <v>6.6847338915560536E-2</v>
      </c>
      <c r="E23" s="377">
        <v>35.177232995076864</v>
      </c>
      <c r="F23" s="373">
        <v>0.32396592127422963</v>
      </c>
      <c r="G23" s="377">
        <v>52.932542897120555</v>
      </c>
      <c r="H23" s="373">
        <v>0.34971834033050508</v>
      </c>
      <c r="I23" s="366"/>
      <c r="J23" s="366"/>
      <c r="K23" s="366"/>
      <c r="L23" s="366"/>
      <c r="M23" s="366"/>
      <c r="N23" s="366"/>
      <c r="O23" s="366"/>
    </row>
    <row r="24" spans="1:15" ht="15" customHeight="1" x14ac:dyDescent="0.2">
      <c r="B24" s="368" t="s">
        <v>46</v>
      </c>
      <c r="C24" s="375">
        <v>17.956331877729259</v>
      </c>
      <c r="D24" s="370">
        <v>0.23148280508624111</v>
      </c>
      <c r="E24" s="377">
        <v>34.922440537745608</v>
      </c>
      <c r="F24" s="373">
        <v>0.29421351220464886</v>
      </c>
      <c r="G24" s="377">
        <v>59.828193832599119</v>
      </c>
      <c r="H24" s="373">
        <v>0.19135743994033205</v>
      </c>
      <c r="I24" s="366"/>
      <c r="J24" s="366"/>
      <c r="K24" s="366"/>
      <c r="L24" s="366"/>
      <c r="M24" s="366"/>
      <c r="N24" s="366"/>
      <c r="O24" s="366"/>
    </row>
    <row r="25" spans="1:15" ht="15" customHeight="1" x14ac:dyDescent="0.2">
      <c r="B25" s="368" t="s">
        <v>47</v>
      </c>
      <c r="C25" s="375">
        <v>58.045703839122488</v>
      </c>
      <c r="D25" s="370">
        <v>0.99227717499240475</v>
      </c>
      <c r="E25" s="377">
        <v>96.009163802978236</v>
      </c>
      <c r="F25" s="373">
        <v>0.6410769670702825</v>
      </c>
      <c r="G25" s="377">
        <v>101.95505617977528</v>
      </c>
      <c r="H25" s="373">
        <v>0.56122004288806082</v>
      </c>
      <c r="I25" s="366"/>
      <c r="J25" s="366"/>
      <c r="K25" s="366"/>
      <c r="L25" s="366"/>
      <c r="M25" s="366"/>
      <c r="N25" s="366"/>
      <c r="O25" s="366"/>
    </row>
    <row r="26" spans="1:15" ht="15" customHeight="1" x14ac:dyDescent="0.2">
      <c r="B26" s="368" t="s">
        <v>48</v>
      </c>
      <c r="C26" s="375">
        <v>20.632362495385731</v>
      </c>
      <c r="D26" s="370">
        <v>0.67743466418791254</v>
      </c>
      <c r="E26" s="377">
        <v>27.15216489063376</v>
      </c>
      <c r="F26" s="373">
        <v>0.63299803324567339</v>
      </c>
      <c r="G26" s="377">
        <v>33.487084006462034</v>
      </c>
      <c r="H26" s="373">
        <v>0.65489589389282654</v>
      </c>
      <c r="I26" s="366"/>
      <c r="J26" s="366"/>
      <c r="K26" s="366"/>
      <c r="L26" s="366"/>
      <c r="M26" s="366"/>
      <c r="N26" s="366"/>
      <c r="O26" s="366"/>
    </row>
    <row r="27" spans="1:15" ht="15" customHeight="1" x14ac:dyDescent="0.2">
      <c r="B27" s="368" t="s">
        <v>49</v>
      </c>
      <c r="C27" s="375">
        <v>16.892787271655862</v>
      </c>
      <c r="D27" s="370">
        <v>0.3269925341786275</v>
      </c>
      <c r="E27" s="377">
        <v>26.992665245202492</v>
      </c>
      <c r="F27" s="373">
        <v>0.47419044952775791</v>
      </c>
      <c r="G27" s="377">
        <v>36.164344827586177</v>
      </c>
      <c r="H27" s="373">
        <v>0.4805760745420844</v>
      </c>
      <c r="I27" s="366"/>
      <c r="J27" s="366"/>
      <c r="K27" s="366"/>
      <c r="L27" s="366"/>
      <c r="M27" s="366"/>
      <c r="N27" s="366"/>
      <c r="O27" s="366"/>
    </row>
    <row r="28" spans="1:15" ht="15" customHeight="1" x14ac:dyDescent="0.2">
      <c r="B28" s="368" t="s">
        <v>4</v>
      </c>
      <c r="C28" s="375">
        <v>20.344827586206897</v>
      </c>
      <c r="D28" s="370">
        <v>8.978328653608128E-2</v>
      </c>
      <c r="E28" s="377">
        <v>45.01347708894879</v>
      </c>
      <c r="F28" s="373">
        <v>2.7692683958638054E-2</v>
      </c>
      <c r="G28" s="377">
        <v>70.368243243243242</v>
      </c>
      <c r="H28" s="373">
        <v>4.7909329095323833E-2</v>
      </c>
      <c r="I28" s="366"/>
      <c r="J28" s="366"/>
      <c r="K28" s="366"/>
      <c r="L28" s="366"/>
      <c r="M28" s="366"/>
      <c r="N28" s="366"/>
      <c r="O28" s="366"/>
    </row>
    <row r="29" spans="1:15" ht="15" customHeight="1" x14ac:dyDescent="0.2">
      <c r="B29" s="369" t="s">
        <v>3</v>
      </c>
      <c r="C29" s="378">
        <v>16.425773480823054</v>
      </c>
      <c r="D29" s="371">
        <v>0.49031073160536942</v>
      </c>
      <c r="E29" s="378">
        <v>38.141252574197452</v>
      </c>
      <c r="F29" s="374">
        <v>0.33526574095600614</v>
      </c>
      <c r="G29" s="378">
        <v>58.857440947304937</v>
      </c>
      <c r="H29" s="374">
        <v>0.33113955194720601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79" t="s">
        <v>299</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460</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10.548070922506517</v>
      </c>
      <c r="D11" s="370">
        <v>0.2786175784395335</v>
      </c>
      <c r="E11" s="376">
        <v>40.573301831069109</v>
      </c>
      <c r="F11" s="372">
        <v>0.20691176260620739</v>
      </c>
      <c r="G11" s="376">
        <v>62.215577236855246</v>
      </c>
      <c r="H11" s="372">
        <v>0.25855773089010131</v>
      </c>
      <c r="I11" s="366"/>
      <c r="J11" s="366"/>
      <c r="K11" s="366"/>
      <c r="L11" s="366"/>
      <c r="M11" s="366"/>
      <c r="N11" s="366"/>
      <c r="O11" s="366"/>
    </row>
    <row r="12" spans="1:18" ht="15" customHeight="1" x14ac:dyDescent="0.2">
      <c r="B12" s="368" t="s">
        <v>10</v>
      </c>
      <c r="C12" s="375">
        <v>9.9855907780979827</v>
      </c>
      <c r="D12" s="370">
        <v>0.38259689901590971</v>
      </c>
      <c r="E12" s="377">
        <v>22.719321148825067</v>
      </c>
      <c r="F12" s="373">
        <v>0.26969964541734437</v>
      </c>
      <c r="G12" s="377">
        <v>47.28171091445428</v>
      </c>
      <c r="H12" s="373">
        <v>0.122579855868142</v>
      </c>
      <c r="I12" s="366"/>
      <c r="J12" s="366"/>
      <c r="K12" s="366"/>
      <c r="L12" s="366"/>
      <c r="M12" s="366"/>
      <c r="N12" s="366"/>
      <c r="O12" s="366"/>
    </row>
    <row r="13" spans="1:18" ht="15" customHeight="1" x14ac:dyDescent="0.2">
      <c r="B13" s="368" t="s">
        <v>40</v>
      </c>
      <c r="C13" s="375">
        <v>18.96218020022247</v>
      </c>
      <c r="D13" s="370">
        <v>0.12086040618789615</v>
      </c>
      <c r="E13" s="377">
        <v>40.940400843881854</v>
      </c>
      <c r="F13" s="373">
        <v>0.13950883413512641</v>
      </c>
      <c r="G13" s="377">
        <v>66.124620060790278</v>
      </c>
      <c r="H13" s="373">
        <v>0.10370426812906737</v>
      </c>
      <c r="I13" s="366"/>
      <c r="J13" s="366"/>
      <c r="K13" s="366"/>
      <c r="L13" s="366"/>
      <c r="M13" s="366"/>
      <c r="N13" s="366"/>
      <c r="O13" s="366"/>
    </row>
    <row r="14" spans="1:18" ht="15" customHeight="1" x14ac:dyDescent="0.2">
      <c r="B14" s="368" t="s">
        <v>41</v>
      </c>
      <c r="C14" s="375">
        <v>17.949779249448124</v>
      </c>
      <c r="D14" s="370">
        <v>0.2146919035538816</v>
      </c>
      <c r="E14" s="377">
        <v>27.469656992084431</v>
      </c>
      <c r="F14" s="373">
        <v>0.39612173863480471</v>
      </c>
      <c r="G14" s="377">
        <v>32.216297786720325</v>
      </c>
      <c r="H14" s="373">
        <v>0.53997977140310283</v>
      </c>
      <c r="I14" s="366"/>
      <c r="J14" s="366"/>
      <c r="K14" s="366"/>
      <c r="L14" s="366"/>
      <c r="M14" s="366"/>
      <c r="N14" s="366"/>
      <c r="O14" s="366"/>
    </row>
    <row r="15" spans="1:18" ht="15" customHeight="1" x14ac:dyDescent="0.2">
      <c r="B15" s="368" t="s">
        <v>9</v>
      </c>
      <c r="C15" s="375">
        <v>18.533333333333335</v>
      </c>
      <c r="D15" s="370">
        <v>0.22254454730778803</v>
      </c>
      <c r="E15" s="377">
        <v>35.079096045197737</v>
      </c>
      <c r="F15" s="373">
        <v>0.32011220201793711</v>
      </c>
      <c r="G15" s="377">
        <v>61.195744680851064</v>
      </c>
      <c r="H15" s="373">
        <v>0.17378278847901638</v>
      </c>
      <c r="I15" s="366"/>
      <c r="J15" s="366"/>
      <c r="K15" s="366"/>
      <c r="L15" s="366"/>
      <c r="M15" s="366"/>
      <c r="N15" s="366"/>
      <c r="O15" s="366"/>
    </row>
    <row r="16" spans="1:18" ht="15" customHeight="1" x14ac:dyDescent="0.2">
      <c r="B16" s="368" t="s">
        <v>8</v>
      </c>
      <c r="C16" s="375">
        <v>21.076486042692938</v>
      </c>
      <c r="D16" s="370">
        <v>0.62941480378131598</v>
      </c>
      <c r="E16" s="377">
        <v>34.612032667876591</v>
      </c>
      <c r="F16" s="373">
        <v>0.37275040286840044</v>
      </c>
      <c r="G16" s="377">
        <v>43.071171171171173</v>
      </c>
      <c r="H16" s="373">
        <v>0.45973604081842967</v>
      </c>
      <c r="I16" s="366"/>
      <c r="J16" s="366"/>
      <c r="K16" s="366"/>
      <c r="L16" s="366"/>
      <c r="M16" s="366"/>
      <c r="N16" s="366"/>
      <c r="O16" s="366"/>
    </row>
    <row r="17" spans="1:15" ht="15" customHeight="1" x14ac:dyDescent="0.2">
      <c r="B17" s="368" t="s">
        <v>7</v>
      </c>
      <c r="C17" s="375">
        <v>20.583864489653365</v>
      </c>
      <c r="D17" s="370">
        <v>0.28120427559935829</v>
      </c>
      <c r="E17" s="377">
        <v>42.520568746548868</v>
      </c>
      <c r="F17" s="373">
        <v>0.25034088046631703</v>
      </c>
      <c r="G17" s="377">
        <v>69.784678522571824</v>
      </c>
      <c r="H17" s="373">
        <v>0.19175554749627963</v>
      </c>
      <c r="I17" s="366"/>
      <c r="J17" s="366"/>
      <c r="K17" s="366"/>
      <c r="L17" s="366"/>
      <c r="M17" s="366"/>
      <c r="N17" s="366"/>
      <c r="O17" s="366"/>
    </row>
    <row r="18" spans="1:15" ht="15" customHeight="1" x14ac:dyDescent="0.2">
      <c r="B18" s="368" t="s">
        <v>43</v>
      </c>
      <c r="C18" s="375">
        <v>17.328323964666744</v>
      </c>
      <c r="D18" s="370">
        <v>0.26819981800736858</v>
      </c>
      <c r="E18" s="377">
        <v>29.939990942028984</v>
      </c>
      <c r="F18" s="373">
        <v>0.45694255595797117</v>
      </c>
      <c r="G18" s="377">
        <v>39.497747747747745</v>
      </c>
      <c r="H18" s="373">
        <v>0.52519428308663607</v>
      </c>
      <c r="I18" s="366"/>
      <c r="J18" s="366"/>
      <c r="K18" s="366"/>
      <c r="L18" s="366"/>
      <c r="M18" s="366"/>
      <c r="N18" s="366"/>
      <c r="O18" s="366"/>
    </row>
    <row r="19" spans="1:15" ht="15" customHeight="1" x14ac:dyDescent="0.2">
      <c r="B19" s="368" t="s">
        <v>44</v>
      </c>
      <c r="C19" s="375">
        <v>16.408907788719784</v>
      </c>
      <c r="D19" s="370">
        <v>0.24092028006339322</v>
      </c>
      <c r="E19" s="377">
        <v>24.089477388703148</v>
      </c>
      <c r="F19" s="373">
        <v>0.51145226854687742</v>
      </c>
      <c r="G19" s="377">
        <v>30.908146639511202</v>
      </c>
      <c r="H19" s="373">
        <v>0.56690931901438446</v>
      </c>
      <c r="I19" s="366"/>
      <c r="J19" s="366"/>
      <c r="K19" s="366"/>
      <c r="L19" s="366"/>
      <c r="M19" s="366"/>
      <c r="N19" s="366"/>
      <c r="O19" s="366"/>
    </row>
    <row r="20" spans="1:15" ht="15" customHeight="1" x14ac:dyDescent="0.2">
      <c r="B20" s="368" t="s">
        <v>6</v>
      </c>
      <c r="C20" s="375">
        <v>20.109670248240089</v>
      </c>
      <c r="D20" s="370">
        <v>7.300775807709449E-2</v>
      </c>
      <c r="E20" s="377">
        <v>31.007697241821681</v>
      </c>
      <c r="F20" s="373">
        <v>0.11686880215013816</v>
      </c>
      <c r="G20" s="377">
        <v>54.757894736842104</v>
      </c>
      <c r="H20" s="373">
        <v>0.15043721142776742</v>
      </c>
      <c r="I20" s="366"/>
      <c r="J20" s="366"/>
      <c r="K20" s="366"/>
      <c r="L20" s="366"/>
      <c r="M20" s="366"/>
      <c r="N20" s="366"/>
      <c r="O20" s="366"/>
    </row>
    <row r="21" spans="1:15" ht="15" customHeight="1" x14ac:dyDescent="0.2">
      <c r="B21" s="368" t="s">
        <v>5</v>
      </c>
      <c r="C21" s="375">
        <v>20.12952380952381</v>
      </c>
      <c r="D21" s="370">
        <v>0.21572751099154217</v>
      </c>
      <c r="E21" s="377">
        <v>43.78321678321678</v>
      </c>
      <c r="F21" s="373">
        <v>0.30184992049641995</v>
      </c>
      <c r="G21" s="377">
        <v>73.258823529411771</v>
      </c>
      <c r="H21" s="373">
        <v>0.39240141796713385</v>
      </c>
      <c r="I21" s="366"/>
      <c r="J21" s="366"/>
      <c r="K21" s="366"/>
      <c r="L21" s="366"/>
      <c r="M21" s="366"/>
      <c r="N21" s="366"/>
      <c r="O21" s="366"/>
    </row>
    <row r="22" spans="1:15" ht="15" customHeight="1" x14ac:dyDescent="0.2">
      <c r="B22" s="368" t="s">
        <v>38</v>
      </c>
      <c r="C22" s="375">
        <v>19.822416677390297</v>
      </c>
      <c r="D22" s="370">
        <v>8.5657611982091486E-2</v>
      </c>
      <c r="E22" s="377">
        <v>44.07488784079144</v>
      </c>
      <c r="F22" s="373">
        <v>9.9609492104600073E-2</v>
      </c>
      <c r="G22" s="377">
        <v>68.529501748251747</v>
      </c>
      <c r="H22" s="373">
        <v>0.11003861678836085</v>
      </c>
      <c r="I22" s="366"/>
      <c r="J22" s="366"/>
      <c r="K22" s="366"/>
      <c r="L22" s="366"/>
      <c r="M22" s="366"/>
      <c r="N22" s="366"/>
      <c r="O22" s="366"/>
    </row>
    <row r="23" spans="1:15" ht="15" customHeight="1" x14ac:dyDescent="0.2">
      <c r="B23" s="368" t="s">
        <v>45</v>
      </c>
      <c r="C23" s="375">
        <v>20.005538997919363</v>
      </c>
      <c r="D23" s="370">
        <v>5.9909697900741063E-2</v>
      </c>
      <c r="E23" s="377">
        <v>34.732407649986904</v>
      </c>
      <c r="F23" s="373">
        <v>0.32842334348299229</v>
      </c>
      <c r="G23" s="377">
        <v>51.365034852976521</v>
      </c>
      <c r="H23" s="373">
        <v>0.35946936413877612</v>
      </c>
      <c r="I23" s="366"/>
      <c r="J23" s="366"/>
      <c r="K23" s="366"/>
      <c r="L23" s="366"/>
      <c r="M23" s="366"/>
      <c r="N23" s="366"/>
      <c r="O23" s="366"/>
    </row>
    <row r="24" spans="1:15" ht="15" customHeight="1" x14ac:dyDescent="0.2">
      <c r="B24" s="368" t="s">
        <v>46</v>
      </c>
      <c r="C24" s="375">
        <v>17.961580680570801</v>
      </c>
      <c r="D24" s="370">
        <v>0.23136210612958086</v>
      </c>
      <c r="E24" s="377">
        <v>34.98329853862213</v>
      </c>
      <c r="F24" s="373">
        <v>0.29419935070300174</v>
      </c>
      <c r="G24" s="377">
        <v>59.805309734513273</v>
      </c>
      <c r="H24" s="373">
        <v>0.19168698479906895</v>
      </c>
      <c r="I24" s="366"/>
      <c r="J24" s="366"/>
      <c r="K24" s="366"/>
      <c r="L24" s="366"/>
      <c r="M24" s="366"/>
      <c r="N24" s="366"/>
      <c r="O24" s="366"/>
    </row>
    <row r="25" spans="1:15" ht="15" customHeight="1" x14ac:dyDescent="0.2">
      <c r="B25" s="368" t="s">
        <v>47</v>
      </c>
      <c r="C25" s="375">
        <v>14.697560975609756</v>
      </c>
      <c r="D25" s="370">
        <v>0.61027293753301526</v>
      </c>
      <c r="E25" s="377">
        <v>17.774545454545454</v>
      </c>
      <c r="F25" s="373">
        <v>0.62467795237081147</v>
      </c>
      <c r="G25" s="377">
        <v>22.635036496350367</v>
      </c>
      <c r="H25" s="373">
        <v>0.62799436935290853</v>
      </c>
      <c r="I25" s="366"/>
      <c r="J25" s="366"/>
      <c r="K25" s="366"/>
      <c r="L25" s="366"/>
      <c r="M25" s="366"/>
      <c r="N25" s="366"/>
      <c r="O25" s="366"/>
    </row>
    <row r="26" spans="1:15" ht="15" customHeight="1" x14ac:dyDescent="0.2">
      <c r="B26" s="368" t="s">
        <v>48</v>
      </c>
      <c r="C26" s="375">
        <v>20.632362495385731</v>
      </c>
      <c r="D26" s="370">
        <v>0.67743466418791254</v>
      </c>
      <c r="E26" s="377">
        <v>27.15216489063376</v>
      </c>
      <c r="F26" s="373">
        <v>0.63299803324567339</v>
      </c>
      <c r="G26" s="377">
        <v>33.487084006462034</v>
      </c>
      <c r="H26" s="373">
        <v>0.65489589389282654</v>
      </c>
      <c r="I26" s="366"/>
      <c r="J26" s="366"/>
      <c r="K26" s="366"/>
      <c r="L26" s="366"/>
      <c r="M26" s="366"/>
      <c r="N26" s="366"/>
      <c r="O26" s="366"/>
    </row>
    <row r="27" spans="1:15" ht="15" customHeight="1" x14ac:dyDescent="0.2">
      <c r="B27" s="368" t="s">
        <v>49</v>
      </c>
      <c r="C27" s="375">
        <v>16.892787271655862</v>
      </c>
      <c r="D27" s="370">
        <v>0.3269925341786275</v>
      </c>
      <c r="E27" s="377">
        <v>26.992665245202492</v>
      </c>
      <c r="F27" s="373">
        <v>0.47419044952775791</v>
      </c>
      <c r="G27" s="377">
        <v>36.164344827586177</v>
      </c>
      <c r="H27" s="373">
        <v>0.4805760745420844</v>
      </c>
      <c r="I27" s="366"/>
      <c r="J27" s="366"/>
      <c r="K27" s="366"/>
      <c r="L27" s="366"/>
      <c r="M27" s="366"/>
      <c r="N27" s="366"/>
      <c r="O27" s="366"/>
    </row>
    <row r="28" spans="1:15" ht="15" customHeight="1" x14ac:dyDescent="0.2">
      <c r="B28" s="368" t="s">
        <v>4</v>
      </c>
      <c r="C28" s="375">
        <v>20.345572354211662</v>
      </c>
      <c r="D28" s="370">
        <v>8.9873645440585043E-2</v>
      </c>
      <c r="E28" s="377">
        <v>45.01347708894879</v>
      </c>
      <c r="F28" s="373">
        <v>2.7692683958638054E-2</v>
      </c>
      <c r="G28" s="377">
        <v>70.368243243243242</v>
      </c>
      <c r="H28" s="373">
        <v>4.7909329095323833E-2</v>
      </c>
      <c r="I28" s="366"/>
      <c r="J28" s="366"/>
      <c r="K28" s="366"/>
      <c r="L28" s="366"/>
      <c r="M28" s="366"/>
      <c r="N28" s="366"/>
      <c r="O28" s="366"/>
    </row>
    <row r="29" spans="1:15" ht="15" customHeight="1" x14ac:dyDescent="0.2">
      <c r="B29" s="369" t="s">
        <v>3</v>
      </c>
      <c r="C29" s="378">
        <v>15.328862017234256</v>
      </c>
      <c r="D29" s="371">
        <v>0.3832171294762084</v>
      </c>
      <c r="E29" s="378">
        <v>37.428271100963251</v>
      </c>
      <c r="F29" s="374">
        <v>0.30288971344650129</v>
      </c>
      <c r="G29" s="378">
        <v>57.112982425763938</v>
      </c>
      <c r="H29" s="374">
        <v>0.34100979914545598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9" t="s">
        <v>299</v>
      </c>
      <c r="C32" s="1179"/>
      <c r="D32" s="1179"/>
      <c r="E32" s="1179"/>
      <c r="F32" s="1179"/>
      <c r="G32" s="1179"/>
      <c r="H32" s="117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459</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18</v>
      </c>
      <c r="F12" s="373">
        <v>0.15713484026367724</v>
      </c>
      <c r="G12" s="377">
        <v>46</v>
      </c>
      <c r="H12" s="373" t="s">
        <v>375</v>
      </c>
      <c r="I12" s="366"/>
      <c r="J12" s="366"/>
      <c r="K12" s="366"/>
      <c r="L12" s="366"/>
      <c r="M12" s="366"/>
      <c r="N12" s="366"/>
      <c r="O12" s="366"/>
    </row>
    <row r="13" spans="1:18" ht="15" customHeight="1" x14ac:dyDescent="0.2">
      <c r="B13" s="368" t="s">
        <v>40</v>
      </c>
      <c r="C13" s="375">
        <v>20.212765957446809</v>
      </c>
      <c r="D13" s="370">
        <v>7.1775753941292125E-2</v>
      </c>
      <c r="E13" s="377">
        <v>45</v>
      </c>
      <c r="F13" s="373">
        <v>0</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20.302669208770258</v>
      </c>
      <c r="D15" s="370">
        <v>8.4393470045268301E-2</v>
      </c>
      <c r="E15" s="377">
        <v>44.710923463887887</v>
      </c>
      <c r="F15" s="373">
        <v>4.7839051058771689E-2</v>
      </c>
      <c r="G15" s="377">
        <v>70.504112239961302</v>
      </c>
      <c r="H15" s="373">
        <v>4.9953608153566732E-2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22.304397981254507</v>
      </c>
      <c r="D17" s="370">
        <v>0.19144319067637486</v>
      </c>
      <c r="E17" s="377">
        <v>45.975054568132208</v>
      </c>
      <c r="F17" s="373">
        <v>0.16222141964530912</v>
      </c>
      <c r="G17" s="377">
        <v>72.343137254901961</v>
      </c>
      <c r="H17" s="373">
        <v>0.1517595428712705</v>
      </c>
      <c r="I17" s="366"/>
      <c r="J17" s="366"/>
      <c r="K17" s="366"/>
      <c r="L17" s="366"/>
      <c r="M17" s="366"/>
      <c r="N17" s="366"/>
      <c r="O17" s="366"/>
    </row>
    <row r="18" spans="1:15" ht="15" customHeight="1" x14ac:dyDescent="0.2">
      <c r="B18" s="368" t="s">
        <v>43</v>
      </c>
      <c r="C18" s="375">
        <v>18.432323232323231</v>
      </c>
      <c r="D18" s="370">
        <v>0.18595197687396112</v>
      </c>
      <c r="E18" s="377">
        <v>34.806722689075627</v>
      </c>
      <c r="F18" s="373">
        <v>0.33084816488886382</v>
      </c>
      <c r="G18" s="377">
        <v>53.412903225806453</v>
      </c>
      <c r="H18" s="373">
        <v>0.33378584413807866</v>
      </c>
      <c r="I18" s="366"/>
      <c r="J18" s="366"/>
      <c r="K18" s="366"/>
      <c r="L18" s="366"/>
      <c r="M18" s="366"/>
      <c r="N18" s="366"/>
      <c r="O18" s="366"/>
    </row>
    <row r="19" spans="1:15" ht="15" customHeight="1" x14ac:dyDescent="0.2">
      <c r="B19" s="368" t="s">
        <v>44</v>
      </c>
      <c r="C19" s="375">
        <v>15.496408515084237</v>
      </c>
      <c r="D19" s="370">
        <v>0.22285763220638224</v>
      </c>
      <c r="E19" s="377">
        <v>32.014801915542009</v>
      </c>
      <c r="F19" s="373">
        <v>0.303387704334873</v>
      </c>
      <c r="G19" s="377">
        <v>60.780626780626783</v>
      </c>
      <c r="H19" s="373">
        <v>0.15247930761133188</v>
      </c>
      <c r="I19" s="366"/>
      <c r="J19" s="366"/>
      <c r="K19" s="366"/>
      <c r="L19" s="366"/>
      <c r="M19" s="366"/>
      <c r="N19" s="366"/>
      <c r="O19" s="366"/>
    </row>
    <row r="20" spans="1:15" ht="15" customHeight="1" x14ac:dyDescent="0.2">
      <c r="B20" s="368" t="s">
        <v>6</v>
      </c>
      <c r="C20" s="375">
        <v>20.230319697490547</v>
      </c>
      <c r="D20" s="370">
        <v>0.11326402498233043</v>
      </c>
      <c r="E20" s="377">
        <v>31.065373961218835</v>
      </c>
      <c r="F20" s="373">
        <v>9.6421132790399516E-2</v>
      </c>
      <c r="G20" s="377">
        <v>55.17185028993147</v>
      </c>
      <c r="H20" s="373">
        <v>0.10981655912574276</v>
      </c>
      <c r="I20" s="366"/>
      <c r="J20" s="366"/>
      <c r="K20" s="366"/>
      <c r="L20" s="366"/>
      <c r="M20" s="366"/>
      <c r="N20" s="366"/>
      <c r="O20" s="366"/>
    </row>
    <row r="21" spans="1:15" ht="15" customHeight="1" x14ac:dyDescent="0.2">
      <c r="B21" s="368" t="s">
        <v>5</v>
      </c>
      <c r="C21" s="375">
        <v>19.847653204428504</v>
      </c>
      <c r="D21" s="370">
        <v>7.4438649565733594E-2</v>
      </c>
      <c r="E21" s="377">
        <v>43.573923444976074</v>
      </c>
      <c r="F21" s="373">
        <v>0.13901247379049031</v>
      </c>
      <c r="G21" s="377">
        <v>68.568302594560805</v>
      </c>
      <c r="H21" s="373">
        <v>0.11284488341997921</v>
      </c>
      <c r="I21" s="366"/>
      <c r="J21" s="366"/>
      <c r="K21" s="366"/>
      <c r="L21" s="366"/>
      <c r="M21" s="366"/>
      <c r="N21" s="366"/>
      <c r="O21" s="366"/>
    </row>
    <row r="22" spans="1:15" ht="15" customHeight="1" x14ac:dyDescent="0.2">
      <c r="B22" s="368" t="s">
        <v>38</v>
      </c>
      <c r="C22" s="375">
        <v>20.049281314168379</v>
      </c>
      <c r="D22" s="370">
        <v>2.13873944155893E-2</v>
      </c>
      <c r="E22" s="377">
        <v>44.603423680456494</v>
      </c>
      <c r="F22" s="373">
        <v>8.7456743698019021E-2</v>
      </c>
      <c r="G22" s="377">
        <v>69.369829683698299</v>
      </c>
      <c r="H22" s="373">
        <v>5.3360517749374191E-2</v>
      </c>
      <c r="I22" s="366"/>
      <c r="J22" s="366"/>
      <c r="K22" s="366"/>
      <c r="L22" s="366"/>
      <c r="M22" s="366"/>
      <c r="N22" s="366"/>
      <c r="O22" s="366"/>
    </row>
    <row r="23" spans="1:15" ht="15" customHeight="1" x14ac:dyDescent="0.2">
      <c r="B23" s="368" t="s">
        <v>45</v>
      </c>
      <c r="C23" s="375">
        <v>20.379710144927536</v>
      </c>
      <c r="D23" s="370">
        <v>0.13684144682577107</v>
      </c>
      <c r="E23" s="377">
        <v>45.51766138855055</v>
      </c>
      <c r="F23" s="373">
        <v>7.8258955690126253E-2</v>
      </c>
      <c r="G23" s="377">
        <v>70.750455373406197</v>
      </c>
      <c r="H23" s="373">
        <v>5.8570713921692573E-2</v>
      </c>
      <c r="I23" s="366"/>
      <c r="J23" s="366"/>
      <c r="K23" s="366"/>
      <c r="L23" s="366"/>
      <c r="M23" s="366"/>
      <c r="N23" s="366"/>
      <c r="O23" s="366"/>
    </row>
    <row r="24" spans="1:15" ht="15" customHeight="1" x14ac:dyDescent="0.2">
      <c r="B24" s="368" t="s">
        <v>46</v>
      </c>
      <c r="C24" s="375">
        <v>17</v>
      </c>
      <c r="D24" s="370">
        <v>0.26160125615933988</v>
      </c>
      <c r="E24" s="377">
        <v>28.444444444444443</v>
      </c>
      <c r="F24" s="373">
        <v>0.18694987656496678</v>
      </c>
      <c r="G24" s="377">
        <v>65</v>
      </c>
      <c r="H24" s="373">
        <v>0.10878565864408424</v>
      </c>
      <c r="I24" s="366"/>
      <c r="J24" s="366"/>
      <c r="K24" s="366"/>
      <c r="L24" s="366"/>
      <c r="M24" s="366"/>
      <c r="N24" s="366"/>
      <c r="O24" s="366"/>
    </row>
    <row r="25" spans="1:15" ht="15" customHeight="1" x14ac:dyDescent="0.2">
      <c r="B25" s="368" t="s">
        <v>47</v>
      </c>
      <c r="C25" s="375">
        <v>113.70146137787056</v>
      </c>
      <c r="D25" s="370">
        <v>0.38944317230819153</v>
      </c>
      <c r="E25" s="377">
        <v>131.98662207357859</v>
      </c>
      <c r="F25" s="373">
        <v>0.27949273399160879</v>
      </c>
      <c r="G25" s="377">
        <v>129.32745591939548</v>
      </c>
      <c r="H25" s="373">
        <v>0.2902994765142895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20.800641692681236</v>
      </c>
      <c r="D29" s="371">
        <v>0.61189324769962095</v>
      </c>
      <c r="E29" s="378">
        <v>43.15083995030519</v>
      </c>
      <c r="F29" s="374">
        <v>0.45222170692293728</v>
      </c>
      <c r="G29" s="378">
        <v>68.987431922915789</v>
      </c>
      <c r="H29" s="374">
        <v>0.23496371661095389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79" t="s">
        <v>299</v>
      </c>
      <c r="C32" s="1179"/>
      <c r="D32" s="1179"/>
      <c r="E32" s="1179"/>
      <c r="F32" s="1179"/>
      <c r="G32" s="1179"/>
      <c r="H32" s="1179"/>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60"/>
      <c r="C3" s="1060"/>
      <c r="D3" s="1060"/>
    </row>
    <row r="4" spans="2:24" s="7" customFormat="1" ht="23.25" customHeight="1" x14ac:dyDescent="0.2">
      <c r="B4" s="1175" t="s">
        <v>462</v>
      </c>
      <c r="C4" s="1175"/>
      <c r="D4" s="1175"/>
      <c r="E4" s="1175"/>
      <c r="F4" s="1175"/>
      <c r="G4" s="1175"/>
      <c r="H4" s="1175"/>
      <c r="I4" s="1175"/>
      <c r="J4" s="1175"/>
      <c r="K4" s="1175"/>
      <c r="L4" s="1175"/>
      <c r="M4" s="1175"/>
      <c r="N4" s="1175"/>
      <c r="O4" s="1175"/>
      <c r="P4" s="1175"/>
      <c r="Q4" s="1175"/>
      <c r="R4" s="1175"/>
      <c r="S4" s="1175"/>
      <c r="T4" s="1175"/>
      <c r="U4" s="1175"/>
      <c r="V4" s="1175"/>
      <c r="W4" s="389"/>
      <c r="X4" s="389"/>
    </row>
    <row r="5" spans="2:24" s="7" customFormat="1" ht="15.75" customHeight="1" x14ac:dyDescent="0.2">
      <c r="B5" s="1173" t="str">
        <f>porsaad!B6</f>
        <v>Situación a 30 de septiembre de 2023</v>
      </c>
      <c r="C5" s="1173"/>
      <c r="D5" s="1173"/>
      <c r="E5" s="1173"/>
      <c r="F5" s="1173"/>
      <c r="G5" s="1173"/>
      <c r="H5" s="1173"/>
      <c r="I5" s="1173"/>
      <c r="J5" s="1173"/>
      <c r="K5" s="1173"/>
      <c r="L5" s="1173"/>
      <c r="M5" s="1173"/>
      <c r="N5" s="1173"/>
      <c r="O5" s="1173"/>
      <c r="P5" s="1173"/>
      <c r="Q5" s="1173"/>
      <c r="R5" s="1173"/>
      <c r="S5" s="1173"/>
      <c r="T5" s="1173"/>
      <c r="U5" s="1173"/>
      <c r="V5" s="1173"/>
      <c r="W5" s="401"/>
      <c r="X5" s="401"/>
    </row>
    <row r="7" spans="2:24" ht="16.5" customHeight="1" x14ac:dyDescent="0.2">
      <c r="M7" s="355"/>
      <c r="S7" s="355"/>
    </row>
    <row r="8" spans="2:24" ht="16.5" customHeight="1" x14ac:dyDescent="0.2">
      <c r="M8" s="355"/>
      <c r="S8" s="355"/>
    </row>
    <row r="9" spans="2:24" ht="15" customHeight="1" x14ac:dyDescent="0.2">
      <c r="B9" s="1176" t="s">
        <v>133</v>
      </c>
      <c r="C9" s="1177"/>
      <c r="D9" s="1177"/>
      <c r="E9" s="1177"/>
      <c r="F9" s="1178"/>
      <c r="G9" s="355"/>
      <c r="H9" s="1176" t="s">
        <v>135</v>
      </c>
      <c r="I9" s="1177"/>
      <c r="J9" s="1177"/>
      <c r="K9" s="1177"/>
      <c r="L9" s="1178"/>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7.9045109679057816E-3</v>
      </c>
      <c r="D11" s="379">
        <v>8.0094996391068471E-3</v>
      </c>
      <c r="E11" s="379">
        <v>9.4600422803085473E-3</v>
      </c>
      <c r="F11" s="380">
        <v>8.3494134133546595E-3</v>
      </c>
      <c r="G11" s="355"/>
      <c r="H11" s="397" t="s">
        <v>123</v>
      </c>
      <c r="I11" s="383">
        <v>2.0653820468131547E-2</v>
      </c>
      <c r="J11" s="383">
        <v>1.4292645733693769E-2</v>
      </c>
      <c r="K11" s="383">
        <v>1.1192704015160489E-2</v>
      </c>
      <c r="L11" s="384">
        <v>1.5193562504973343E-2</v>
      </c>
      <c r="M11" s="356"/>
      <c r="S11" s="356"/>
    </row>
    <row r="12" spans="2:24" ht="15.75" customHeight="1" x14ac:dyDescent="0.2">
      <c r="B12" s="398" t="s">
        <v>124</v>
      </c>
      <c r="C12" s="381">
        <v>1.6613229209654721E-2</v>
      </c>
      <c r="D12" s="381">
        <v>5.0059372744417794E-3</v>
      </c>
      <c r="E12" s="381">
        <v>2.8493251412289571E-3</v>
      </c>
      <c r="F12" s="382">
        <v>8.4704725709296609E-3</v>
      </c>
      <c r="G12" s="355"/>
      <c r="H12" s="398" t="s">
        <v>124</v>
      </c>
      <c r="I12" s="381">
        <v>9.8219666737250182E-3</v>
      </c>
      <c r="J12" s="381">
        <v>8.1375199279129402E-3</v>
      </c>
      <c r="K12" s="381">
        <v>1.4212957479568873E-3</v>
      </c>
      <c r="L12" s="382">
        <v>6.3957189464470439E-3</v>
      </c>
      <c r="M12" s="356"/>
      <c r="S12" s="356"/>
    </row>
    <row r="13" spans="2:24" ht="15.75" customHeight="1" x14ac:dyDescent="0.2">
      <c r="B13" s="399" t="s">
        <v>125</v>
      </c>
      <c r="C13" s="383">
        <v>6.0162111255727332E-2</v>
      </c>
      <c r="D13" s="383">
        <v>2.9788819297306108E-2</v>
      </c>
      <c r="E13" s="383">
        <v>9.3751988517855999E-3</v>
      </c>
      <c r="F13" s="384">
        <v>3.5022781132380026E-2</v>
      </c>
      <c r="G13" s="355"/>
      <c r="H13" s="399" t="s">
        <v>125</v>
      </c>
      <c r="I13" s="383">
        <v>4.1486814457674326E-2</v>
      </c>
      <c r="J13" s="383">
        <v>1.1104179663131628E-2</v>
      </c>
      <c r="K13" s="383">
        <v>1.1251924671325358E-2</v>
      </c>
      <c r="L13" s="384">
        <v>2.0430492559879047E-2</v>
      </c>
      <c r="M13" s="356"/>
      <c r="S13" s="356"/>
    </row>
    <row r="14" spans="2:24" ht="15.75" customHeight="1" x14ac:dyDescent="0.2">
      <c r="B14" s="398" t="s">
        <v>126</v>
      </c>
      <c r="C14" s="381">
        <v>0.90891823539993444</v>
      </c>
      <c r="D14" s="381">
        <v>0.14350508742927659</v>
      </c>
      <c r="E14" s="381">
        <v>6.9218097103303941E-2</v>
      </c>
      <c r="F14" s="382">
        <v>0.38958671137295758</v>
      </c>
      <c r="G14" s="355"/>
      <c r="H14" s="398" t="s">
        <v>126</v>
      </c>
      <c r="I14" s="381">
        <v>0.26618669880931051</v>
      </c>
      <c r="J14" s="381">
        <v>0.14694669716503778</v>
      </c>
      <c r="K14" s="381">
        <v>4.949366338979036E-2</v>
      </c>
      <c r="L14" s="382">
        <v>0.15061768918596324</v>
      </c>
      <c r="M14" s="356"/>
      <c r="S14" s="356"/>
    </row>
    <row r="15" spans="2:24" ht="15.75" customHeight="1" x14ac:dyDescent="0.2">
      <c r="B15" s="399" t="s">
        <v>127</v>
      </c>
      <c r="C15" s="383">
        <v>4.1109806037903556E-3</v>
      </c>
      <c r="D15" s="383">
        <v>0.62234743533027548</v>
      </c>
      <c r="E15" s="383">
        <v>0.14783260391552422</v>
      </c>
      <c r="F15" s="384">
        <v>0.28491456158242662</v>
      </c>
      <c r="G15" s="355"/>
      <c r="H15" s="399" t="s">
        <v>127</v>
      </c>
      <c r="I15" s="383">
        <v>0.33669962373560502</v>
      </c>
      <c r="J15" s="383">
        <v>8.8057115131350935E-2</v>
      </c>
      <c r="K15" s="383">
        <v>0.12902700461921118</v>
      </c>
      <c r="L15" s="384">
        <v>0.17773732792233629</v>
      </c>
      <c r="M15" s="356"/>
      <c r="S15" s="356"/>
    </row>
    <row r="16" spans="2:24" ht="15.75" customHeight="1" x14ac:dyDescent="0.2">
      <c r="B16" s="398" t="s">
        <v>128</v>
      </c>
      <c r="C16" s="381">
        <v>1.7883030168354445E-3</v>
      </c>
      <c r="D16" s="381">
        <v>0.18885189410696407</v>
      </c>
      <c r="E16" s="381">
        <v>0.52391524141490553</v>
      </c>
      <c r="F16" s="382">
        <v>0.21092540554817787</v>
      </c>
      <c r="G16" s="355"/>
      <c r="H16" s="398" t="s">
        <v>128</v>
      </c>
      <c r="I16" s="381">
        <v>0.29053800921929213</v>
      </c>
      <c r="J16" s="381">
        <v>0.22590975254730714</v>
      </c>
      <c r="K16" s="381">
        <v>6.5808954163212127E-2</v>
      </c>
      <c r="L16" s="382">
        <v>0.19186162170764701</v>
      </c>
      <c r="M16" s="356"/>
      <c r="S16" s="356"/>
    </row>
    <row r="17" spans="2:19" ht="15.75" customHeight="1" x14ac:dyDescent="0.2">
      <c r="B17" s="399" t="s">
        <v>129</v>
      </c>
      <c r="C17" s="383">
        <v>3.2274107700284646E-4</v>
      </c>
      <c r="D17" s="383">
        <v>2.1001653123472025E-3</v>
      </c>
      <c r="E17" s="383">
        <v>0.20674929473900042</v>
      </c>
      <c r="F17" s="384">
        <v>5.4575669310403016E-2</v>
      </c>
      <c r="G17" s="355"/>
      <c r="H17" s="399" t="s">
        <v>129</v>
      </c>
      <c r="I17" s="383">
        <v>2.1549688075187725E-2</v>
      </c>
      <c r="J17" s="383">
        <v>0.25419006030359742</v>
      </c>
      <c r="K17" s="383">
        <v>0.14322515693473883</v>
      </c>
      <c r="L17" s="384">
        <v>0.14588306676215484</v>
      </c>
      <c r="M17" s="356"/>
      <c r="S17" s="356"/>
    </row>
    <row r="18" spans="2:19" ht="15.75" customHeight="1" x14ac:dyDescent="0.2">
      <c r="B18" s="398" t="s">
        <v>130</v>
      </c>
      <c r="C18" s="381">
        <v>1.0052590923039481E-4</v>
      </c>
      <c r="D18" s="381">
        <v>3.4925143775175208E-4</v>
      </c>
      <c r="E18" s="381">
        <v>3.0515353125419798E-2</v>
      </c>
      <c r="F18" s="382">
        <v>8.0889528016023834E-3</v>
      </c>
      <c r="G18" s="355"/>
      <c r="H18" s="398" t="s">
        <v>130</v>
      </c>
      <c r="I18" s="381">
        <v>2.2152362647207338E-3</v>
      </c>
      <c r="J18" s="381">
        <v>8.4009149511332912E-2</v>
      </c>
      <c r="K18" s="381">
        <v>0.23278159422006395</v>
      </c>
      <c r="L18" s="382">
        <v>0.10901070263388239</v>
      </c>
      <c r="M18" s="355"/>
      <c r="S18" s="355"/>
    </row>
    <row r="19" spans="2:19" ht="15.75" customHeight="1" x14ac:dyDescent="0.2">
      <c r="B19" s="399" t="s">
        <v>131</v>
      </c>
      <c r="C19" s="383">
        <v>7.9362559918732734E-5</v>
      </c>
      <c r="D19" s="383">
        <v>4.1910172530210249E-5</v>
      </c>
      <c r="E19" s="383">
        <v>8.4843428522946607E-5</v>
      </c>
      <c r="F19" s="384">
        <v>6.6032267768182716E-5</v>
      </c>
      <c r="G19" s="355"/>
      <c r="H19" s="399" t="s">
        <v>131</v>
      </c>
      <c r="I19" s="383">
        <v>1.0848142296353004E-2</v>
      </c>
      <c r="J19" s="383">
        <v>0.16735288001663548</v>
      </c>
      <c r="K19" s="383">
        <v>0.35579770223854079</v>
      </c>
      <c r="L19" s="384">
        <v>0.18286981777671679</v>
      </c>
    </row>
    <row r="20" spans="2:19" x14ac:dyDescent="0.2">
      <c r="B20" s="360" t="s">
        <v>3</v>
      </c>
      <c r="C20" s="387">
        <v>0.99999999999999989</v>
      </c>
      <c r="D20" s="387">
        <v>1</v>
      </c>
      <c r="E20" s="387">
        <v>0.99999999999999989</v>
      </c>
      <c r="F20" s="388">
        <v>1</v>
      </c>
      <c r="G20" s="355"/>
      <c r="H20" s="360" t="s">
        <v>3</v>
      </c>
      <c r="I20" s="387">
        <v>1.0000000000000002</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76" t="s">
        <v>134</v>
      </c>
      <c r="C25" s="1177"/>
      <c r="D25" s="1177"/>
      <c r="E25" s="1177"/>
      <c r="F25" s="1178"/>
      <c r="H25" s="1185" t="s">
        <v>136</v>
      </c>
      <c r="I25" s="1185"/>
      <c r="J25" s="1185"/>
      <c r="K25" s="1185"/>
      <c r="L25" s="1185"/>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3.8156736131493983E-3</v>
      </c>
      <c r="D27" s="383">
        <v>5.6550424128180964E-3</v>
      </c>
      <c r="E27" s="383">
        <v>7.7284946236559141E-3</v>
      </c>
      <c r="F27" s="384">
        <v>5.6449926824168935E-3</v>
      </c>
      <c r="H27" s="495" t="s">
        <v>123</v>
      </c>
      <c r="I27" s="490">
        <v>2.1696751643330573E-2</v>
      </c>
      <c r="J27" s="490">
        <v>1.1960742902215001E-2</v>
      </c>
      <c r="K27" s="490">
        <v>2.5850950174646139E-3</v>
      </c>
      <c r="L27" s="490">
        <v>1.1473116702382272E-2</v>
      </c>
    </row>
    <row r="28" spans="2:19" ht="15.75" customHeight="1" x14ac:dyDescent="0.2">
      <c r="B28" s="398" t="s">
        <v>124</v>
      </c>
      <c r="C28" s="381">
        <v>8.8054006457293811E-4</v>
      </c>
      <c r="D28" s="381">
        <v>9.42507068803016E-4</v>
      </c>
      <c r="E28" s="381">
        <v>3.3602150537634411E-4</v>
      </c>
      <c r="F28" s="382">
        <v>7.3175831068367139E-4</v>
      </c>
      <c r="H28" s="496" t="s">
        <v>124</v>
      </c>
      <c r="I28" s="491">
        <v>4.1526159907522044E-2</v>
      </c>
      <c r="J28" s="491">
        <v>1.7426048127443333E-2</v>
      </c>
      <c r="K28" s="491">
        <v>1.8549579022535165E-2</v>
      </c>
      <c r="L28" s="491">
        <v>2.4092829570375247E-2</v>
      </c>
    </row>
    <row r="29" spans="2:19" ht="15.75" customHeight="1" x14ac:dyDescent="0.2">
      <c r="B29" s="399" t="s">
        <v>125</v>
      </c>
      <c r="C29" s="383">
        <v>1.0566480774875257E-2</v>
      </c>
      <c r="D29" s="383">
        <v>2.8275212064090482E-3</v>
      </c>
      <c r="E29" s="383">
        <v>2.0161290322580645E-3</v>
      </c>
      <c r="F29" s="384">
        <v>5.3313819778381772E-3</v>
      </c>
      <c r="H29" s="495" t="s">
        <v>125</v>
      </c>
      <c r="I29" s="490">
        <v>8.3414844353851311E-2</v>
      </c>
      <c r="J29" s="490">
        <v>4.5334448232611665E-2</v>
      </c>
      <c r="K29" s="490">
        <v>2.9305124245091366E-2</v>
      </c>
      <c r="L29" s="490">
        <v>5.0112155350364729E-2</v>
      </c>
    </row>
    <row r="30" spans="2:19" ht="15.75" customHeight="1" x14ac:dyDescent="0.2">
      <c r="B30" s="398" t="s">
        <v>126</v>
      </c>
      <c r="C30" s="381">
        <v>0.11652480187848548</v>
      </c>
      <c r="D30" s="381">
        <v>6.2205466540999059E-2</v>
      </c>
      <c r="E30" s="381">
        <v>1.1424731182795699E-2</v>
      </c>
      <c r="F30" s="382">
        <v>6.5753711060004175E-2</v>
      </c>
      <c r="H30" s="496" t="s">
        <v>126</v>
      </c>
      <c r="I30" s="491">
        <v>0.68189497732511606</v>
      </c>
      <c r="J30" s="491">
        <v>0.12110306065712968</v>
      </c>
      <c r="K30" s="491">
        <v>9.1153660926316493E-2</v>
      </c>
      <c r="L30" s="491">
        <v>0.25812544942634419</v>
      </c>
    </row>
    <row r="31" spans="2:19" ht="15.75" customHeight="1" x14ac:dyDescent="0.2">
      <c r="B31" s="399" t="s">
        <v>127</v>
      </c>
      <c r="C31" s="383">
        <v>0.22629879659524507</v>
      </c>
      <c r="D31" s="383">
        <v>6.7546339930882812E-2</v>
      </c>
      <c r="E31" s="383">
        <v>4.8051075268817203E-2</v>
      </c>
      <c r="F31" s="384">
        <v>0.11802216182312356</v>
      </c>
      <c r="H31" s="495" t="s">
        <v>127</v>
      </c>
      <c r="I31" s="490">
        <v>0.10526891796685295</v>
      </c>
      <c r="J31" s="490">
        <v>0.48961462701877945</v>
      </c>
      <c r="K31" s="490">
        <v>0.10655352032371811</v>
      </c>
      <c r="L31" s="490">
        <v>0.26524293170866081</v>
      </c>
    </row>
    <row r="32" spans="2:19" ht="15.75" customHeight="1" x14ac:dyDescent="0.2">
      <c r="B32" s="398" t="s">
        <v>128</v>
      </c>
      <c r="C32" s="381">
        <v>0.57147050190783677</v>
      </c>
      <c r="D32" s="381">
        <v>0.14137606032045241</v>
      </c>
      <c r="E32" s="381">
        <v>4.9731182795698922E-2</v>
      </c>
      <c r="F32" s="382">
        <v>0.26604641438427767</v>
      </c>
      <c r="H32" s="496" t="s">
        <v>128</v>
      </c>
      <c r="I32" s="491">
        <v>5.922146145269739E-2</v>
      </c>
      <c r="J32" s="491">
        <v>0.21355206048041239</v>
      </c>
      <c r="K32" s="491">
        <v>0.38330814664740298</v>
      </c>
      <c r="L32" s="491">
        <v>0.22803490231573073</v>
      </c>
    </row>
    <row r="33" spans="2:12" ht="15.75" customHeight="1" x14ac:dyDescent="0.2">
      <c r="B33" s="399" t="s">
        <v>129</v>
      </c>
      <c r="C33" s="383">
        <v>6.193131787496331E-2</v>
      </c>
      <c r="D33" s="383">
        <v>0.18630223060006285</v>
      </c>
      <c r="E33" s="383">
        <v>6.518817204301075E-2</v>
      </c>
      <c r="F33" s="384">
        <v>0.10432782772318629</v>
      </c>
      <c r="H33" s="495" t="s">
        <v>129</v>
      </c>
      <c r="I33" s="490">
        <v>9.2341156111274509E-4</v>
      </c>
      <c r="J33" s="490">
        <v>8.0527048519669492E-2</v>
      </c>
      <c r="K33" s="490">
        <v>0.14948159711266476</v>
      </c>
      <c r="L33" s="490">
        <v>8.2000407837637693E-2</v>
      </c>
    </row>
    <row r="34" spans="2:12" ht="15.75" customHeight="1" x14ac:dyDescent="0.2">
      <c r="B34" s="398" t="s">
        <v>130</v>
      </c>
      <c r="C34" s="381">
        <v>3.8156736131493983E-3</v>
      </c>
      <c r="D34" s="381">
        <v>0.39082626453031732</v>
      </c>
      <c r="E34" s="381">
        <v>0.16229838709677419</v>
      </c>
      <c r="F34" s="382">
        <v>0.18189420865565545</v>
      </c>
      <c r="H34" s="496" t="s">
        <v>130</v>
      </c>
      <c r="I34" s="491">
        <v>7.7976976271742918E-4</v>
      </c>
      <c r="J34" s="491">
        <v>9.0987849609282401E-3</v>
      </c>
      <c r="K34" s="491">
        <v>0.13038400008856857</v>
      </c>
      <c r="L34" s="491">
        <v>4.6133949621319177E-2</v>
      </c>
    </row>
    <row r="35" spans="2:12" ht="15.75" customHeight="1" x14ac:dyDescent="0.2">
      <c r="B35" s="399" t="s">
        <v>131</v>
      </c>
      <c r="C35" s="383">
        <v>4.696213677722336E-3</v>
      </c>
      <c r="D35" s="383">
        <v>0.14231856738925541</v>
      </c>
      <c r="E35" s="383">
        <v>0.65322580645161288</v>
      </c>
      <c r="F35" s="384">
        <v>0.25224754338281413</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469</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148.46749649327285</v>
      </c>
      <c r="D11" s="370">
        <v>0.22779210372216313</v>
      </c>
      <c r="E11" s="376">
        <v>269.19479992300393</v>
      </c>
      <c r="F11" s="372">
        <v>0.13857532905650138</v>
      </c>
      <c r="G11" s="376">
        <v>396.86769165979092</v>
      </c>
      <c r="H11" s="372">
        <v>0.11892066882559002</v>
      </c>
      <c r="I11" s="366"/>
      <c r="J11" s="366"/>
      <c r="K11" s="366"/>
      <c r="L11" s="366"/>
      <c r="M11" s="366"/>
      <c r="N11" s="366"/>
      <c r="O11" s="366"/>
    </row>
    <row r="12" spans="1:18" ht="15" customHeight="1" x14ac:dyDescent="0.2">
      <c r="B12" s="368" t="s">
        <v>10</v>
      </c>
      <c r="C12" s="375">
        <v>117.0560773549593</v>
      </c>
      <c r="D12" s="370">
        <v>0.31914665439054213</v>
      </c>
      <c r="E12" s="377">
        <v>207.04625237191485</v>
      </c>
      <c r="F12" s="373">
        <v>0.31747403171266009</v>
      </c>
      <c r="G12" s="377">
        <v>332.10367460494041</v>
      </c>
      <c r="H12" s="373">
        <v>0.16396703050193051</v>
      </c>
      <c r="I12" s="366"/>
      <c r="J12" s="366"/>
      <c r="K12" s="366"/>
      <c r="L12" s="366"/>
      <c r="M12" s="366"/>
      <c r="N12" s="366"/>
      <c r="O12" s="366"/>
    </row>
    <row r="13" spans="1:18" ht="15" customHeight="1" x14ac:dyDescent="0.2">
      <c r="B13" s="368" t="s">
        <v>40</v>
      </c>
      <c r="C13" s="375">
        <v>102.83752963948983</v>
      </c>
      <c r="D13" s="370">
        <v>0.4092907551816819</v>
      </c>
      <c r="E13" s="377">
        <v>180.77488761239294</v>
      </c>
      <c r="F13" s="373">
        <v>0.40611414510254484</v>
      </c>
      <c r="G13" s="377">
        <v>257.94260350616099</v>
      </c>
      <c r="H13" s="373">
        <v>0.41437650648816998</v>
      </c>
      <c r="I13" s="366"/>
      <c r="J13" s="366"/>
      <c r="K13" s="366"/>
      <c r="L13" s="366"/>
      <c r="M13" s="366"/>
      <c r="N13" s="366"/>
      <c r="O13" s="366"/>
    </row>
    <row r="14" spans="1:18" ht="15" customHeight="1" x14ac:dyDescent="0.2">
      <c r="B14" s="368" t="s">
        <v>41</v>
      </c>
      <c r="C14" s="375">
        <v>164.54055263689776</v>
      </c>
      <c r="D14" s="370">
        <v>0.13680991663497727</v>
      </c>
      <c r="E14" s="377">
        <v>279.32352758141786</v>
      </c>
      <c r="F14" s="373">
        <v>0.18935646107822074</v>
      </c>
      <c r="G14" s="377">
        <v>391.95701617212745</v>
      </c>
      <c r="H14" s="373">
        <v>0.21202068992634976</v>
      </c>
      <c r="I14" s="366"/>
      <c r="J14" s="366"/>
      <c r="K14" s="366"/>
      <c r="L14" s="366"/>
      <c r="M14" s="366"/>
      <c r="N14" s="366"/>
      <c r="O14" s="366"/>
    </row>
    <row r="15" spans="1:18" ht="15" customHeight="1" x14ac:dyDescent="0.2">
      <c r="B15" s="368" t="s">
        <v>9</v>
      </c>
      <c r="C15" s="375">
        <v>152.20772648834907</v>
      </c>
      <c r="D15" s="370">
        <v>0.18343955191847588</v>
      </c>
      <c r="E15" s="377">
        <v>249.19467777778803</v>
      </c>
      <c r="F15" s="373">
        <v>0.24900771795491072</v>
      </c>
      <c r="G15" s="377">
        <v>360.00139081535286</v>
      </c>
      <c r="H15" s="373">
        <v>0.23684620038342141</v>
      </c>
      <c r="I15" s="366"/>
      <c r="J15" s="366"/>
      <c r="K15" s="366"/>
      <c r="L15" s="366"/>
      <c r="M15" s="366"/>
      <c r="N15" s="366"/>
      <c r="O15" s="366"/>
    </row>
    <row r="16" spans="1:18" ht="15" customHeight="1" x14ac:dyDescent="0.2">
      <c r="B16" s="368" t="s">
        <v>8</v>
      </c>
      <c r="C16" s="375">
        <v>107.43852723788623</v>
      </c>
      <c r="D16" s="370">
        <v>0.58971472684713055</v>
      </c>
      <c r="E16" s="377">
        <v>175.52276878612798</v>
      </c>
      <c r="F16" s="373">
        <v>0.53297062871153233</v>
      </c>
      <c r="G16" s="377">
        <v>241.42520910534989</v>
      </c>
      <c r="H16" s="373">
        <v>0.51865200697313762</v>
      </c>
      <c r="I16" s="366"/>
      <c r="J16" s="366"/>
      <c r="K16" s="366"/>
      <c r="L16" s="366"/>
      <c r="M16" s="366"/>
      <c r="N16" s="366"/>
      <c r="O16" s="366"/>
    </row>
    <row r="17" spans="1:15" ht="15" customHeight="1" x14ac:dyDescent="0.2">
      <c r="B17" s="368" t="s">
        <v>7</v>
      </c>
      <c r="C17" s="375">
        <v>128.62702378839089</v>
      </c>
      <c r="D17" s="370">
        <v>0.28020169265717898</v>
      </c>
      <c r="E17" s="377">
        <v>212.57421941991328</v>
      </c>
      <c r="F17" s="373">
        <v>0.34569571153747647</v>
      </c>
      <c r="G17" s="377">
        <v>286.99271121350171</v>
      </c>
      <c r="H17" s="373">
        <v>0.37557087289365382</v>
      </c>
      <c r="I17" s="366"/>
      <c r="J17" s="366"/>
      <c r="K17" s="366"/>
      <c r="L17" s="366"/>
      <c r="M17" s="366"/>
      <c r="N17" s="366"/>
      <c r="O17" s="366"/>
    </row>
    <row r="18" spans="1:15" ht="15" customHeight="1" x14ac:dyDescent="0.2">
      <c r="B18" s="368" t="s">
        <v>43</v>
      </c>
      <c r="C18" s="375">
        <v>147.61359421559672</v>
      </c>
      <c r="D18" s="370">
        <v>0.23233784716069847</v>
      </c>
      <c r="E18" s="377">
        <v>252.98606240757172</v>
      </c>
      <c r="F18" s="373">
        <v>0.24432930463700037</v>
      </c>
      <c r="G18" s="377">
        <v>351.56005203009931</v>
      </c>
      <c r="H18" s="373">
        <v>0.26036642539970778</v>
      </c>
      <c r="I18" s="366"/>
      <c r="J18" s="366"/>
      <c r="K18" s="366"/>
      <c r="L18" s="366"/>
      <c r="M18" s="366"/>
      <c r="N18" s="366"/>
      <c r="O18" s="366"/>
    </row>
    <row r="19" spans="1:15" ht="15" customHeight="1" x14ac:dyDescent="0.2">
      <c r="B19" s="368" t="s">
        <v>44</v>
      </c>
      <c r="C19" s="375">
        <v>150.73798279818433</v>
      </c>
      <c r="D19" s="370">
        <v>0.11085162085205359</v>
      </c>
      <c r="E19" s="377">
        <v>252.81735394599372</v>
      </c>
      <c r="F19" s="373">
        <v>0.23325598198898267</v>
      </c>
      <c r="G19" s="377">
        <v>348.61886562875668</v>
      </c>
      <c r="H19" s="373">
        <v>0.28838581581494183</v>
      </c>
      <c r="I19" s="366"/>
      <c r="J19" s="366"/>
      <c r="K19" s="366"/>
      <c r="L19" s="366"/>
      <c r="M19" s="366"/>
      <c r="N19" s="366"/>
      <c r="O19" s="366"/>
    </row>
    <row r="20" spans="1:15" ht="15" customHeight="1" x14ac:dyDescent="0.2">
      <c r="B20" s="368" t="s">
        <v>6</v>
      </c>
      <c r="C20" s="375">
        <v>154.40748063818717</v>
      </c>
      <c r="D20" s="370">
        <v>0.13488302823649831</v>
      </c>
      <c r="E20" s="377">
        <v>266.2816889655254</v>
      </c>
      <c r="F20" s="373">
        <v>0.10637003294420261</v>
      </c>
      <c r="G20" s="377">
        <v>382.6644172350031</v>
      </c>
      <c r="H20" s="373">
        <v>9.5363352125652973E-2</v>
      </c>
      <c r="I20" s="366"/>
      <c r="J20" s="366"/>
      <c r="K20" s="366"/>
      <c r="L20" s="366"/>
      <c r="M20" s="366"/>
      <c r="N20" s="366"/>
      <c r="O20" s="366"/>
    </row>
    <row r="21" spans="1:15" ht="15" customHeight="1" x14ac:dyDescent="0.2">
      <c r="B21" s="368" t="s">
        <v>5</v>
      </c>
      <c r="C21" s="375">
        <v>126.75918836140906</v>
      </c>
      <c r="D21" s="370">
        <v>0.25757515414942272</v>
      </c>
      <c r="E21" s="377">
        <v>223.90848520249176</v>
      </c>
      <c r="F21" s="373">
        <v>0.25669366564615792</v>
      </c>
      <c r="G21" s="377">
        <v>316.12294277929465</v>
      </c>
      <c r="H21" s="373">
        <v>0.28124068058826313</v>
      </c>
      <c r="I21" s="366"/>
      <c r="J21" s="366"/>
      <c r="K21" s="366"/>
      <c r="L21" s="366"/>
      <c r="M21" s="366"/>
      <c r="N21" s="366"/>
      <c r="O21" s="366"/>
    </row>
    <row r="22" spans="1:15" ht="15" customHeight="1" x14ac:dyDescent="0.2">
      <c r="B22" s="368" t="s">
        <v>38</v>
      </c>
      <c r="C22" s="375">
        <v>101.60493947144079</v>
      </c>
      <c r="D22" s="370">
        <v>0.59272361578439403</v>
      </c>
      <c r="E22" s="377">
        <v>163.59047348485575</v>
      </c>
      <c r="F22" s="373">
        <v>0.62500720941418397</v>
      </c>
      <c r="G22" s="377">
        <v>205.63467095015304</v>
      </c>
      <c r="H22" s="373">
        <v>0.62434665404651657</v>
      </c>
      <c r="I22" s="366"/>
      <c r="J22" s="366"/>
      <c r="K22" s="366"/>
      <c r="L22" s="366"/>
      <c r="M22" s="366"/>
      <c r="N22" s="366"/>
      <c r="O22" s="366"/>
    </row>
    <row r="23" spans="1:15" ht="15" customHeight="1" x14ac:dyDescent="0.2">
      <c r="B23" s="368" t="s">
        <v>45</v>
      </c>
      <c r="C23" s="375">
        <v>179.72115671641791</v>
      </c>
      <c r="D23" s="370">
        <v>6.7648148280339174E-2</v>
      </c>
      <c r="E23" s="377">
        <v>275.21710409748408</v>
      </c>
      <c r="F23" s="373">
        <v>0.16906669777769448</v>
      </c>
      <c r="G23" s="377">
        <v>386.01000339792313</v>
      </c>
      <c r="H23" s="373">
        <v>0.20338730378779712</v>
      </c>
      <c r="I23" s="366"/>
      <c r="J23" s="366"/>
      <c r="K23" s="366"/>
      <c r="L23" s="366"/>
      <c r="M23" s="366"/>
      <c r="N23" s="366"/>
      <c r="O23" s="366"/>
    </row>
    <row r="24" spans="1:15" ht="15" customHeight="1" x14ac:dyDescent="0.2">
      <c r="B24" s="368" t="s">
        <v>46</v>
      </c>
      <c r="C24" s="375">
        <v>113.1167872370862</v>
      </c>
      <c r="D24" s="370">
        <v>0.36924880908654145</v>
      </c>
      <c r="E24" s="377">
        <v>190.94559209022461</v>
      </c>
      <c r="F24" s="373">
        <v>0.43719870508714104</v>
      </c>
      <c r="G24" s="377">
        <v>267.35820463845778</v>
      </c>
      <c r="H24" s="373">
        <v>0.44301441297222377</v>
      </c>
      <c r="I24" s="366"/>
      <c r="J24" s="366"/>
      <c r="K24" s="366"/>
      <c r="L24" s="366"/>
      <c r="M24" s="366"/>
      <c r="N24" s="366"/>
      <c r="O24" s="366"/>
    </row>
    <row r="25" spans="1:15" ht="15" customHeight="1" x14ac:dyDescent="0.2">
      <c r="B25" s="368" t="s">
        <v>47</v>
      </c>
      <c r="C25" s="375">
        <v>111.07166081186647</v>
      </c>
      <c r="D25" s="370">
        <v>0.36082216794252242</v>
      </c>
      <c r="E25" s="377">
        <v>236.20764304291632</v>
      </c>
      <c r="F25" s="373">
        <v>0.43925056742366586</v>
      </c>
      <c r="G25" s="377">
        <v>281.18680000000063</v>
      </c>
      <c r="H25" s="373">
        <v>0.44317809612916242</v>
      </c>
      <c r="I25" s="366"/>
      <c r="J25" s="366"/>
      <c r="K25" s="366"/>
      <c r="L25" s="366"/>
      <c r="M25" s="366"/>
      <c r="N25" s="366"/>
      <c r="O25" s="366"/>
    </row>
    <row r="26" spans="1:15" ht="15" customHeight="1" x14ac:dyDescent="0.2">
      <c r="B26" s="368" t="s">
        <v>48</v>
      </c>
      <c r="C26" s="375">
        <v>165.7558773199938</v>
      </c>
      <c r="D26" s="370">
        <v>0.19602418131750682</v>
      </c>
      <c r="E26" s="377">
        <v>283.01600453109711</v>
      </c>
      <c r="F26" s="373">
        <v>0.27333051822483073</v>
      </c>
      <c r="G26" s="377">
        <v>373.37011727687616</v>
      </c>
      <c r="H26" s="373">
        <v>0.31944668445624086</v>
      </c>
      <c r="I26" s="366"/>
      <c r="J26" s="366"/>
      <c r="K26" s="366"/>
      <c r="L26" s="366"/>
      <c r="M26" s="366"/>
      <c r="N26" s="366"/>
      <c r="O26" s="366"/>
    </row>
    <row r="27" spans="1:15" ht="15" customHeight="1" x14ac:dyDescent="0.2">
      <c r="B27" s="368" t="s">
        <v>49</v>
      </c>
      <c r="C27" s="375">
        <v>182.76</v>
      </c>
      <c r="D27" s="370">
        <v>0.35103786487743527</v>
      </c>
      <c r="E27" s="377">
        <v>174.31978783592547</v>
      </c>
      <c r="F27" s="373">
        <v>0.40477955560664958</v>
      </c>
      <c r="G27" s="377">
        <v>239.38660000000033</v>
      </c>
      <c r="H27" s="373">
        <v>0.4435251962710679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146.11736679256731</v>
      </c>
      <c r="D29" s="371">
        <v>0.24583960877316488</v>
      </c>
      <c r="E29" s="378">
        <v>249.69181964169124</v>
      </c>
      <c r="F29" s="374">
        <v>0.26620330350214727</v>
      </c>
      <c r="G29" s="378">
        <v>351.32137648570819</v>
      </c>
      <c r="H29" s="374">
        <v>0.28125073938660305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468</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284.10714285714283</v>
      </c>
      <c r="D13" s="370">
        <v>0.19718981227435783</v>
      </c>
      <c r="E13" s="377">
        <v>369.30666666666667</v>
      </c>
      <c r="F13" s="373">
        <v>0.13322746211009656</v>
      </c>
      <c r="G13" s="377">
        <v>652.66624999999999</v>
      </c>
      <c r="H13" s="373">
        <v>0.15688648044136508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302.90269574944074</v>
      </c>
      <c r="D17" s="370">
        <v>0.44362071277008042</v>
      </c>
      <c r="E17" s="377">
        <v>525.45044692737406</v>
      </c>
      <c r="F17" s="373">
        <v>0.48480735648607115</v>
      </c>
      <c r="G17" s="377">
        <v>697.41599650349576</v>
      </c>
      <c r="H17" s="373">
        <v>0.37759000086073125</v>
      </c>
      <c r="I17" s="366"/>
      <c r="J17" s="366"/>
      <c r="K17" s="366"/>
      <c r="L17" s="366"/>
      <c r="M17" s="366"/>
      <c r="N17" s="366"/>
      <c r="O17" s="366"/>
    </row>
    <row r="18" spans="1:15" ht="15" customHeight="1" x14ac:dyDescent="0.2">
      <c r="B18" s="368" t="s">
        <v>43</v>
      </c>
      <c r="C18" s="375">
        <v>305.1825</v>
      </c>
      <c r="D18" s="370">
        <v>0.47107225602286834</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281.44444444444446</v>
      </c>
      <c r="D19" s="370">
        <v>9.8580270256698882E-2</v>
      </c>
      <c r="E19" s="377">
        <v>500.55285714285725</v>
      </c>
      <c r="F19" s="373">
        <v>0.31941989303785739</v>
      </c>
      <c r="G19" s="377">
        <v>807.61852941176448</v>
      </c>
      <c r="H19" s="373">
        <v>0.45019593136792618</v>
      </c>
      <c r="I19" s="366"/>
      <c r="J19" s="366"/>
      <c r="K19" s="366"/>
      <c r="L19" s="366"/>
      <c r="M19" s="366"/>
      <c r="N19" s="366"/>
      <c r="O19" s="366"/>
    </row>
    <row r="20" spans="1:15" ht="15" customHeight="1" x14ac:dyDescent="0.2">
      <c r="B20" s="368" t="s">
        <v>6</v>
      </c>
      <c r="C20" s="375">
        <v>299.71885057471263</v>
      </c>
      <c r="D20" s="370">
        <v>0.10486962872694695</v>
      </c>
      <c r="E20" s="377">
        <v>1294.4872093023253</v>
      </c>
      <c r="F20" s="373">
        <v>0.34877397574507901</v>
      </c>
      <c r="G20" s="440">
        <v>1484.1779166666668</v>
      </c>
      <c r="H20" s="373">
        <v>0.21216964563724267</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626.91920840909097</v>
      </c>
      <c r="F22" s="373">
        <v>0.84281128515729087</v>
      </c>
      <c r="G22" s="377">
        <v>742.45984374999989</v>
      </c>
      <c r="H22" s="373">
        <v>0.58409341243064594</v>
      </c>
      <c r="I22" s="366"/>
      <c r="J22" s="366"/>
      <c r="K22" s="366"/>
      <c r="L22" s="366"/>
      <c r="M22" s="366"/>
      <c r="N22" s="366"/>
      <c r="O22" s="366"/>
    </row>
    <row r="23" spans="1:15" ht="15" customHeight="1" x14ac:dyDescent="0.2">
      <c r="B23" s="368" t="s">
        <v>45</v>
      </c>
      <c r="C23" s="375" t="s">
        <v>375</v>
      </c>
      <c r="D23" s="370" t="s">
        <v>375</v>
      </c>
      <c r="E23" s="377">
        <v>528.46866666666676</v>
      </c>
      <c r="F23" s="373">
        <v>0.32929546052297259</v>
      </c>
      <c r="G23" s="377">
        <v>549.35376811594188</v>
      </c>
      <c r="H23" s="373">
        <v>0.30212263433535402</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566.17888888888899</v>
      </c>
      <c r="D25" s="370">
        <v>0.15900850406628417</v>
      </c>
      <c r="E25" s="377">
        <v>956.24142857142851</v>
      </c>
      <c r="F25" s="373">
        <v>0.51980246330853841</v>
      </c>
      <c r="G25" s="377">
        <v>1049.3154545454547</v>
      </c>
      <c r="H25" s="373">
        <v>0.27940773545837005</v>
      </c>
      <c r="I25" s="366"/>
      <c r="J25" s="366"/>
      <c r="K25" s="366"/>
      <c r="L25" s="366"/>
      <c r="M25" s="366"/>
      <c r="N25" s="366"/>
      <c r="O25" s="366"/>
    </row>
    <row r="26" spans="1:15" ht="15" customHeight="1" x14ac:dyDescent="0.2">
      <c r="B26" s="368" t="s">
        <v>48</v>
      </c>
      <c r="C26" s="375">
        <v>285.9357560568082</v>
      </c>
      <c r="D26" s="370">
        <v>0.20137660865577409</v>
      </c>
      <c r="E26" s="377">
        <v>467.10497844827597</v>
      </c>
      <c r="F26" s="373">
        <v>0.30760018664167627</v>
      </c>
      <c r="G26" s="377">
        <v>753.29140133460407</v>
      </c>
      <c r="H26" s="373">
        <v>0.31985481164705698</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291.43609333724544</v>
      </c>
      <c r="D29" s="371">
        <v>0.29512056288347682</v>
      </c>
      <c r="E29" s="378">
        <v>496.28035977693946</v>
      </c>
      <c r="F29" s="374">
        <v>0.44261724156452026</v>
      </c>
      <c r="G29" s="378">
        <v>751.71049983198975</v>
      </c>
      <c r="H29" s="374">
        <v>0.36773960557115287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467</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155.89744680851064</v>
      </c>
      <c r="D13" s="370">
        <v>0.24051890425657496</v>
      </c>
      <c r="E13" s="377">
        <v>254.985223880597</v>
      </c>
      <c r="F13" s="373">
        <v>0.32050961636643538</v>
      </c>
      <c r="G13" s="377">
        <v>380.86970588235334</v>
      </c>
      <c r="H13" s="373">
        <v>0.33879434528929575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225.73385789222806</v>
      </c>
      <c r="D15" s="370">
        <v>0.47659289947080341</v>
      </c>
      <c r="E15" s="377">
        <v>320.33031417351395</v>
      </c>
      <c r="F15" s="373">
        <v>0.46759791671473577</v>
      </c>
      <c r="G15" s="377">
        <v>529.12836206897384</v>
      </c>
      <c r="H15" s="373">
        <v>0.45428645652336358</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239.5240605623641</v>
      </c>
      <c r="D17" s="370">
        <v>0.42532709972684291</v>
      </c>
      <c r="E17" s="377">
        <v>391.07473339569543</v>
      </c>
      <c r="F17" s="373">
        <v>0.51852982799538727</v>
      </c>
      <c r="G17" s="377">
        <v>573.09371001032184</v>
      </c>
      <c r="H17" s="373">
        <v>0.43827385829986254</v>
      </c>
      <c r="I17" s="366"/>
      <c r="J17" s="366"/>
      <c r="K17" s="366"/>
      <c r="L17" s="366"/>
      <c r="M17" s="366"/>
      <c r="N17" s="366"/>
      <c r="O17" s="366"/>
    </row>
    <row r="18" spans="1:15" ht="15" customHeight="1" x14ac:dyDescent="0.2">
      <c r="B18" s="368" t="s">
        <v>43</v>
      </c>
      <c r="C18" s="375">
        <v>170.22084848484832</v>
      </c>
      <c r="D18" s="370">
        <v>0.394131173680275</v>
      </c>
      <c r="E18" s="377">
        <v>296.13210084033597</v>
      </c>
      <c r="F18" s="373">
        <v>0.45433083107227873</v>
      </c>
      <c r="G18" s="377">
        <v>455.38793548387071</v>
      </c>
      <c r="H18" s="373">
        <v>0.55226032803667757</v>
      </c>
      <c r="I18" s="366"/>
      <c r="J18" s="366"/>
      <c r="K18" s="366"/>
      <c r="L18" s="366"/>
      <c r="M18" s="366"/>
      <c r="N18" s="366"/>
      <c r="O18" s="366"/>
    </row>
    <row r="19" spans="1:15" ht="15" customHeight="1" x14ac:dyDescent="0.2">
      <c r="B19" s="368" t="s">
        <v>44</v>
      </c>
      <c r="C19" s="375">
        <v>221.29859754505134</v>
      </c>
      <c r="D19" s="370">
        <v>0.14053629628545342</v>
      </c>
      <c r="E19" s="377">
        <v>289.1848936170262</v>
      </c>
      <c r="F19" s="373">
        <v>0.18650327958175658</v>
      </c>
      <c r="G19" s="377">
        <v>500.50560563380321</v>
      </c>
      <c r="H19" s="373">
        <v>0.18152200729082935</v>
      </c>
      <c r="I19" s="366"/>
      <c r="J19" s="366"/>
      <c r="K19" s="366"/>
      <c r="L19" s="366"/>
      <c r="M19" s="366"/>
      <c r="N19" s="366"/>
      <c r="O19" s="366"/>
    </row>
    <row r="20" spans="1:15" ht="15" customHeight="1" x14ac:dyDescent="0.2">
      <c r="B20" s="368" t="s">
        <v>6</v>
      </c>
      <c r="C20" s="375">
        <v>270.25456858026814</v>
      </c>
      <c r="D20" s="370">
        <v>0.15206503918934849</v>
      </c>
      <c r="E20" s="377">
        <v>413.50542785931856</v>
      </c>
      <c r="F20" s="373">
        <v>0.14656592217045677</v>
      </c>
      <c r="G20" s="440">
        <v>728.55824459673147</v>
      </c>
      <c r="H20" s="373">
        <v>0.17532533594702387</v>
      </c>
      <c r="I20" s="366"/>
      <c r="J20" s="366"/>
      <c r="K20" s="366"/>
      <c r="L20" s="366"/>
      <c r="M20" s="366"/>
      <c r="N20" s="366"/>
      <c r="O20" s="366"/>
    </row>
    <row r="21" spans="1:15" ht="15" customHeight="1" x14ac:dyDescent="0.2">
      <c r="B21" s="368" t="s">
        <v>5</v>
      </c>
      <c r="C21" s="375">
        <v>190.11906595976799</v>
      </c>
      <c r="D21" s="370">
        <v>0.32669296948173093</v>
      </c>
      <c r="E21" s="377">
        <v>346.34576315790332</v>
      </c>
      <c r="F21" s="373">
        <v>0.28814820550557624</v>
      </c>
      <c r="G21" s="377">
        <v>606.58904032510839</v>
      </c>
      <c r="H21" s="373">
        <v>0.26655455431058889</v>
      </c>
      <c r="I21" s="366"/>
      <c r="J21" s="366"/>
      <c r="K21" s="366"/>
      <c r="L21" s="366"/>
      <c r="M21" s="366"/>
      <c r="N21" s="366"/>
      <c r="O21" s="366"/>
    </row>
    <row r="22" spans="1:15" ht="15" customHeight="1" x14ac:dyDescent="0.2">
      <c r="B22" s="368" t="s">
        <v>38</v>
      </c>
      <c r="C22" s="375">
        <v>185.08443531827518</v>
      </c>
      <c r="D22" s="370">
        <v>0.38304011619850126</v>
      </c>
      <c r="E22" s="377">
        <v>239.18841654778907</v>
      </c>
      <c r="F22" s="373">
        <v>0.40758825886957895</v>
      </c>
      <c r="G22" s="377">
        <v>378.90267639902606</v>
      </c>
      <c r="H22" s="373">
        <v>0.4409698095274821</v>
      </c>
      <c r="I22" s="366"/>
      <c r="J22" s="366"/>
      <c r="K22" s="366"/>
      <c r="L22" s="366"/>
      <c r="M22" s="366"/>
      <c r="N22" s="366"/>
      <c r="O22" s="366"/>
    </row>
    <row r="23" spans="1:15" ht="15" customHeight="1" x14ac:dyDescent="0.2">
      <c r="B23" s="368" t="s">
        <v>45</v>
      </c>
      <c r="C23" s="375">
        <v>297.57947826086956</v>
      </c>
      <c r="D23" s="370">
        <v>6.0894481115933916E-2</v>
      </c>
      <c r="E23" s="377">
        <v>311.66803897685719</v>
      </c>
      <c r="F23" s="373">
        <v>0.14293529721465695</v>
      </c>
      <c r="G23" s="377">
        <v>456.40448087431236</v>
      </c>
      <c r="H23" s="373">
        <v>0.2591158517859361</v>
      </c>
      <c r="I23" s="366"/>
      <c r="J23" s="366"/>
      <c r="K23" s="366"/>
      <c r="L23" s="366"/>
      <c r="M23" s="366"/>
      <c r="N23" s="366"/>
      <c r="O23" s="366"/>
    </row>
    <row r="24" spans="1:15" ht="15" customHeight="1" x14ac:dyDescent="0.2">
      <c r="B24" s="368" t="s">
        <v>46</v>
      </c>
      <c r="C24" s="375">
        <v>119.06399999999999</v>
      </c>
      <c r="D24" s="370">
        <v>0.47547172945086225</v>
      </c>
      <c r="E24" s="377">
        <v>160.33333333333334</v>
      </c>
      <c r="F24" s="373">
        <v>0.60431408800612008</v>
      </c>
      <c r="G24" s="377">
        <v>455</v>
      </c>
      <c r="H24" s="373">
        <v>0.10878565864408424</v>
      </c>
      <c r="I24" s="366"/>
      <c r="J24" s="366"/>
      <c r="K24" s="366"/>
      <c r="L24" s="366"/>
      <c r="M24" s="366"/>
      <c r="N24" s="366"/>
      <c r="O24" s="366"/>
    </row>
    <row r="25" spans="1:15" ht="15" customHeight="1" x14ac:dyDescent="0.2">
      <c r="B25" s="368" t="s">
        <v>47</v>
      </c>
      <c r="C25" s="375">
        <v>246.92113402061844</v>
      </c>
      <c r="D25" s="370">
        <v>0.42102475468451028</v>
      </c>
      <c r="E25" s="377">
        <v>478.46305921052607</v>
      </c>
      <c r="F25" s="373">
        <v>0.2732356497764325</v>
      </c>
      <c r="G25" s="377">
        <v>563.04692118226615</v>
      </c>
      <c r="H25" s="373">
        <v>0.26533623278814872</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228.11131181179843</v>
      </c>
      <c r="D29" s="371">
        <v>0.34054062631406612</v>
      </c>
      <c r="E29" s="378">
        <v>353.78642495148779</v>
      </c>
      <c r="F29" s="374">
        <v>0.3781759895044341</v>
      </c>
      <c r="G29" s="378">
        <v>574.33645535791402</v>
      </c>
      <c r="H29" s="374">
        <v>0.3566499701003758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29" t="s">
        <v>380</v>
      </c>
      <c r="C3" s="1029"/>
      <c r="D3" s="1029"/>
      <c r="E3" s="1029"/>
      <c r="F3" s="1029"/>
      <c r="G3" s="1029"/>
      <c r="H3" s="1029"/>
      <c r="I3" s="1029"/>
      <c r="J3" s="1029"/>
      <c r="K3" s="1029"/>
      <c r="L3" s="1029"/>
      <c r="M3" s="1029"/>
      <c r="N3" s="1029"/>
      <c r="O3" s="1029"/>
      <c r="P3" s="1029"/>
      <c r="Q3" s="1029"/>
      <c r="R3" s="1029"/>
    </row>
    <row r="5" spans="1:21" x14ac:dyDescent="0.25">
      <c r="B5" s="869"/>
      <c r="C5" s="1030" t="s">
        <v>377</v>
      </c>
      <c r="D5" s="1030"/>
      <c r="E5" s="1030"/>
      <c r="F5" s="1030"/>
      <c r="G5" s="1030"/>
      <c r="H5" s="1030"/>
      <c r="I5" s="1030"/>
      <c r="J5" s="1030" t="s">
        <v>351</v>
      </c>
      <c r="K5" s="1030"/>
      <c r="L5" s="1030"/>
      <c r="M5" s="1030"/>
      <c r="N5" s="1030"/>
      <c r="O5" s="1030"/>
      <c r="P5" s="1030"/>
      <c r="Q5" s="1030"/>
      <c r="R5" s="1030"/>
      <c r="S5" s="1030"/>
    </row>
    <row r="6" spans="1:21" ht="21" customHeight="1" x14ac:dyDescent="0.25">
      <c r="B6" s="869"/>
      <c r="C6" s="1031"/>
      <c r="D6" s="1031"/>
      <c r="E6" s="1031"/>
      <c r="F6" s="1031"/>
      <c r="G6" s="1031"/>
      <c r="H6" s="1031"/>
      <c r="I6" s="1031"/>
      <c r="J6" s="1031">
        <v>43830</v>
      </c>
      <c r="K6" s="1032"/>
      <c r="L6" s="1033">
        <v>44196</v>
      </c>
      <c r="M6" s="1033"/>
      <c r="N6" s="1033">
        <v>44561</v>
      </c>
      <c r="O6" s="1033"/>
      <c r="P6" s="1033">
        <v>44926</v>
      </c>
      <c r="Q6" s="1033"/>
      <c r="R6" s="1033">
        <f>EVO_sol!R6</f>
        <v>45199</v>
      </c>
      <c r="S6" s="1033"/>
    </row>
    <row r="7" spans="1:21" x14ac:dyDescent="0.25">
      <c r="B7" s="938"/>
      <c r="C7" s="871">
        <v>43465</v>
      </c>
      <c r="D7" s="871">
        <v>43830</v>
      </c>
      <c r="E7" s="871">
        <v>44196</v>
      </c>
      <c r="F7" s="871">
        <v>44561</v>
      </c>
      <c r="G7" s="871">
        <f>[2]EVO!G7</f>
        <v>44926</v>
      </c>
      <c r="H7" s="871">
        <f>EVO!H7</f>
        <v>45199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279070</v>
      </c>
      <c r="I8" s="882"/>
      <c r="J8" s="918">
        <v>3.8314573389935047E-2</v>
      </c>
      <c r="K8" s="917">
        <v>8132</v>
      </c>
      <c r="L8" s="919">
        <v>3.7118547929665402E-2</v>
      </c>
      <c r="M8" s="920">
        <v>8180</v>
      </c>
      <c r="N8" s="919">
        <v>0.12544901664807151</v>
      </c>
      <c r="O8" s="920">
        <v>28672</v>
      </c>
      <c r="P8" s="919">
        <v>5.2113502859342242E-2</v>
      </c>
      <c r="Q8" s="920">
        <f>G8-F8</f>
        <v>13405</v>
      </c>
      <c r="R8" s="921">
        <f>[1]Cuadro_CCAA2!N80</f>
        <v>5.1277414882956895E-2</v>
      </c>
      <c r="S8" s="920">
        <f>[1]Cuadro_CCAA2!O80</f>
        <v>13612</v>
      </c>
    </row>
    <row r="9" spans="1:21" x14ac:dyDescent="0.25">
      <c r="B9" s="939" t="s">
        <v>10</v>
      </c>
      <c r="C9" s="887">
        <v>29146</v>
      </c>
      <c r="D9" s="887">
        <v>32952</v>
      </c>
      <c r="E9" s="887">
        <v>31533</v>
      </c>
      <c r="F9" s="887">
        <v>35145</v>
      </c>
      <c r="G9" s="887">
        <v>37547</v>
      </c>
      <c r="H9" s="887">
        <v>39671</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7.7840569472368726E-2</v>
      </c>
      <c r="S9" s="890">
        <f>[1]Cuadro_CCAA2!O81</f>
        <v>2865</v>
      </c>
    </row>
    <row r="10" spans="1:21" x14ac:dyDescent="0.25">
      <c r="B10" s="939" t="s">
        <v>40</v>
      </c>
      <c r="C10" s="887">
        <v>22049</v>
      </c>
      <c r="D10" s="887">
        <v>21083</v>
      </c>
      <c r="E10" s="887">
        <v>24199</v>
      </c>
      <c r="F10" s="887">
        <v>27700</v>
      </c>
      <c r="G10" s="887">
        <v>28977</v>
      </c>
      <c r="H10" s="887">
        <v>30221</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5.7861943433211938E-2</v>
      </c>
      <c r="S10" s="890">
        <f>[1]Cuadro_CCAA2!O82</f>
        <v>1653</v>
      </c>
    </row>
    <row r="11" spans="1:21" x14ac:dyDescent="0.25">
      <c r="B11" s="939" t="s">
        <v>41</v>
      </c>
      <c r="C11" s="887">
        <v>17328</v>
      </c>
      <c r="D11" s="887">
        <v>20674</v>
      </c>
      <c r="E11" s="887">
        <v>23074</v>
      </c>
      <c r="F11" s="887">
        <v>24476</v>
      </c>
      <c r="G11" s="887">
        <v>26198</v>
      </c>
      <c r="H11" s="887">
        <v>28700</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0.11873392063615817</v>
      </c>
      <c r="S11" s="890">
        <f>[1]Cuadro_CCAA2!O83</f>
        <v>3046</v>
      </c>
    </row>
    <row r="12" spans="1:21" x14ac:dyDescent="0.25">
      <c r="B12" s="939" t="s">
        <v>9</v>
      </c>
      <c r="C12" s="887">
        <v>21638</v>
      </c>
      <c r="D12" s="887">
        <v>23390</v>
      </c>
      <c r="E12" s="887">
        <v>25070</v>
      </c>
      <c r="F12" s="887">
        <v>26787</v>
      </c>
      <c r="G12" s="887">
        <v>34697</v>
      </c>
      <c r="H12" s="887">
        <v>39639</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0.23159857076277768</v>
      </c>
      <c r="S12" s="890">
        <f>[1]Cuadro_CCAA2!O84</f>
        <v>7454</v>
      </c>
      <c r="U12" s="922"/>
    </row>
    <row r="13" spans="1:21" x14ac:dyDescent="0.25">
      <c r="B13" s="939" t="s">
        <v>8</v>
      </c>
      <c r="C13" s="887">
        <v>15734</v>
      </c>
      <c r="D13" s="887">
        <v>17179</v>
      </c>
      <c r="E13" s="887">
        <v>17123</v>
      </c>
      <c r="F13" s="887">
        <v>17369</v>
      </c>
      <c r="G13" s="887">
        <v>17553</v>
      </c>
      <c r="H13" s="887">
        <v>17466</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1.8663245071736778E-2</v>
      </c>
      <c r="S13" s="890">
        <f>[1]Cuadro_CCAA2!O85</f>
        <v>320</v>
      </c>
      <c r="U13" s="922"/>
    </row>
    <row r="14" spans="1:21" x14ac:dyDescent="0.25">
      <c r="B14" s="939" t="s">
        <v>7</v>
      </c>
      <c r="C14" s="887">
        <v>93374</v>
      </c>
      <c r="D14" s="887">
        <v>104776</v>
      </c>
      <c r="E14" s="887">
        <v>105589</v>
      </c>
      <c r="F14" s="887">
        <v>108712</v>
      </c>
      <c r="G14" s="887">
        <v>114173</v>
      </c>
      <c r="H14" s="887">
        <v>120214</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6.997650242096265E-2</v>
      </c>
      <c r="S14" s="890">
        <f>[1]Cuadro_CCAA2!O86</f>
        <v>7862</v>
      </c>
      <c r="U14" s="922"/>
    </row>
    <row r="15" spans="1:21" x14ac:dyDescent="0.25">
      <c r="B15" s="939" t="s">
        <v>43</v>
      </c>
      <c r="C15" s="887">
        <v>57838</v>
      </c>
      <c r="D15" s="887">
        <v>62182</v>
      </c>
      <c r="E15" s="887">
        <v>59849</v>
      </c>
      <c r="F15" s="887">
        <v>63814</v>
      </c>
      <c r="G15" s="887">
        <v>67338</v>
      </c>
      <c r="H15" s="887">
        <v>69984</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8.2790524964027723E-2</v>
      </c>
      <c r="S15" s="890">
        <f>[1]Cuadro_CCAA2!O87</f>
        <v>5351</v>
      </c>
      <c r="U15" s="922"/>
    </row>
    <row r="16" spans="1:21" x14ac:dyDescent="0.25">
      <c r="B16" s="939" t="s">
        <v>44</v>
      </c>
      <c r="C16" s="887">
        <v>155037</v>
      </c>
      <c r="D16" s="887">
        <v>163730</v>
      </c>
      <c r="E16" s="887">
        <v>156934</v>
      </c>
      <c r="F16" s="887">
        <v>166875</v>
      </c>
      <c r="G16" s="887">
        <v>187874</v>
      </c>
      <c r="H16" s="887">
        <v>199875</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0.10325166005221642</v>
      </c>
      <c r="S16" s="890">
        <f>[1]Cuadro_CCAA2!O88</f>
        <v>18706</v>
      </c>
      <c r="U16" s="922"/>
    </row>
    <row r="17" spans="2:23" x14ac:dyDescent="0.25">
      <c r="B17" s="939" t="s">
        <v>6</v>
      </c>
      <c r="C17" s="887">
        <v>74354</v>
      </c>
      <c r="D17" s="887">
        <v>88242</v>
      </c>
      <c r="E17" s="887">
        <v>102104</v>
      </c>
      <c r="F17" s="887">
        <v>117265</v>
      </c>
      <c r="G17" s="887">
        <v>133839</v>
      </c>
      <c r="H17" s="887">
        <v>140566</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0.10526977936435555</v>
      </c>
      <c r="S17" s="890">
        <f>[1]Cuadro_CCAA2!O89</f>
        <v>13388</v>
      </c>
      <c r="U17" s="922"/>
    </row>
    <row r="18" spans="2:23" x14ac:dyDescent="0.25">
      <c r="B18" s="939" t="s">
        <v>5</v>
      </c>
      <c r="C18" s="887">
        <v>29189</v>
      </c>
      <c r="D18" s="887">
        <v>28237</v>
      </c>
      <c r="E18" s="887">
        <v>29065</v>
      </c>
      <c r="F18" s="887">
        <v>31070</v>
      </c>
      <c r="G18" s="887">
        <v>32795</v>
      </c>
      <c r="H18" s="887">
        <v>34508</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0.1038674386615912</v>
      </c>
      <c r="S18" s="890">
        <f>[1]Cuadro_CCAA2!O90</f>
        <v>3247</v>
      </c>
      <c r="U18" s="922"/>
    </row>
    <row r="19" spans="2:23" x14ac:dyDescent="0.25">
      <c r="B19" s="939" t="s">
        <v>38</v>
      </c>
      <c r="C19" s="887">
        <v>60099</v>
      </c>
      <c r="D19" s="887">
        <v>61636</v>
      </c>
      <c r="E19" s="887">
        <v>62544</v>
      </c>
      <c r="F19" s="887">
        <v>65061</v>
      </c>
      <c r="G19" s="887">
        <v>68103</v>
      </c>
      <c r="H19" s="887">
        <v>73023</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0.10188468560909003</v>
      </c>
      <c r="S19" s="890">
        <f>[1]Cuadro_CCAA2!O91</f>
        <v>6752</v>
      </c>
      <c r="U19" s="922"/>
    </row>
    <row r="20" spans="2:23" x14ac:dyDescent="0.25">
      <c r="B20" s="939" t="s">
        <v>45</v>
      </c>
      <c r="C20" s="887">
        <v>141699</v>
      </c>
      <c r="D20" s="887">
        <v>143622</v>
      </c>
      <c r="E20" s="887">
        <v>133442</v>
      </c>
      <c r="F20" s="887">
        <v>152686</v>
      </c>
      <c r="G20" s="887">
        <v>163762</v>
      </c>
      <c r="H20" s="887">
        <v>173387</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8.7747804265997598E-2</v>
      </c>
      <c r="S20" s="890">
        <f>[1]Cuadro_CCAA2!O92</f>
        <v>13987</v>
      </c>
      <c r="U20" s="922"/>
    </row>
    <row r="21" spans="2:23" x14ac:dyDescent="0.25">
      <c r="B21" s="939" t="s">
        <v>46</v>
      </c>
      <c r="C21" s="887">
        <v>34999</v>
      </c>
      <c r="D21" s="887">
        <v>35054</v>
      </c>
      <c r="E21" s="887">
        <v>35294</v>
      </c>
      <c r="F21" s="887">
        <v>37047</v>
      </c>
      <c r="G21" s="887">
        <v>37762</v>
      </c>
      <c r="H21" s="887">
        <v>39648</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6.294906166219838E-2</v>
      </c>
      <c r="S21" s="890">
        <f>[1]Cuadro_CCAA2!O93</f>
        <v>2348</v>
      </c>
      <c r="U21" s="922"/>
    </row>
    <row r="22" spans="2:23" x14ac:dyDescent="0.25">
      <c r="B22" s="939" t="s">
        <v>47</v>
      </c>
      <c r="C22" s="887">
        <v>13668</v>
      </c>
      <c r="D22" s="887">
        <v>13801</v>
      </c>
      <c r="E22" s="887">
        <v>13661</v>
      </c>
      <c r="F22" s="887">
        <v>14164</v>
      </c>
      <c r="G22" s="887">
        <v>15245</v>
      </c>
      <c r="H22" s="887">
        <v>15742</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8.5804938612222381E-2</v>
      </c>
      <c r="S22" s="890">
        <f>[1]Cuadro_CCAA2!O94</f>
        <v>1244</v>
      </c>
      <c r="U22" s="922"/>
    </row>
    <row r="23" spans="2:23" x14ac:dyDescent="0.25">
      <c r="B23" s="939" t="s">
        <v>48</v>
      </c>
      <c r="C23" s="887">
        <v>65017</v>
      </c>
      <c r="D23" s="887">
        <v>67062</v>
      </c>
      <c r="E23" s="887">
        <v>65757</v>
      </c>
      <c r="F23" s="887">
        <v>65741</v>
      </c>
      <c r="G23" s="887">
        <v>65206</v>
      </c>
      <c r="H23" s="887">
        <v>66938</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3.156110340576368E-2</v>
      </c>
      <c r="S23" s="890">
        <f>[1]Cuadro_CCAA2!O95</f>
        <v>2048</v>
      </c>
      <c r="U23" s="922"/>
    </row>
    <row r="24" spans="2:23" x14ac:dyDescent="0.25">
      <c r="B24" s="939" t="s">
        <v>49</v>
      </c>
      <c r="C24" s="887">
        <v>8100</v>
      </c>
      <c r="D24" s="887">
        <v>8282</v>
      </c>
      <c r="E24" s="887">
        <v>7638</v>
      </c>
      <c r="F24" s="887">
        <v>8004</v>
      </c>
      <c r="G24" s="887">
        <v>8548</v>
      </c>
      <c r="H24" s="887">
        <v>9002</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8.9171203871748261E-2</v>
      </c>
      <c r="S24" s="890">
        <f>[1]Cuadro_CCAA2!O96</f>
        <v>737</v>
      </c>
      <c r="U24" s="922"/>
    </row>
    <row r="25" spans="2:23" x14ac:dyDescent="0.25">
      <c r="B25" s="940" t="s">
        <v>4</v>
      </c>
      <c r="C25" s="903">
        <v>2763</v>
      </c>
      <c r="D25" s="903">
        <v>2906</v>
      </c>
      <c r="E25" s="903">
        <v>2799</v>
      </c>
      <c r="F25" s="903">
        <v>2999</v>
      </c>
      <c r="G25" s="903">
        <v>3188</v>
      </c>
      <c r="H25" s="903">
        <v>3297</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7.0107108081791658E-2</v>
      </c>
      <c r="S25" s="907">
        <f>[1]Cuadro_CCAA2!O97+[1]Cuadro_CCAA2!O98</f>
        <v>216</v>
      </c>
      <c r="U25" s="922"/>
      <c r="V25" s="922"/>
      <c r="W25" s="930"/>
    </row>
    <row r="26" spans="2:23" x14ac:dyDescent="0.25">
      <c r="B26" s="872" t="s">
        <v>3</v>
      </c>
      <c r="C26" s="873">
        <v>1054275</v>
      </c>
      <c r="D26" s="873">
        <v>1115183</v>
      </c>
      <c r="E26" s="873">
        <v>1124230</v>
      </c>
      <c r="F26" s="873">
        <v>1222142</v>
      </c>
      <c r="G26" s="873">
        <v>1313437</v>
      </c>
      <c r="H26" s="873">
        <v>1380951</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8.2152470584547554E-2</v>
      </c>
      <c r="S26" s="879">
        <f t="shared" ref="S26" si="1">SUM(S8:S25)</f>
        <v>104836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466</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365.79718077116559</v>
      </c>
      <c r="F11" s="372">
        <v>0.29167396838019016</v>
      </c>
      <c r="G11" s="376">
        <v>582.69156780679293</v>
      </c>
      <c r="H11" s="372">
        <v>0.18589149658966811</v>
      </c>
      <c r="I11" s="366"/>
      <c r="J11" s="366"/>
      <c r="K11" s="366"/>
      <c r="L11" s="366"/>
      <c r="M11" s="366"/>
      <c r="N11" s="366"/>
      <c r="O11" s="366"/>
    </row>
    <row r="12" spans="1:18" ht="15" customHeight="1" x14ac:dyDescent="0.2">
      <c r="B12" s="368" t="s">
        <v>10</v>
      </c>
      <c r="C12" s="375">
        <v>217.0806666666667</v>
      </c>
      <c r="D12" s="370">
        <v>0.47574336148669588</v>
      </c>
      <c r="E12" s="377">
        <v>312.96089698046188</v>
      </c>
      <c r="F12" s="373">
        <v>0.4797186517216141</v>
      </c>
      <c r="G12" s="377">
        <v>478.36986918162381</v>
      </c>
      <c r="H12" s="373">
        <v>0.41340427537491264</v>
      </c>
      <c r="I12" s="366"/>
      <c r="J12" s="366"/>
      <c r="K12" s="366"/>
      <c r="L12" s="366"/>
      <c r="M12" s="366"/>
      <c r="N12" s="366"/>
      <c r="O12" s="366"/>
    </row>
    <row r="13" spans="1:18" ht="15" customHeight="1" x14ac:dyDescent="0.2">
      <c r="B13" s="368" t="s">
        <v>40</v>
      </c>
      <c r="C13" s="375">
        <v>350.65571428571434</v>
      </c>
      <c r="D13" s="370">
        <v>0.42750713778528765</v>
      </c>
      <c r="E13" s="377">
        <v>392.45323333333613</v>
      </c>
      <c r="F13" s="373">
        <v>0.49298181234115945</v>
      </c>
      <c r="G13" s="377">
        <v>454.96975957926679</v>
      </c>
      <c r="H13" s="373">
        <v>0.44981235273334419</v>
      </c>
      <c r="I13" s="366"/>
      <c r="J13" s="366"/>
      <c r="K13" s="366"/>
      <c r="L13" s="366"/>
      <c r="M13" s="366"/>
      <c r="N13" s="366"/>
      <c r="O13" s="366"/>
    </row>
    <row r="14" spans="1:18" ht="15" customHeight="1" x14ac:dyDescent="0.2">
      <c r="B14" s="368" t="s">
        <v>41</v>
      </c>
      <c r="C14" s="375">
        <v>641.70000000000005</v>
      </c>
      <c r="D14" s="370">
        <v>0</v>
      </c>
      <c r="E14" s="377">
        <v>577.46625796774197</v>
      </c>
      <c r="F14" s="373">
        <v>0.24529117172289788</v>
      </c>
      <c r="G14" s="377">
        <v>570.14554916184977</v>
      </c>
      <c r="H14" s="373">
        <v>0.24016458984787858</v>
      </c>
      <c r="I14" s="366"/>
      <c r="J14" s="366"/>
      <c r="K14" s="366"/>
      <c r="L14" s="366"/>
      <c r="M14" s="366"/>
      <c r="N14" s="366"/>
      <c r="O14" s="366"/>
    </row>
    <row r="15" spans="1:18" ht="15" customHeight="1" x14ac:dyDescent="0.2">
      <c r="B15" s="368" t="s">
        <v>9</v>
      </c>
      <c r="C15" s="375">
        <v>358.66142857142859</v>
      </c>
      <c r="D15" s="370">
        <v>0.63452271465527443</v>
      </c>
      <c r="E15" s="377">
        <v>285.87981343283445</v>
      </c>
      <c r="F15" s="373">
        <v>0.60393531608923012</v>
      </c>
      <c r="G15" s="377">
        <v>491.22282997762829</v>
      </c>
      <c r="H15" s="373">
        <v>0.53377535682736676</v>
      </c>
      <c r="I15" s="366"/>
      <c r="J15" s="366"/>
      <c r="K15" s="366"/>
      <c r="L15" s="366"/>
      <c r="M15" s="366"/>
      <c r="N15" s="366"/>
      <c r="O15" s="366"/>
    </row>
    <row r="16" spans="1:18" ht="15" customHeight="1" x14ac:dyDescent="0.2">
      <c r="B16" s="368" t="s">
        <v>8</v>
      </c>
      <c r="C16" s="375">
        <v>470.66800000000012</v>
      </c>
      <c r="D16" s="370">
        <v>0.56494064177977688</v>
      </c>
      <c r="E16" s="377">
        <v>311.86395061728388</v>
      </c>
      <c r="F16" s="373">
        <v>0.51281003875279896</v>
      </c>
      <c r="G16" s="377">
        <v>452.69190476190442</v>
      </c>
      <c r="H16" s="373">
        <v>0.59090790339580412</v>
      </c>
      <c r="I16" s="366"/>
      <c r="J16" s="366"/>
      <c r="K16" s="366"/>
      <c r="L16" s="366"/>
      <c r="M16" s="366"/>
      <c r="N16" s="366"/>
      <c r="O16" s="366"/>
    </row>
    <row r="17" spans="1:15" ht="15" customHeight="1" x14ac:dyDescent="0.2">
      <c r="B17" s="368" t="s">
        <v>7</v>
      </c>
      <c r="C17" s="375" t="s">
        <v>375</v>
      </c>
      <c r="D17" s="370" t="s">
        <v>375</v>
      </c>
      <c r="E17" s="377">
        <v>420.50840705128576</v>
      </c>
      <c r="F17" s="373">
        <v>0.64441216299274828</v>
      </c>
      <c r="G17" s="377">
        <v>572.31568593847419</v>
      </c>
      <c r="H17" s="373">
        <v>0.54340399883169987</v>
      </c>
      <c r="I17" s="366"/>
      <c r="J17" s="366"/>
      <c r="K17" s="366"/>
      <c r="L17" s="366"/>
      <c r="M17" s="366"/>
      <c r="N17" s="366"/>
      <c r="O17" s="366"/>
    </row>
    <row r="18" spans="1:15" ht="15" customHeight="1" x14ac:dyDescent="0.2">
      <c r="B18" s="368" t="s">
        <v>43</v>
      </c>
      <c r="C18" s="375">
        <v>251.26130466554162</v>
      </c>
      <c r="D18" s="370">
        <v>0.42132715993415065</v>
      </c>
      <c r="E18" s="377">
        <v>417.7656557327316</v>
      </c>
      <c r="F18" s="373">
        <v>0.51222765625203281</v>
      </c>
      <c r="G18" s="377">
        <v>491.69424145635412</v>
      </c>
      <c r="H18" s="373">
        <v>0.57357151318064326</v>
      </c>
      <c r="I18" s="366"/>
      <c r="J18" s="366"/>
      <c r="K18" s="366"/>
      <c r="L18" s="366"/>
      <c r="M18" s="366"/>
      <c r="N18" s="366"/>
      <c r="O18" s="366"/>
    </row>
    <row r="19" spans="1:15" ht="15" customHeight="1" x14ac:dyDescent="0.2">
      <c r="B19" s="368" t="s">
        <v>44</v>
      </c>
      <c r="C19" s="375">
        <v>550.79</v>
      </c>
      <c r="D19" s="370">
        <v>0.36127328209442539</v>
      </c>
      <c r="E19" s="377">
        <v>615.65873917360921</v>
      </c>
      <c r="F19" s="373">
        <v>0.28872228973027059</v>
      </c>
      <c r="G19" s="377">
        <v>614.10210898311504</v>
      </c>
      <c r="H19" s="373">
        <v>0.29582680755601054</v>
      </c>
      <c r="I19" s="366"/>
      <c r="J19" s="366"/>
      <c r="K19" s="366"/>
      <c r="L19" s="366"/>
      <c r="M19" s="366"/>
      <c r="N19" s="366"/>
      <c r="O19" s="366"/>
    </row>
    <row r="20" spans="1:15" ht="15" customHeight="1" x14ac:dyDescent="0.2">
      <c r="B20" s="368" t="s">
        <v>6</v>
      </c>
      <c r="C20" s="375">
        <v>1413.9575816993467</v>
      </c>
      <c r="D20" s="370">
        <v>0.36961510203508918</v>
      </c>
      <c r="E20" s="377">
        <v>836.64498650474934</v>
      </c>
      <c r="F20" s="373">
        <v>0.58813152943586289</v>
      </c>
      <c r="G20" s="440">
        <v>867.49239275498462</v>
      </c>
      <c r="H20" s="373">
        <v>0.37408813437412125</v>
      </c>
      <c r="I20" s="366"/>
      <c r="J20" s="366"/>
      <c r="K20" s="366"/>
      <c r="L20" s="366"/>
      <c r="M20" s="366"/>
      <c r="N20" s="366"/>
      <c r="O20" s="366"/>
    </row>
    <row r="21" spans="1:15" ht="15" customHeight="1" x14ac:dyDescent="0.2">
      <c r="B21" s="368" t="s">
        <v>5</v>
      </c>
      <c r="C21" s="375">
        <v>443.46000000000004</v>
      </c>
      <c r="D21" s="370">
        <v>5.5298027266377531E-2</v>
      </c>
      <c r="E21" s="377">
        <v>335.98631175468358</v>
      </c>
      <c r="F21" s="373">
        <v>0.38609996568294969</v>
      </c>
      <c r="G21" s="377">
        <v>485.49732166890806</v>
      </c>
      <c r="H21" s="373">
        <v>0.44291205861628097</v>
      </c>
      <c r="I21" s="366"/>
      <c r="J21" s="366"/>
      <c r="K21" s="366"/>
      <c r="L21" s="366"/>
      <c r="M21" s="366"/>
      <c r="N21" s="366"/>
      <c r="O21" s="366"/>
    </row>
    <row r="22" spans="1:15" ht="15" customHeight="1" x14ac:dyDescent="0.2">
      <c r="B22" s="368" t="s">
        <v>38</v>
      </c>
      <c r="C22" s="375">
        <v>217.91790697674421</v>
      </c>
      <c r="D22" s="370">
        <v>0.4145555254397964</v>
      </c>
      <c r="E22" s="377">
        <v>364.86980359381869</v>
      </c>
      <c r="F22" s="373">
        <v>0.5241299795968144</v>
      </c>
      <c r="G22" s="377">
        <v>393.20292488700062</v>
      </c>
      <c r="H22" s="373">
        <v>0.52588488081174367</v>
      </c>
      <c r="I22" s="366"/>
      <c r="J22" s="366"/>
      <c r="K22" s="366"/>
      <c r="L22" s="366"/>
      <c r="M22" s="366"/>
      <c r="N22" s="366"/>
      <c r="O22" s="366"/>
    </row>
    <row r="23" spans="1:15" ht="15" customHeight="1" x14ac:dyDescent="0.2">
      <c r="B23" s="368" t="s">
        <v>45</v>
      </c>
      <c r="C23" s="375">
        <v>364.52</v>
      </c>
      <c r="D23" s="370">
        <v>0.25031564535364997</v>
      </c>
      <c r="E23" s="377">
        <v>584.82379244297954</v>
      </c>
      <c r="F23" s="373">
        <v>0.26295744819922579</v>
      </c>
      <c r="G23" s="377">
        <v>605.78012040136332</v>
      </c>
      <c r="H23" s="373">
        <v>0.24166309243427395</v>
      </c>
      <c r="I23" s="366"/>
      <c r="J23" s="366"/>
      <c r="K23" s="366"/>
      <c r="L23" s="366"/>
      <c r="M23" s="366"/>
      <c r="N23" s="366"/>
      <c r="O23" s="366"/>
    </row>
    <row r="24" spans="1:15" ht="15" customHeight="1" x14ac:dyDescent="0.2">
      <c r="B24" s="368" t="s">
        <v>46</v>
      </c>
      <c r="C24" s="375">
        <v>170.86</v>
      </c>
      <c r="D24" s="370">
        <v>0</v>
      </c>
      <c r="E24" s="377">
        <v>408.75470588235254</v>
      </c>
      <c r="F24" s="373">
        <v>0.18781479538534093</v>
      </c>
      <c r="G24" s="377">
        <v>696.22222836096307</v>
      </c>
      <c r="H24" s="373">
        <v>0.15275081862687453</v>
      </c>
      <c r="I24" s="366"/>
      <c r="J24" s="366"/>
      <c r="K24" s="366"/>
      <c r="L24" s="366"/>
      <c r="M24" s="366"/>
      <c r="N24" s="366"/>
      <c r="O24" s="366"/>
    </row>
    <row r="25" spans="1:15" ht="15" customHeight="1" x14ac:dyDescent="0.2">
      <c r="B25" s="368" t="s">
        <v>47</v>
      </c>
      <c r="C25" s="375">
        <v>1048.1414285714286</v>
      </c>
      <c r="D25" s="370">
        <v>0.55572626827977822</v>
      </c>
      <c r="E25" s="377">
        <v>694.28172351885155</v>
      </c>
      <c r="F25" s="373">
        <v>0.75507315780239137</v>
      </c>
      <c r="G25" s="377">
        <v>768.2123963133638</v>
      </c>
      <c r="H25" s="373">
        <v>0.56087048183000576</v>
      </c>
      <c r="I25" s="366"/>
      <c r="J25" s="366"/>
      <c r="K25" s="366"/>
      <c r="L25" s="366"/>
      <c r="M25" s="366"/>
      <c r="N25" s="366"/>
      <c r="O25" s="366"/>
    </row>
    <row r="26" spans="1:15" ht="15" customHeight="1" x14ac:dyDescent="0.2">
      <c r="B26" s="368" t="s">
        <v>48</v>
      </c>
      <c r="C26" s="375">
        <v>318.09142857142859</v>
      </c>
      <c r="D26" s="370">
        <v>0.37275703538498667</v>
      </c>
      <c r="E26" s="377">
        <v>641.96893583724739</v>
      </c>
      <c r="F26" s="373">
        <v>0.32218115480563686</v>
      </c>
      <c r="G26" s="377">
        <v>704.2151868460395</v>
      </c>
      <c r="H26" s="373">
        <v>0.33011948169726962</v>
      </c>
      <c r="I26" s="366"/>
      <c r="J26" s="366"/>
      <c r="K26" s="366"/>
      <c r="L26" s="366"/>
      <c r="M26" s="366"/>
      <c r="N26" s="366"/>
      <c r="O26" s="366"/>
    </row>
    <row r="27" spans="1:15" ht="15" customHeight="1" x14ac:dyDescent="0.2">
      <c r="B27" s="368" t="s">
        <v>49</v>
      </c>
      <c r="C27" s="375">
        <v>469.95083333333326</v>
      </c>
      <c r="D27" s="370">
        <v>0.32028302508705092</v>
      </c>
      <c r="E27" s="377">
        <v>401.50075129533514</v>
      </c>
      <c r="F27" s="373">
        <v>0.13388197959918241</v>
      </c>
      <c r="G27" s="377">
        <v>662.90053215077785</v>
      </c>
      <c r="H27" s="373">
        <v>0.10788696748367597</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476.65287326813376</v>
      </c>
      <c r="D29" s="371">
        <v>1.0873091411783107</v>
      </c>
      <c r="E29" s="378">
        <v>495.78006148092453</v>
      </c>
      <c r="F29" s="374">
        <v>0.56624415895900304</v>
      </c>
      <c r="G29" s="378">
        <v>575.18722953473764</v>
      </c>
      <c r="H29" s="374">
        <v>0.45066418770585603</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465</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268.3159701492537</v>
      </c>
      <c r="D11" s="370">
        <v>0.3293880659361838</v>
      </c>
      <c r="E11" s="376">
        <v>334.66935064935046</v>
      </c>
      <c r="F11" s="372">
        <v>0.33176956474818275</v>
      </c>
      <c r="G11" s="376">
        <v>530.44420289855077</v>
      </c>
      <c r="H11" s="372">
        <v>0.24502406338625207</v>
      </c>
      <c r="I11" s="366"/>
      <c r="J11" s="366"/>
      <c r="K11" s="366"/>
      <c r="L11" s="366"/>
      <c r="M11" s="366"/>
      <c r="N11" s="366"/>
      <c r="O11" s="366"/>
    </row>
    <row r="12" spans="1:18" ht="15" customHeight="1" x14ac:dyDescent="0.2">
      <c r="B12" s="368" t="s">
        <v>10</v>
      </c>
      <c r="C12" s="375">
        <v>225.4331826741996</v>
      </c>
      <c r="D12" s="370">
        <v>0.4393981999766588</v>
      </c>
      <c r="E12" s="377">
        <v>192.80027972027975</v>
      </c>
      <c r="F12" s="373">
        <v>0.53237168752923958</v>
      </c>
      <c r="G12" s="377">
        <v>327.22063636363629</v>
      </c>
      <c r="H12" s="373">
        <v>0.26729092404469723</v>
      </c>
      <c r="I12" s="366"/>
      <c r="J12" s="366"/>
      <c r="K12" s="366"/>
      <c r="L12" s="366"/>
      <c r="M12" s="366"/>
      <c r="N12" s="366"/>
      <c r="O12" s="366"/>
    </row>
    <row r="13" spans="1:18" ht="15" customHeight="1" x14ac:dyDescent="0.2">
      <c r="B13" s="368" t="s">
        <v>40</v>
      </c>
      <c r="C13" s="375">
        <v>190.63737864077669</v>
      </c>
      <c r="D13" s="370">
        <v>0.30349785111259392</v>
      </c>
      <c r="E13" s="377">
        <v>286.90923076923042</v>
      </c>
      <c r="F13" s="373">
        <v>0.23658068833320278</v>
      </c>
      <c r="G13" s="377">
        <v>451.32742268041278</v>
      </c>
      <c r="H13" s="373">
        <v>0.24211933817954071</v>
      </c>
      <c r="I13" s="366"/>
      <c r="J13" s="366"/>
      <c r="K13" s="366"/>
      <c r="L13" s="366"/>
      <c r="M13" s="366"/>
      <c r="N13" s="366"/>
      <c r="O13" s="366"/>
    </row>
    <row r="14" spans="1:18" ht="15" customHeight="1" x14ac:dyDescent="0.2">
      <c r="B14" s="368" t="s">
        <v>41</v>
      </c>
      <c r="C14" s="375">
        <v>299.38590909090902</v>
      </c>
      <c r="D14" s="370">
        <v>0.41916512315745325</v>
      </c>
      <c r="E14" s="377">
        <v>316.09579724637689</v>
      </c>
      <c r="F14" s="373">
        <v>0.3436193202662442</v>
      </c>
      <c r="G14" s="377">
        <v>497.37172413793104</v>
      </c>
      <c r="H14" s="373">
        <v>0.38353765525846684</v>
      </c>
      <c r="I14" s="366"/>
      <c r="J14" s="366"/>
      <c r="K14" s="366"/>
      <c r="L14" s="366"/>
      <c r="M14" s="366"/>
      <c r="N14" s="366"/>
      <c r="O14" s="366"/>
    </row>
    <row r="15" spans="1:18" ht="15" customHeight="1" x14ac:dyDescent="0.2">
      <c r="B15" s="368" t="s">
        <v>9</v>
      </c>
      <c r="C15" s="375">
        <v>178.5593442622951</v>
      </c>
      <c r="D15" s="370">
        <v>0.74315352814067182</v>
      </c>
      <c r="E15" s="377">
        <v>212.6205128205132</v>
      </c>
      <c r="F15" s="373">
        <v>0.88866986575429419</v>
      </c>
      <c r="G15" s="377">
        <v>380.15766816143474</v>
      </c>
      <c r="H15" s="373">
        <v>0.80630657522554783</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239.99965520866175</v>
      </c>
      <c r="D17" s="370">
        <v>0.50843400473564593</v>
      </c>
      <c r="E17" s="377">
        <v>438.0909279918863</v>
      </c>
      <c r="F17" s="373">
        <v>0.60531151465408695</v>
      </c>
      <c r="G17" s="377">
        <v>572.39251269035663</v>
      </c>
      <c r="H17" s="373">
        <v>0.53234022890411237</v>
      </c>
      <c r="I17" s="366"/>
      <c r="J17" s="366"/>
      <c r="K17" s="366"/>
      <c r="L17" s="366"/>
      <c r="M17" s="366"/>
      <c r="N17" s="366"/>
      <c r="O17" s="366"/>
    </row>
    <row r="18" spans="1:15" ht="15" customHeight="1" x14ac:dyDescent="0.2">
      <c r="B18" s="368" t="s">
        <v>43</v>
      </c>
      <c r="C18" s="375">
        <v>180.46293913043482</v>
      </c>
      <c r="D18" s="370">
        <v>0.68655072861449151</v>
      </c>
      <c r="E18" s="377">
        <v>226.76953012048193</v>
      </c>
      <c r="F18" s="373">
        <v>0.75253197614508172</v>
      </c>
      <c r="G18" s="377">
        <v>240.87762280701753</v>
      </c>
      <c r="H18" s="373">
        <v>0.73537728181863027</v>
      </c>
      <c r="I18" s="366"/>
      <c r="J18" s="366"/>
      <c r="K18" s="366"/>
      <c r="L18" s="366"/>
      <c r="M18" s="366"/>
      <c r="N18" s="366"/>
      <c r="O18" s="366"/>
    </row>
    <row r="19" spans="1:15" ht="15" customHeight="1" x14ac:dyDescent="0.2">
      <c r="B19" s="368" t="s">
        <v>44</v>
      </c>
      <c r="C19" s="375">
        <v>173.12387755102046</v>
      </c>
      <c r="D19" s="370">
        <v>7.6040227601047519E-2</v>
      </c>
      <c r="E19" s="377">
        <v>394.59427135678266</v>
      </c>
      <c r="F19" s="373">
        <v>0.15062695408737717</v>
      </c>
      <c r="G19" s="377">
        <v>406.19321799307761</v>
      </c>
      <c r="H19" s="373">
        <v>9.8724695230937437E-2</v>
      </c>
      <c r="I19" s="366"/>
      <c r="J19" s="366"/>
      <c r="K19" s="366"/>
      <c r="L19" s="366"/>
      <c r="M19" s="366"/>
      <c r="N19" s="366"/>
      <c r="O19" s="366"/>
    </row>
    <row r="20" spans="1:15" ht="15" customHeight="1" x14ac:dyDescent="0.2">
      <c r="B20" s="368" t="s">
        <v>6</v>
      </c>
      <c r="C20" s="375">
        <v>440.25460784313748</v>
      </c>
      <c r="D20" s="370">
        <v>0.71344303107174245</v>
      </c>
      <c r="E20" s="377">
        <v>534.50542553191167</v>
      </c>
      <c r="F20" s="373">
        <v>0.49937440570942654</v>
      </c>
      <c r="G20" s="440">
        <v>705.84415584415876</v>
      </c>
      <c r="H20" s="373">
        <v>0.30961230343873286</v>
      </c>
      <c r="I20" s="366"/>
      <c r="J20" s="366"/>
      <c r="K20" s="366"/>
      <c r="L20" s="366"/>
      <c r="M20" s="366"/>
      <c r="N20" s="366"/>
      <c r="O20" s="366"/>
    </row>
    <row r="21" spans="1:15" ht="15" customHeight="1" x14ac:dyDescent="0.2">
      <c r="B21" s="368" t="s">
        <v>5</v>
      </c>
      <c r="C21" s="375">
        <v>273.35509578544065</v>
      </c>
      <c r="D21" s="370">
        <v>0.24837697524425303</v>
      </c>
      <c r="E21" s="377">
        <v>336.55160583941608</v>
      </c>
      <c r="F21" s="373">
        <v>0.33158603246014184</v>
      </c>
      <c r="G21" s="377">
        <v>376.66722943722948</v>
      </c>
      <c r="H21" s="373">
        <v>0.3666321550650839</v>
      </c>
      <c r="I21" s="366"/>
      <c r="J21" s="366"/>
      <c r="K21" s="366"/>
      <c r="L21" s="366"/>
      <c r="M21" s="366"/>
      <c r="N21" s="366"/>
      <c r="O21" s="366"/>
    </row>
    <row r="22" spans="1:15" ht="15" customHeight="1" x14ac:dyDescent="0.2">
      <c r="B22" s="368" t="s">
        <v>38</v>
      </c>
      <c r="C22" s="375">
        <v>195.08909682668823</v>
      </c>
      <c r="D22" s="370">
        <v>0.44225476762758281</v>
      </c>
      <c r="E22" s="377">
        <v>225.70799584631496</v>
      </c>
      <c r="F22" s="373">
        <v>0.45055429590933765</v>
      </c>
      <c r="G22" s="377">
        <v>359.63064910630328</v>
      </c>
      <c r="H22" s="373">
        <v>0.44271754013379749</v>
      </c>
      <c r="I22" s="366"/>
      <c r="J22" s="366"/>
      <c r="K22" s="366"/>
      <c r="L22" s="366"/>
      <c r="M22" s="366"/>
      <c r="N22" s="366"/>
      <c r="O22" s="366"/>
    </row>
    <row r="23" spans="1:15" ht="15" customHeight="1" x14ac:dyDescent="0.2">
      <c r="B23" s="368" t="s">
        <v>45</v>
      </c>
      <c r="C23" s="375">
        <v>295.56614250614251</v>
      </c>
      <c r="D23" s="370">
        <v>9.1431446875859829E-2</v>
      </c>
      <c r="E23" s="377">
        <v>318.64996287128685</v>
      </c>
      <c r="F23" s="373">
        <v>0.17031890861372298</v>
      </c>
      <c r="G23" s="377">
        <v>444.26066332915894</v>
      </c>
      <c r="H23" s="373">
        <v>0.2388036903917492</v>
      </c>
      <c r="I23" s="366"/>
      <c r="J23" s="366"/>
      <c r="K23" s="366"/>
      <c r="L23" s="366"/>
      <c r="M23" s="366"/>
      <c r="N23" s="366"/>
      <c r="O23" s="366"/>
    </row>
    <row r="24" spans="1:15" ht="15" customHeight="1" x14ac:dyDescent="0.2">
      <c r="B24" s="368" t="s">
        <v>46</v>
      </c>
      <c r="C24" s="375">
        <v>298.35199999999998</v>
      </c>
      <c r="D24" s="370">
        <v>2.7700160698460756E-2</v>
      </c>
      <c r="E24" s="377">
        <v>426.11999999999972</v>
      </c>
      <c r="F24" s="373">
        <v>3.6059958691724645E-8</v>
      </c>
      <c r="G24" s="377">
        <v>712.32131578947349</v>
      </c>
      <c r="H24" s="373">
        <v>3.3639978015014671E-2</v>
      </c>
      <c r="I24" s="366"/>
      <c r="J24" s="366"/>
      <c r="K24" s="366"/>
      <c r="L24" s="366"/>
      <c r="M24" s="366"/>
      <c r="N24" s="366"/>
      <c r="O24" s="366"/>
    </row>
    <row r="25" spans="1:15" ht="15" customHeight="1" x14ac:dyDescent="0.2">
      <c r="B25" s="368" t="s">
        <v>47</v>
      </c>
      <c r="C25" s="375">
        <v>501.46698717948721</v>
      </c>
      <c r="D25" s="370">
        <v>0.62305684256908855</v>
      </c>
      <c r="E25" s="377">
        <v>510.38408163265308</v>
      </c>
      <c r="F25" s="373">
        <v>0.60724594971714985</v>
      </c>
      <c r="G25" s="377">
        <v>538.89758620689656</v>
      </c>
      <c r="H25" s="373">
        <v>0.59829418867226025</v>
      </c>
      <c r="I25" s="366"/>
      <c r="J25" s="366"/>
      <c r="K25" s="366"/>
      <c r="L25" s="366"/>
      <c r="M25" s="366"/>
      <c r="N25" s="366"/>
      <c r="O25" s="366"/>
    </row>
    <row r="26" spans="1:15" ht="15" customHeight="1" x14ac:dyDescent="0.2">
      <c r="B26" s="368" t="s">
        <v>48</v>
      </c>
      <c r="C26" s="375" t="s">
        <v>375</v>
      </c>
      <c r="D26" s="370" t="s">
        <v>375</v>
      </c>
      <c r="E26" s="377">
        <v>500</v>
      </c>
      <c r="F26" s="373">
        <v>0</v>
      </c>
      <c r="G26" s="377">
        <v>353.2</v>
      </c>
      <c r="H26" s="373">
        <v>0.45256915983824197</v>
      </c>
      <c r="I26" s="366"/>
      <c r="J26" s="366"/>
      <c r="K26" s="366"/>
      <c r="L26" s="366"/>
      <c r="M26" s="366"/>
      <c r="N26" s="366"/>
      <c r="O26" s="366"/>
    </row>
    <row r="27" spans="1:15" ht="15" customHeight="1" x14ac:dyDescent="0.2">
      <c r="B27" s="368" t="s">
        <v>49</v>
      </c>
      <c r="C27" s="375">
        <v>213.75</v>
      </c>
      <c r="D27" s="370">
        <v>0.23537557657892524</v>
      </c>
      <c r="E27" s="377">
        <v>330.64391304347834</v>
      </c>
      <c r="F27" s="373">
        <v>0.27802727348414291</v>
      </c>
      <c r="G27" s="377">
        <v>535.41000000000008</v>
      </c>
      <c r="H27" s="373">
        <v>0.2623361386666036</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236.51614141271503</v>
      </c>
      <c r="D29" s="371">
        <v>0.53196908505597928</v>
      </c>
      <c r="E29" s="378">
        <v>353.41787867801349</v>
      </c>
      <c r="F29" s="374">
        <v>0.57569549813788212</v>
      </c>
      <c r="G29" s="378">
        <v>470.55318745144314</v>
      </c>
      <c r="H29" s="374">
        <v>0.51488050238899108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464</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327.9862828535679</v>
      </c>
      <c r="D13" s="370">
        <v>0.5375155285386104</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193.0041385948027</v>
      </c>
      <c r="D15" s="370">
        <v>0.70957236027263937</v>
      </c>
      <c r="E15" s="377">
        <v>282.01875590551123</v>
      </c>
      <c r="F15" s="373">
        <v>0.61292827867033761</v>
      </c>
      <c r="G15" s="377">
        <v>402.2862299465238</v>
      </c>
      <c r="H15" s="373">
        <v>0.71676951763010766</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125.52803620405913</v>
      </c>
      <c r="D17" s="370">
        <v>1.0219449719518692</v>
      </c>
      <c r="E17" s="377">
        <v>167.48565281898968</v>
      </c>
      <c r="F17" s="373">
        <v>1.104747446916992</v>
      </c>
      <c r="G17" s="377">
        <v>233.1895192815648</v>
      </c>
      <c r="H17" s="373">
        <v>0.95947653394544374</v>
      </c>
      <c r="I17" s="366"/>
      <c r="J17" s="366"/>
      <c r="K17" s="366"/>
      <c r="L17" s="366"/>
      <c r="M17" s="366"/>
      <c r="N17" s="366"/>
      <c r="O17" s="366"/>
    </row>
    <row r="18" spans="1:15" ht="15" customHeight="1" x14ac:dyDescent="0.2">
      <c r="B18" s="368" t="s">
        <v>43</v>
      </c>
      <c r="C18" s="375">
        <v>148.16209183673479</v>
      </c>
      <c r="D18" s="370">
        <v>0.57261817670009607</v>
      </c>
      <c r="E18" s="377">
        <v>188.44747678018553</v>
      </c>
      <c r="F18" s="373">
        <v>0.62959117963679656</v>
      </c>
      <c r="G18" s="377">
        <v>253.05486815415836</v>
      </c>
      <c r="H18" s="373">
        <v>0.8634182071735127</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251.89078167115903</v>
      </c>
      <c r="D20" s="370">
        <v>0.31998075680688509</v>
      </c>
      <c r="E20" s="377">
        <v>340.92861003860884</v>
      </c>
      <c r="F20" s="373">
        <v>0.33067470281943451</v>
      </c>
      <c r="G20" s="440">
        <v>450.53028571428621</v>
      </c>
      <c r="H20" s="373">
        <v>0.44595390251730743</v>
      </c>
      <c r="I20" s="366"/>
      <c r="J20" s="366"/>
      <c r="K20" s="366"/>
      <c r="L20" s="366"/>
      <c r="M20" s="366"/>
      <c r="N20" s="366"/>
      <c r="O20" s="366"/>
    </row>
    <row r="21" spans="1:15" ht="15" customHeight="1" x14ac:dyDescent="0.2">
      <c r="B21" s="368" t="s">
        <v>5</v>
      </c>
      <c r="C21" s="375">
        <v>272.89839863713797</v>
      </c>
      <c r="D21" s="370">
        <v>0.23364275403558399</v>
      </c>
      <c r="E21" s="377">
        <v>348.30288515406141</v>
      </c>
      <c r="F21" s="373">
        <v>0.30904459753856756</v>
      </c>
      <c r="G21" s="377">
        <v>369.0657291666667</v>
      </c>
      <c r="H21" s="373">
        <v>0.50249195780741784</v>
      </c>
      <c r="I21" s="366"/>
      <c r="J21" s="366"/>
      <c r="K21" s="366"/>
      <c r="L21" s="366"/>
      <c r="M21" s="366"/>
      <c r="N21" s="366"/>
      <c r="O21" s="366"/>
    </row>
    <row r="22" spans="1:15" ht="15" customHeight="1" x14ac:dyDescent="0.2">
      <c r="B22" s="368" t="s">
        <v>38</v>
      </c>
      <c r="C22" s="375">
        <v>229.62893589743584</v>
      </c>
      <c r="D22" s="370">
        <v>0.36289810970974645</v>
      </c>
      <c r="E22" s="377">
        <v>332.69512422360134</v>
      </c>
      <c r="F22" s="373">
        <v>0.38037398145959728</v>
      </c>
      <c r="G22" s="377">
        <v>534.66595744681047</v>
      </c>
      <c r="H22" s="373">
        <v>0.41820387480160637</v>
      </c>
      <c r="I22" s="366"/>
      <c r="J22" s="366"/>
      <c r="K22" s="366"/>
      <c r="L22" s="366"/>
      <c r="M22" s="366"/>
      <c r="N22" s="366"/>
      <c r="O22" s="366"/>
    </row>
    <row r="23" spans="1:15" ht="15" customHeight="1" x14ac:dyDescent="0.2">
      <c r="B23" s="368" t="s">
        <v>45</v>
      </c>
      <c r="C23" s="375">
        <v>291.38453989703987</v>
      </c>
      <c r="D23" s="370">
        <v>0.11233864896421637</v>
      </c>
      <c r="E23" s="377">
        <v>311.58065573770449</v>
      </c>
      <c r="F23" s="373">
        <v>0.2197969660501673</v>
      </c>
      <c r="G23" s="377">
        <v>426.25176840215192</v>
      </c>
      <c r="H23" s="373">
        <v>0.34311371775988397</v>
      </c>
      <c r="I23" s="366"/>
      <c r="J23" s="366"/>
      <c r="K23" s="366"/>
      <c r="L23" s="366"/>
      <c r="M23" s="366"/>
      <c r="N23" s="366"/>
      <c r="O23" s="366"/>
    </row>
    <row r="24" spans="1:15" ht="15" customHeight="1" x14ac:dyDescent="0.2">
      <c r="B24" s="368" t="s">
        <v>46</v>
      </c>
      <c r="C24" s="375">
        <v>295.89041095890411</v>
      </c>
      <c r="D24" s="370">
        <v>0.11866671868496571</v>
      </c>
      <c r="E24" s="377">
        <v>424.05304347826149</v>
      </c>
      <c r="F24" s="373">
        <v>4.3004939444799398E-2</v>
      </c>
      <c r="G24" s="377">
        <v>705.00147058823563</v>
      </c>
      <c r="H24" s="373">
        <v>0.10516919527522213</v>
      </c>
      <c r="I24" s="366"/>
      <c r="J24" s="366"/>
      <c r="K24" s="366"/>
      <c r="L24" s="366"/>
      <c r="M24" s="366"/>
      <c r="N24" s="366"/>
      <c r="O24" s="366"/>
    </row>
    <row r="25" spans="1:15" ht="15" customHeight="1" x14ac:dyDescent="0.2">
      <c r="B25" s="368" t="s">
        <v>47</v>
      </c>
      <c r="C25" s="375">
        <v>289.67680672268926</v>
      </c>
      <c r="D25" s="370">
        <v>0.13965225146706031</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233.64536902751775</v>
      </c>
      <c r="D29" s="371">
        <v>0.51228090686355143</v>
      </c>
      <c r="E29" s="378">
        <v>259.271357600383</v>
      </c>
      <c r="F29" s="374">
        <v>0.61476288337328477</v>
      </c>
      <c r="G29" s="378">
        <v>343.78903901438014</v>
      </c>
      <c r="H29" s="374">
        <v>0.69211865908882686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72" t="s">
        <v>463</v>
      </c>
      <c r="C6" s="1172"/>
      <c r="D6" s="1172"/>
      <c r="E6" s="1172"/>
      <c r="F6" s="1172"/>
      <c r="G6" s="1172"/>
      <c r="H6" s="1172"/>
      <c r="I6" s="1172"/>
      <c r="J6" s="389"/>
      <c r="K6" s="389"/>
      <c r="L6" s="389"/>
      <c r="M6" s="362"/>
      <c r="N6" s="362"/>
      <c r="O6" s="362"/>
      <c r="P6" s="362"/>
      <c r="Q6" s="362"/>
      <c r="R6" s="362"/>
    </row>
    <row r="7" spans="1:18" s="7" customFormat="1" ht="15.75" customHeight="1" x14ac:dyDescent="0.2">
      <c r="A7" s="364"/>
      <c r="B7" s="1173" t="str">
        <f>porsaad!B6</f>
        <v>Situación a 30 de septiembre de 2023</v>
      </c>
      <c r="C7" s="1173"/>
      <c r="D7" s="1173"/>
      <c r="E7" s="1173"/>
      <c r="F7" s="1173"/>
      <c r="G7" s="1173"/>
      <c r="H7" s="1173"/>
      <c r="I7" s="1173"/>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0" t="s">
        <v>15</v>
      </c>
      <c r="C9" s="1182" t="s">
        <v>51</v>
      </c>
      <c r="D9" s="1183"/>
      <c r="E9" s="1182" t="s">
        <v>36</v>
      </c>
      <c r="F9" s="1184"/>
      <c r="G9" s="1183" t="s">
        <v>35</v>
      </c>
      <c r="H9" s="1184"/>
      <c r="I9" s="366"/>
      <c r="J9" s="366"/>
      <c r="K9" s="366"/>
      <c r="L9" s="366"/>
      <c r="M9" s="366"/>
      <c r="N9" s="366"/>
      <c r="O9" s="366"/>
    </row>
    <row r="10" spans="1:18" ht="46.5" customHeight="1" x14ac:dyDescent="0.2">
      <c r="B10" s="1181"/>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15.362678571428591</v>
      </c>
      <c r="D13" s="370">
        <v>3.3844878612235951E-2</v>
      </c>
      <c r="E13" s="377">
        <v>15.155000000000003</v>
      </c>
      <c r="F13" s="373">
        <v>9.577464713880765E-2</v>
      </c>
      <c r="G13" s="377">
        <v>15.419999999999996</v>
      </c>
      <c r="H13" s="373">
        <v>2.9999999534460115E-8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16.645625000000003</v>
      </c>
      <c r="D27" s="370">
        <v>8.515751135808719E-2</v>
      </c>
      <c r="E27" s="377">
        <v>17</v>
      </c>
      <c r="F27" s="373">
        <v>0</v>
      </c>
      <c r="G27" s="377">
        <v>17</v>
      </c>
      <c r="H27" s="373">
        <v>0</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15.523046875000016</v>
      </c>
      <c r="D29" s="371">
        <v>5.2138694975752319E-2</v>
      </c>
      <c r="E29" s="378">
        <v>15.235365853658539</v>
      </c>
      <c r="F29" s="374">
        <v>0.18696259397815482</v>
      </c>
      <c r="G29" s="378">
        <v>15.707272727272725</v>
      </c>
      <c r="H29" s="374">
        <v>3.971015322978369E-2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79" t="s">
        <v>300</v>
      </c>
      <c r="C32" s="1179"/>
      <c r="D32" s="1179"/>
      <c r="E32" s="1179"/>
      <c r="F32" s="1179"/>
      <c r="G32" s="1179"/>
      <c r="H32" s="1179"/>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201"/>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6"/>
      <c r="C3" s="1046"/>
      <c r="D3" s="1046"/>
      <c r="E3" s="1046"/>
      <c r="F3" s="1046"/>
      <c r="G3" s="1046"/>
      <c r="H3" s="1046"/>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12" t="s">
        <v>345</v>
      </c>
      <c r="B4" s="1112"/>
      <c r="C4" s="1112"/>
      <c r="D4" s="1112"/>
      <c r="E4" s="1112"/>
      <c r="F4" s="1112"/>
      <c r="G4" s="1112"/>
      <c r="H4" s="1112"/>
      <c r="I4" s="1112"/>
      <c r="J4" s="1112"/>
      <c r="K4" s="1112"/>
      <c r="L4" s="1112"/>
      <c r="M4" s="1112"/>
      <c r="N4" s="1112"/>
      <c r="O4" s="1112"/>
      <c r="P4" s="1112"/>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7" t="str">
        <f>porsaad!B6</f>
        <v>Situación a 30 de septiembre de 2023</v>
      </c>
      <c r="C5" s="1047"/>
      <c r="D5" s="1047"/>
      <c r="E5" s="1047"/>
      <c r="F5" s="1047"/>
      <c r="G5" s="1047"/>
      <c r="H5" s="1047"/>
      <c r="I5" s="1047"/>
      <c r="J5" s="1047"/>
      <c r="K5" s="1047"/>
      <c r="L5" s="1047"/>
      <c r="M5" s="1047"/>
      <c r="N5" s="1047"/>
      <c r="O5" s="1047"/>
      <c r="P5" s="1047"/>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89" t="s">
        <v>490</v>
      </c>
      <c r="C8" s="1190"/>
      <c r="D8" s="1190"/>
      <c r="E8" s="1190"/>
      <c r="F8" s="1190"/>
      <c r="G8" s="1190"/>
      <c r="H8" s="1190"/>
      <c r="I8" s="1190"/>
      <c r="J8" s="1191"/>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48" t="s">
        <v>15</v>
      </c>
      <c r="C9" s="499"/>
      <c r="D9" s="500"/>
      <c r="E9" s="500"/>
      <c r="F9" s="500"/>
      <c r="G9" s="500"/>
      <c r="H9" s="500"/>
      <c r="I9" s="1055" t="s">
        <v>175</v>
      </c>
      <c r="J9" s="1056"/>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49"/>
      <c r="C10" s="1057" t="s">
        <v>174</v>
      </c>
      <c r="D10" s="1056"/>
      <c r="E10" s="211"/>
      <c r="F10" s="1057" t="s">
        <v>173</v>
      </c>
      <c r="G10" s="1056"/>
      <c r="H10" s="501"/>
      <c r="I10" s="1078"/>
      <c r="J10" s="1077"/>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50"/>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55963</v>
      </c>
      <c r="D13" s="980">
        <v>348.98</v>
      </c>
      <c r="E13" s="276"/>
      <c r="F13" s="227">
        <v>33746</v>
      </c>
      <c r="G13" s="980">
        <v>199.77</v>
      </c>
      <c r="H13" s="276"/>
      <c r="I13" s="227">
        <v>33746</v>
      </c>
      <c r="J13" s="980">
        <v>541.57000000000005</v>
      </c>
      <c r="K13" s="511"/>
      <c r="L13" s="511">
        <f>_xlfn.RANK.EQ(J13,J$13:J$33,0)</f>
        <v>2</v>
      </c>
      <c r="M13" s="511">
        <v>1</v>
      </c>
      <c r="N13" s="511">
        <f>MATCH(M13,L$13:L$33,0)</f>
        <v>5</v>
      </c>
      <c r="O13" s="512" t="str">
        <f t="shared" ref="O13:O32" si="0">INDEX(B$13:B$33,N13,1)</f>
        <v>Canarias</v>
      </c>
      <c r="P13" s="515">
        <f>INDEX(J$13:J$33,N13,1)</f>
        <v>716.83</v>
      </c>
      <c r="Q13" s="510"/>
      <c r="R13" s="510"/>
      <c r="S13" s="513"/>
      <c r="T13" s="513"/>
      <c r="U13" s="51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7886</v>
      </c>
      <c r="D14" s="981">
        <v>152.44</v>
      </c>
      <c r="E14" s="276"/>
      <c r="F14" s="234">
        <v>6921</v>
      </c>
      <c r="G14" s="981">
        <v>37.520000000000003</v>
      </c>
      <c r="H14" s="276"/>
      <c r="I14" s="234">
        <v>6921</v>
      </c>
      <c r="J14" s="981">
        <v>190.41</v>
      </c>
      <c r="K14" s="511"/>
      <c r="L14" s="511">
        <f t="shared" ref="L14:L33" si="1">_xlfn.RANK.EQ(J14,J$13:J$33,0)</f>
        <v>14</v>
      </c>
      <c r="M14" s="511">
        <v>2</v>
      </c>
      <c r="N14" s="511">
        <f t="shared" ref="N14:N32" si="2">MATCH(M14,L$13:L$33,0)</f>
        <v>1</v>
      </c>
      <c r="O14" s="512" t="str">
        <f t="shared" si="0"/>
        <v>Andalucía</v>
      </c>
      <c r="P14" s="515">
        <f t="shared" ref="P14:P32" si="3">INDEX(J$13:J$33,N14,1)</f>
        <v>541.57000000000005</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6769</v>
      </c>
      <c r="D15" s="981">
        <v>169.54</v>
      </c>
      <c r="E15" s="276"/>
      <c r="F15" s="234">
        <v>5559</v>
      </c>
      <c r="G15" s="981">
        <v>141.59</v>
      </c>
      <c r="H15" s="276"/>
      <c r="I15" s="234">
        <v>5559</v>
      </c>
      <c r="J15" s="981">
        <v>291.16000000000003</v>
      </c>
      <c r="K15" s="511"/>
      <c r="L15" s="511">
        <f t="shared" si="1"/>
        <v>7</v>
      </c>
      <c r="M15" s="511">
        <v>3</v>
      </c>
      <c r="N15" s="511">
        <f>MATCH(M15,L$13:L$33,0)</f>
        <v>14</v>
      </c>
      <c r="O15" s="512" t="str">
        <f t="shared" si="0"/>
        <v>Murcia, Región de</v>
      </c>
      <c r="P15" s="515">
        <f t="shared" si="3"/>
        <v>498.87</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8748</v>
      </c>
      <c r="D16" s="981">
        <v>126.09</v>
      </c>
      <c r="E16" s="276"/>
      <c r="F16" s="234">
        <v>6787</v>
      </c>
      <c r="G16" s="981">
        <v>93.11</v>
      </c>
      <c r="H16" s="276"/>
      <c r="I16" s="234">
        <v>6787</v>
      </c>
      <c r="J16" s="981">
        <v>220.54</v>
      </c>
      <c r="K16" s="511"/>
      <c r="L16" s="511">
        <f t="shared" si="1"/>
        <v>12</v>
      </c>
      <c r="M16" s="511">
        <v>4</v>
      </c>
      <c r="N16" s="511">
        <f t="shared" si="2"/>
        <v>12</v>
      </c>
      <c r="O16" s="512" t="str">
        <f t="shared" si="0"/>
        <v>Galicia</v>
      </c>
      <c r="P16" s="515">
        <f t="shared" si="3"/>
        <v>370.78</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10337</v>
      </c>
      <c r="D17" s="981">
        <v>440.38</v>
      </c>
      <c r="E17" s="276"/>
      <c r="F17" s="234">
        <v>10205</v>
      </c>
      <c r="G17" s="981">
        <v>199.1</v>
      </c>
      <c r="H17" s="276"/>
      <c r="I17" s="234">
        <v>10205</v>
      </c>
      <c r="J17" s="981">
        <v>716.83</v>
      </c>
      <c r="K17" s="511"/>
      <c r="L17" s="511">
        <f t="shared" si="1"/>
        <v>1</v>
      </c>
      <c r="M17" s="511">
        <v>5</v>
      </c>
      <c r="N17" s="511">
        <f t="shared" si="2"/>
        <v>11</v>
      </c>
      <c r="O17" s="512" t="str">
        <f t="shared" si="0"/>
        <v>Extremadura</v>
      </c>
      <c r="P17" s="515">
        <f t="shared" si="3"/>
        <v>326.23</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2979</v>
      </c>
      <c r="D18" s="981">
        <v>113.13</v>
      </c>
      <c r="E18" s="276"/>
      <c r="F18" s="238">
        <v>1934</v>
      </c>
      <c r="G18" s="981">
        <v>76.430000000000007</v>
      </c>
      <c r="H18" s="276"/>
      <c r="I18" s="238">
        <v>1934</v>
      </c>
      <c r="J18" s="981">
        <v>177.73</v>
      </c>
      <c r="K18" s="511"/>
      <c r="L18" s="511">
        <f t="shared" si="1"/>
        <v>16</v>
      </c>
      <c r="M18" s="511">
        <v>6</v>
      </c>
      <c r="N18" s="511">
        <f t="shared" si="2"/>
        <v>21</v>
      </c>
      <c r="O18" s="512" t="str">
        <f t="shared" si="0"/>
        <v>TOTAL</v>
      </c>
      <c r="P18" s="516">
        <f t="shared" si="3"/>
        <v>324.36</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21064</v>
      </c>
      <c r="D19" s="981">
        <v>122.99</v>
      </c>
      <c r="E19" s="276"/>
      <c r="F19" s="286">
        <v>17568</v>
      </c>
      <c r="G19" s="981">
        <v>0.01</v>
      </c>
      <c r="H19" s="276"/>
      <c r="I19" s="286">
        <v>17568</v>
      </c>
      <c r="J19" s="981">
        <v>125.96</v>
      </c>
      <c r="K19" s="511"/>
      <c r="L19" s="511">
        <f t="shared" si="1"/>
        <v>19</v>
      </c>
      <c r="M19" s="511">
        <v>7</v>
      </c>
      <c r="N19" s="511">
        <f t="shared" si="2"/>
        <v>3</v>
      </c>
      <c r="O19" s="512" t="str">
        <f t="shared" si="0"/>
        <v>Asturias, Principado de</v>
      </c>
      <c r="P19" s="515">
        <f t="shared" si="3"/>
        <v>291.16000000000003</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15778</v>
      </c>
      <c r="D20" s="981">
        <v>124.36</v>
      </c>
      <c r="E20" s="276"/>
      <c r="F20" s="286">
        <v>13113</v>
      </c>
      <c r="G20" s="981">
        <v>64.599999999999994</v>
      </c>
      <c r="H20" s="276"/>
      <c r="I20" s="286">
        <v>13113</v>
      </c>
      <c r="J20" s="981">
        <v>184.1</v>
      </c>
      <c r="K20" s="511"/>
      <c r="L20" s="511">
        <f t="shared" si="1"/>
        <v>15</v>
      </c>
      <c r="M20" s="511">
        <v>8</v>
      </c>
      <c r="N20" s="511">
        <f t="shared" si="2"/>
        <v>13</v>
      </c>
      <c r="O20" s="512" t="str">
        <f t="shared" si="0"/>
        <v>Madrid, Comunidad de*</v>
      </c>
      <c r="P20" s="515">
        <f t="shared" si="3"/>
        <v>288.61</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58318</v>
      </c>
      <c r="D21" s="981">
        <v>175.79</v>
      </c>
      <c r="E21" s="276"/>
      <c r="F21" s="286">
        <v>20167</v>
      </c>
      <c r="G21" s="981">
        <v>115.9</v>
      </c>
      <c r="H21" s="276"/>
      <c r="I21" s="286">
        <v>20167</v>
      </c>
      <c r="J21" s="981">
        <v>282.33</v>
      </c>
      <c r="K21" s="511"/>
      <c r="L21" s="511">
        <f t="shared" si="1"/>
        <v>9</v>
      </c>
      <c r="M21" s="511">
        <v>9</v>
      </c>
      <c r="N21" s="511">
        <f>MATCH(M21,L$13:L$33,0)</f>
        <v>9</v>
      </c>
      <c r="O21" s="512" t="str">
        <f t="shared" si="0"/>
        <v>Cataluña</v>
      </c>
      <c r="P21" s="515">
        <f t="shared" si="3"/>
        <v>282.33</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42637</v>
      </c>
      <c r="D22" s="981">
        <v>204.17</v>
      </c>
      <c r="E22" s="276"/>
      <c r="F22" s="286">
        <v>26876</v>
      </c>
      <c r="G22" s="981">
        <v>60.67</v>
      </c>
      <c r="H22" s="276"/>
      <c r="I22" s="286">
        <v>26876</v>
      </c>
      <c r="J22" s="981">
        <v>277.62</v>
      </c>
      <c r="K22" s="511"/>
      <c r="L22" s="511">
        <f t="shared" si="1"/>
        <v>10</v>
      </c>
      <c r="M22" s="511">
        <v>10</v>
      </c>
      <c r="N22" s="511">
        <f t="shared" si="2"/>
        <v>10</v>
      </c>
      <c r="O22" s="512" t="str">
        <f t="shared" si="0"/>
        <v>Comunitat Valenciana</v>
      </c>
      <c r="P22" s="515">
        <f t="shared" si="3"/>
        <v>277.62</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8704</v>
      </c>
      <c r="D23" s="981">
        <v>142.31</v>
      </c>
      <c r="E23" s="276"/>
      <c r="F23" s="234">
        <v>5490</v>
      </c>
      <c r="G23" s="981">
        <v>163.92</v>
      </c>
      <c r="H23" s="276"/>
      <c r="I23" s="234">
        <v>5490</v>
      </c>
      <c r="J23" s="981">
        <v>326.23</v>
      </c>
      <c r="K23" s="511"/>
      <c r="L23" s="511">
        <f t="shared" si="1"/>
        <v>5</v>
      </c>
      <c r="M23" s="511">
        <v>11</v>
      </c>
      <c r="N23" s="511">
        <f t="shared" si="2"/>
        <v>19</v>
      </c>
      <c r="O23" s="512" t="str">
        <f t="shared" si="0"/>
        <v>Melilla</v>
      </c>
      <c r="P23" s="515">
        <f t="shared" si="3"/>
        <v>259.68</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7906</v>
      </c>
      <c r="D24" s="981">
        <v>272.55</v>
      </c>
      <c r="E24" s="276"/>
      <c r="F24" s="234">
        <v>10830</v>
      </c>
      <c r="G24" s="981">
        <v>88.95</v>
      </c>
      <c r="H24" s="276"/>
      <c r="I24" s="234">
        <v>10830</v>
      </c>
      <c r="J24" s="981">
        <v>370.78</v>
      </c>
      <c r="K24" s="511"/>
      <c r="L24" s="511">
        <f t="shared" si="1"/>
        <v>4</v>
      </c>
      <c r="M24" s="511">
        <v>12</v>
      </c>
      <c r="N24" s="511">
        <f t="shared" si="2"/>
        <v>4</v>
      </c>
      <c r="O24" s="512" t="str">
        <f t="shared" si="0"/>
        <v>Balears, Illes</v>
      </c>
      <c r="P24" s="515">
        <f t="shared" si="3"/>
        <v>220.54</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37791</v>
      </c>
      <c r="D25" s="981">
        <v>161.61000000000001</v>
      </c>
      <c r="E25" s="276"/>
      <c r="F25" s="234">
        <v>26556</v>
      </c>
      <c r="G25" s="981">
        <v>57.12</v>
      </c>
      <c r="H25" s="276"/>
      <c r="I25" s="234">
        <v>26556</v>
      </c>
      <c r="J25" s="981">
        <v>288.61</v>
      </c>
      <c r="K25" s="511"/>
      <c r="L25" s="511">
        <f t="shared" si="1"/>
        <v>8</v>
      </c>
      <c r="M25" s="511">
        <v>13</v>
      </c>
      <c r="N25" s="511">
        <f t="shared" si="2"/>
        <v>17</v>
      </c>
      <c r="O25" s="512" t="str">
        <f t="shared" si="0"/>
        <v>Rioja, La</v>
      </c>
      <c r="P25" s="515">
        <f t="shared" si="3"/>
        <v>215.94</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8948</v>
      </c>
      <c r="D26" s="981">
        <v>262.35000000000002</v>
      </c>
      <c r="E26" s="276"/>
      <c r="F26" s="234">
        <v>4744</v>
      </c>
      <c r="G26" s="981">
        <v>248.22</v>
      </c>
      <c r="H26" s="276"/>
      <c r="I26" s="234">
        <v>4744</v>
      </c>
      <c r="J26" s="981">
        <v>498.87</v>
      </c>
      <c r="K26" s="511"/>
      <c r="L26" s="511">
        <f t="shared" si="1"/>
        <v>3</v>
      </c>
      <c r="M26" s="511">
        <v>14</v>
      </c>
      <c r="N26" s="511">
        <f t="shared" si="2"/>
        <v>2</v>
      </c>
      <c r="O26" s="512" t="str">
        <f t="shared" si="0"/>
        <v>Aragón</v>
      </c>
      <c r="P26" s="515">
        <f t="shared" si="3"/>
        <v>190.41</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2955</v>
      </c>
      <c r="D27" s="981">
        <v>104.41</v>
      </c>
      <c r="E27" s="276"/>
      <c r="F27" s="238">
        <v>2554</v>
      </c>
      <c r="G27" s="981">
        <v>84.02</v>
      </c>
      <c r="H27" s="276"/>
      <c r="I27" s="238">
        <v>2554</v>
      </c>
      <c r="J27" s="981">
        <v>176.75</v>
      </c>
      <c r="K27" s="511"/>
      <c r="L27" s="511">
        <f t="shared" si="1"/>
        <v>17</v>
      </c>
      <c r="M27" s="511">
        <v>15</v>
      </c>
      <c r="N27" s="511">
        <f t="shared" si="2"/>
        <v>8</v>
      </c>
      <c r="O27" s="512" t="str">
        <f t="shared" si="0"/>
        <v>Castilla - La Mancha</v>
      </c>
      <c r="P27" s="516">
        <f t="shared" si="3"/>
        <v>184.1</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17607</v>
      </c>
      <c r="D28" s="981">
        <v>89.34</v>
      </c>
      <c r="E28" s="276"/>
      <c r="F28" s="238">
        <v>8706</v>
      </c>
      <c r="G28" s="981">
        <v>49.34</v>
      </c>
      <c r="H28" s="276"/>
      <c r="I28" s="238">
        <v>8706</v>
      </c>
      <c r="J28" s="981">
        <v>144.02000000000001</v>
      </c>
      <c r="K28" s="511"/>
      <c r="L28" s="511">
        <f t="shared" si="1"/>
        <v>18</v>
      </c>
      <c r="M28" s="511">
        <v>16</v>
      </c>
      <c r="N28" s="511">
        <f t="shared" si="2"/>
        <v>6</v>
      </c>
      <c r="O28" s="512" t="str">
        <f t="shared" si="0"/>
        <v>Cantabria</v>
      </c>
      <c r="P28" s="515">
        <f t="shared" si="3"/>
        <v>177.73</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2695</v>
      </c>
      <c r="D29" s="982">
        <v>51.57</v>
      </c>
      <c r="E29" s="276"/>
      <c r="F29" s="238">
        <v>1541</v>
      </c>
      <c r="G29" s="982">
        <v>169.8</v>
      </c>
      <c r="H29" s="276"/>
      <c r="I29" s="238">
        <v>1541</v>
      </c>
      <c r="J29" s="982">
        <v>215.94</v>
      </c>
      <c r="K29" s="511"/>
      <c r="L29" s="511">
        <f t="shared" si="1"/>
        <v>13</v>
      </c>
      <c r="M29" s="511">
        <v>17</v>
      </c>
      <c r="N29" s="511">
        <f t="shared" si="2"/>
        <v>15</v>
      </c>
      <c r="O29" s="512" t="str">
        <f t="shared" si="0"/>
        <v>Navarra, Comunidad Foral de</v>
      </c>
      <c r="P29" s="515">
        <f t="shared" si="3"/>
        <v>176.75</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428</v>
      </c>
      <c r="D30" s="983">
        <v>35.75</v>
      </c>
      <c r="E30" s="276"/>
      <c r="F30" s="238">
        <v>260</v>
      </c>
      <c r="G30" s="983">
        <v>34.549999999999997</v>
      </c>
      <c r="H30" s="276"/>
      <c r="I30" s="238">
        <v>260</v>
      </c>
      <c r="J30" s="983">
        <v>69.63</v>
      </c>
      <c r="K30" s="511"/>
      <c r="L30" s="511">
        <f t="shared" si="1"/>
        <v>20</v>
      </c>
      <c r="M30" s="511">
        <v>18</v>
      </c>
      <c r="N30" s="511">
        <f t="shared" si="2"/>
        <v>16</v>
      </c>
      <c r="O30" s="512" t="str">
        <f t="shared" si="0"/>
        <v>País Vasco*</v>
      </c>
      <c r="P30" s="515">
        <f t="shared" si="3"/>
        <v>144.02000000000001</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488</v>
      </c>
      <c r="D31" s="984">
        <v>128.54</v>
      </c>
      <c r="E31" s="232"/>
      <c r="F31" s="503">
        <v>260</v>
      </c>
      <c r="G31" s="984">
        <v>114.09</v>
      </c>
      <c r="H31" s="232"/>
      <c r="I31" s="503">
        <v>260</v>
      </c>
      <c r="J31" s="984">
        <v>259.68</v>
      </c>
      <c r="K31" s="511"/>
      <c r="L31" s="511">
        <f t="shared" si="1"/>
        <v>11</v>
      </c>
      <c r="M31" s="511">
        <v>19</v>
      </c>
      <c r="N31" s="511">
        <f t="shared" si="2"/>
        <v>7</v>
      </c>
      <c r="O31" s="512" t="str">
        <f t="shared" si="0"/>
        <v>Castilla y León*</v>
      </c>
      <c r="P31" s="515">
        <f t="shared" si="3"/>
        <v>125.96</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249"/>
      <c r="E32" s="293"/>
      <c r="F32" s="293"/>
      <c r="G32" s="294"/>
      <c r="H32" s="293"/>
      <c r="I32" s="256"/>
      <c r="J32" s="294"/>
      <c r="K32" s="514"/>
      <c r="L32" s="511"/>
      <c r="M32" s="511">
        <v>20</v>
      </c>
      <c r="N32" s="511">
        <f t="shared" si="2"/>
        <v>18</v>
      </c>
      <c r="O32" s="512" t="str">
        <f t="shared" si="0"/>
        <v>Ceuta</v>
      </c>
      <c r="P32" s="515">
        <f t="shared" si="3"/>
        <v>69.63</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318001</v>
      </c>
      <c r="D33" s="504">
        <v>205.44</v>
      </c>
      <c r="E33" s="299"/>
      <c r="F33" s="253">
        <f>SUM(F13:F31)</f>
        <v>203817</v>
      </c>
      <c r="G33" s="504">
        <v>102.63</v>
      </c>
      <c r="H33" s="211"/>
      <c r="I33" s="253">
        <f>SUM(I13:I31)</f>
        <v>203817</v>
      </c>
      <c r="J33" s="504">
        <v>324.36</v>
      </c>
      <c r="K33" s="439"/>
      <c r="L33" s="511">
        <f t="shared" si="1"/>
        <v>6</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44" t="s">
        <v>192</v>
      </c>
      <c r="C35" s="1044"/>
      <c r="D35" s="1044"/>
      <c r="E35" s="1044"/>
      <c r="F35" s="1044"/>
      <c r="G35" s="1044"/>
      <c r="H35" s="1044"/>
      <c r="I35" s="1044"/>
      <c r="J35" s="1044"/>
      <c r="K35" s="1044"/>
      <c r="L35" s="1044"/>
      <c r="M35" s="1044"/>
      <c r="N35" s="1044"/>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66" t="s">
        <v>193</v>
      </c>
      <c r="C36" s="1066"/>
      <c r="D36" s="1066"/>
      <c r="E36" s="1066"/>
      <c r="F36" s="1066"/>
      <c r="G36" s="1066"/>
      <c r="H36" s="1066"/>
      <c r="I36" s="1066"/>
      <c r="J36" s="1066"/>
      <c r="K36" s="1066"/>
      <c r="L36" s="1066"/>
      <c r="M36" s="1066"/>
      <c r="N36" s="1066"/>
      <c r="O36" s="1066"/>
      <c r="P36" s="1188"/>
    </row>
    <row r="37" spans="1:258" ht="26.25" customHeight="1" x14ac:dyDescent="0.2">
      <c r="B37" s="1186" t="s">
        <v>169</v>
      </c>
      <c r="C37" s="1186"/>
      <c r="D37" s="1186"/>
      <c r="E37" s="1186"/>
      <c r="F37" s="1186"/>
      <c r="G37" s="1186"/>
      <c r="H37" s="1186"/>
      <c r="I37" s="1186"/>
      <c r="J37" s="1186"/>
      <c r="K37" s="1186"/>
      <c r="L37" s="1186"/>
      <c r="M37" s="1186"/>
      <c r="N37" s="1186"/>
      <c r="O37" s="1186"/>
      <c r="P37" s="1187"/>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D13:D31 G13:G31 J13:J31">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193" t="s">
        <v>470</v>
      </c>
      <c r="C6" s="1193"/>
      <c r="D6" s="1193"/>
      <c r="E6" s="1193"/>
      <c r="F6" s="1193"/>
      <c r="G6" s="1193"/>
      <c r="H6" s="1193"/>
      <c r="I6" s="1193"/>
      <c r="J6" s="447"/>
      <c r="K6" s="447"/>
      <c r="L6" s="448"/>
      <c r="M6" s="448"/>
      <c r="N6" s="448"/>
      <c r="O6" s="448"/>
      <c r="P6" s="448"/>
      <c r="Q6" s="448"/>
    </row>
    <row r="7" spans="1:17" s="449" customFormat="1" ht="15.75" customHeight="1" x14ac:dyDescent="0.2">
      <c r="A7" s="446"/>
      <c r="B7" s="1194" t="str">
        <f>porsaad!B6</f>
        <v>Situación a 30 de septiembre de 2023</v>
      </c>
      <c r="C7" s="1194"/>
      <c r="D7" s="1194"/>
      <c r="E7" s="1194"/>
      <c r="F7" s="1194"/>
      <c r="G7" s="1194"/>
      <c r="H7" s="1194"/>
      <c r="I7" s="1194"/>
      <c r="J7" s="450"/>
      <c r="K7" s="450"/>
      <c r="L7" s="451"/>
      <c r="M7" s="451"/>
      <c r="N7" s="451"/>
      <c r="O7" s="451"/>
      <c r="P7" s="451"/>
      <c r="Q7" s="451"/>
    </row>
    <row r="8" spans="1:17" ht="8.25" customHeight="1" x14ac:dyDescent="0.2">
      <c r="H8" s="453"/>
    </row>
    <row r="9" spans="1:17" ht="15" customHeight="1" x14ac:dyDescent="0.2">
      <c r="B9" s="1195" t="s">
        <v>15</v>
      </c>
      <c r="C9" s="1198" t="s">
        <v>194</v>
      </c>
      <c r="D9" s="454"/>
      <c r="E9" s="454"/>
      <c r="F9" s="454"/>
      <c r="G9" s="454"/>
      <c r="H9" s="454"/>
      <c r="I9" s="455"/>
    </row>
    <row r="10" spans="1:17" ht="15.75" customHeight="1" x14ac:dyDescent="0.2">
      <c r="B10" s="1196"/>
      <c r="C10" s="1199"/>
      <c r="D10" s="1201" t="s">
        <v>141</v>
      </c>
      <c r="E10" s="1202"/>
      <c r="F10" s="1205" t="s">
        <v>142</v>
      </c>
      <c r="G10" s="1206"/>
      <c r="H10" s="1206"/>
      <c r="I10" s="1207"/>
    </row>
    <row r="11" spans="1:17" ht="40.5" customHeight="1" x14ac:dyDescent="0.2">
      <c r="B11" s="1196"/>
      <c r="C11" s="1199"/>
      <c r="D11" s="1203"/>
      <c r="E11" s="1204"/>
      <c r="F11" s="1205" t="s">
        <v>197</v>
      </c>
      <c r="G11" s="1207"/>
      <c r="H11" s="1205" t="s">
        <v>479</v>
      </c>
      <c r="I11" s="1207"/>
    </row>
    <row r="12" spans="1:17" ht="52.5" customHeight="1" x14ac:dyDescent="0.2">
      <c r="B12" s="1197"/>
      <c r="C12" s="1200"/>
      <c r="D12" s="795" t="s">
        <v>12</v>
      </c>
      <c r="E12" s="796" t="s">
        <v>195</v>
      </c>
      <c r="F12" s="794" t="s">
        <v>12</v>
      </c>
      <c r="G12" s="796" t="s">
        <v>195</v>
      </c>
      <c r="H12" s="794" t="s">
        <v>12</v>
      </c>
      <c r="I12" s="796" t="s">
        <v>195</v>
      </c>
    </row>
    <row r="13" spans="1:17" ht="12.75" customHeight="1" x14ac:dyDescent="0.2">
      <c r="B13" s="618" t="s">
        <v>11</v>
      </c>
      <c r="C13" s="335">
        <f>'31dictsaad'!D10-'31dictsaad'!H10</f>
        <v>37470</v>
      </c>
      <c r="D13" s="335">
        <v>0</v>
      </c>
      <c r="E13" s="623">
        <v>0</v>
      </c>
      <c r="F13" s="335">
        <v>6950</v>
      </c>
      <c r="G13" s="623">
        <v>18.548171870829997</v>
      </c>
      <c r="H13" s="335">
        <v>30520</v>
      </c>
      <c r="I13" s="623">
        <f>H13/C13*100</f>
        <v>81.451828129169996</v>
      </c>
    </row>
    <row r="14" spans="1:17" x14ac:dyDescent="0.2">
      <c r="B14" s="619" t="s">
        <v>10</v>
      </c>
      <c r="C14" s="341">
        <f>'31dictsaad'!D11-'31dictsaad'!H11</f>
        <v>5127</v>
      </c>
      <c r="D14" s="341">
        <v>0</v>
      </c>
      <c r="E14" s="624">
        <v>0</v>
      </c>
      <c r="F14" s="341">
        <v>3811</v>
      </c>
      <c r="G14" s="624">
        <v>74.331968012482932</v>
      </c>
      <c r="H14" s="341">
        <v>1316</v>
      </c>
      <c r="I14" s="624">
        <f t="shared" ref="I14:I31" si="0">H14/C14*100</f>
        <v>25.668031987517065</v>
      </c>
    </row>
    <row r="15" spans="1:17" x14ac:dyDescent="0.2">
      <c r="B15" s="619" t="s">
        <v>40</v>
      </c>
      <c r="C15" s="341">
        <f>'31dictsaad'!D12-'31dictsaad'!H12</f>
        <v>5107</v>
      </c>
      <c r="D15" s="341">
        <v>0</v>
      </c>
      <c r="E15" s="624">
        <v>0</v>
      </c>
      <c r="F15" s="341">
        <v>4059</v>
      </c>
      <c r="G15" s="624">
        <v>79.479146269825733</v>
      </c>
      <c r="H15" s="341">
        <v>1048</v>
      </c>
      <c r="I15" s="624">
        <f t="shared" si="0"/>
        <v>20.52085373017427</v>
      </c>
    </row>
    <row r="16" spans="1:17" x14ac:dyDescent="0.2">
      <c r="B16" s="619" t="s">
        <v>41</v>
      </c>
      <c r="C16" s="341">
        <f>'31dictsaad'!D13-'31dictsaad'!H13</f>
        <v>3339</v>
      </c>
      <c r="D16" s="341">
        <v>0</v>
      </c>
      <c r="E16" s="624">
        <v>0</v>
      </c>
      <c r="F16" s="341">
        <v>2381</v>
      </c>
      <c r="G16" s="624">
        <v>71.308775082359986</v>
      </c>
      <c r="H16" s="341">
        <v>958</v>
      </c>
      <c r="I16" s="624">
        <f t="shared" si="0"/>
        <v>28.691224917640014</v>
      </c>
    </row>
    <row r="17" spans="2:9" x14ac:dyDescent="0.2">
      <c r="B17" s="619" t="s">
        <v>9</v>
      </c>
      <c r="C17" s="341">
        <f>'31dictsaad'!D14-'31dictsaad'!H14</f>
        <v>9336</v>
      </c>
      <c r="D17" s="341">
        <v>0</v>
      </c>
      <c r="E17" s="624">
        <v>0</v>
      </c>
      <c r="F17" s="341">
        <v>1330</v>
      </c>
      <c r="G17" s="624">
        <v>14.245929734361612</v>
      </c>
      <c r="H17" s="341">
        <v>8006</v>
      </c>
      <c r="I17" s="624">
        <f t="shared" si="0"/>
        <v>85.75407026563839</v>
      </c>
    </row>
    <row r="18" spans="2:9" x14ac:dyDescent="0.2">
      <c r="B18" s="619" t="s">
        <v>8</v>
      </c>
      <c r="C18" s="341">
        <f>'31dictsaad'!D15-'31dictsaad'!H15</f>
        <v>762</v>
      </c>
      <c r="D18" s="341">
        <v>0</v>
      </c>
      <c r="E18" s="624">
        <v>0</v>
      </c>
      <c r="F18" s="341">
        <v>142</v>
      </c>
      <c r="G18" s="624">
        <v>18.635170603674542</v>
      </c>
      <c r="H18" s="341">
        <v>620</v>
      </c>
      <c r="I18" s="624">
        <f t="shared" si="0"/>
        <v>81.364829396325462</v>
      </c>
    </row>
    <row r="19" spans="2:9" x14ac:dyDescent="0.2">
      <c r="B19" s="619" t="s">
        <v>7</v>
      </c>
      <c r="C19" s="341">
        <f>'31dictsaad'!D16-'31dictsaad'!H16</f>
        <v>9311</v>
      </c>
      <c r="D19" s="341">
        <v>0</v>
      </c>
      <c r="E19" s="624">
        <v>0</v>
      </c>
      <c r="F19" s="341">
        <v>6670</v>
      </c>
      <c r="G19" s="624">
        <v>71.635699710020404</v>
      </c>
      <c r="H19" s="341">
        <v>2641</v>
      </c>
      <c r="I19" s="624">
        <f t="shared" si="0"/>
        <v>28.364300289979592</v>
      </c>
    </row>
    <row r="20" spans="2:9" x14ac:dyDescent="0.2">
      <c r="B20" s="619" t="s">
        <v>43</v>
      </c>
      <c r="C20" s="341">
        <f>'31dictsaad'!D17-'31dictsaad'!H17</f>
        <v>4533</v>
      </c>
      <c r="D20" s="341">
        <v>0</v>
      </c>
      <c r="E20" s="624">
        <v>0</v>
      </c>
      <c r="F20" s="341">
        <v>3732</v>
      </c>
      <c r="G20" s="624">
        <v>82.329583057577764</v>
      </c>
      <c r="H20" s="341">
        <v>801</v>
      </c>
      <c r="I20" s="624">
        <f t="shared" si="0"/>
        <v>17.670416942422236</v>
      </c>
    </row>
    <row r="21" spans="2:9" x14ac:dyDescent="0.2">
      <c r="B21" s="619" t="s">
        <v>44</v>
      </c>
      <c r="C21" s="341">
        <f>'31dictsaad'!D18-'31dictsaad'!H18</f>
        <v>29666</v>
      </c>
      <c r="D21" s="341">
        <v>0</v>
      </c>
      <c r="E21" s="624">
        <v>0</v>
      </c>
      <c r="F21" s="341">
        <v>23740</v>
      </c>
      <c r="G21" s="624">
        <v>80.024270208319294</v>
      </c>
      <c r="H21" s="341">
        <v>5926</v>
      </c>
      <c r="I21" s="624">
        <f t="shared" si="0"/>
        <v>19.975729791680713</v>
      </c>
    </row>
    <row r="22" spans="2:9" x14ac:dyDescent="0.2">
      <c r="B22" s="619" t="s">
        <v>6</v>
      </c>
      <c r="C22" s="341">
        <f>'31dictsaad'!D19-'31dictsaad'!H19</f>
        <v>17908</v>
      </c>
      <c r="D22" s="341">
        <v>143</v>
      </c>
      <c r="E22" s="624">
        <v>0.79852579852579852</v>
      </c>
      <c r="F22" s="341">
        <v>10450</v>
      </c>
      <c r="G22" s="624">
        <v>58.353808353808354</v>
      </c>
      <c r="H22" s="341">
        <v>7315</v>
      </c>
      <c r="I22" s="624">
        <f t="shared" si="0"/>
        <v>40.847665847665851</v>
      </c>
    </row>
    <row r="23" spans="2:9" x14ac:dyDescent="0.2">
      <c r="B23" s="619" t="s">
        <v>5</v>
      </c>
      <c r="C23" s="341">
        <f>'31dictsaad'!D20-'31dictsaad'!H20</f>
        <v>2803</v>
      </c>
      <c r="D23" s="341">
        <v>0</v>
      </c>
      <c r="E23" s="624">
        <v>0</v>
      </c>
      <c r="F23" s="341">
        <v>2229</v>
      </c>
      <c r="G23" s="624">
        <v>79.521940777738138</v>
      </c>
      <c r="H23" s="341">
        <v>574</v>
      </c>
      <c r="I23" s="624">
        <f t="shared" si="0"/>
        <v>20.478059222261862</v>
      </c>
    </row>
    <row r="24" spans="2:9" x14ac:dyDescent="0.2">
      <c r="B24" s="619" t="s">
        <v>38</v>
      </c>
      <c r="C24" s="341">
        <f>'31dictsaad'!D21-'31dictsaad'!H21</f>
        <v>441</v>
      </c>
      <c r="D24" s="341">
        <v>0</v>
      </c>
      <c r="E24" s="624">
        <v>0</v>
      </c>
      <c r="F24" s="341">
        <v>3</v>
      </c>
      <c r="G24" s="624">
        <v>0.68027210884353739</v>
      </c>
      <c r="H24" s="341">
        <v>438</v>
      </c>
      <c r="I24" s="624">
        <f t="shared" si="0"/>
        <v>99.319727891156461</v>
      </c>
    </row>
    <row r="25" spans="2:9" x14ac:dyDescent="0.2">
      <c r="B25" s="619" t="s">
        <v>45</v>
      </c>
      <c r="C25" s="341">
        <f>'31dictsaad'!D22-'31dictsaad'!H22</f>
        <v>251</v>
      </c>
      <c r="D25" s="341">
        <v>1</v>
      </c>
      <c r="E25" s="624">
        <v>0.39840637450199201</v>
      </c>
      <c r="F25" s="341">
        <v>104</v>
      </c>
      <c r="G25" s="624">
        <v>41.43426294820717</v>
      </c>
      <c r="H25" s="341">
        <v>146</v>
      </c>
      <c r="I25" s="624">
        <f t="shared" si="0"/>
        <v>58.167330677290842</v>
      </c>
    </row>
    <row r="26" spans="2:9" x14ac:dyDescent="0.2">
      <c r="B26" s="619" t="s">
        <v>46</v>
      </c>
      <c r="C26" s="341">
        <f>'31dictsaad'!D23-'31dictsaad'!H23</f>
        <v>8778</v>
      </c>
      <c r="D26" s="341">
        <v>0</v>
      </c>
      <c r="E26" s="624">
        <v>0</v>
      </c>
      <c r="F26" s="341">
        <v>5662</v>
      </c>
      <c r="G26" s="624">
        <v>64.502164502164504</v>
      </c>
      <c r="H26" s="341">
        <v>3116</v>
      </c>
      <c r="I26" s="624">
        <f t="shared" si="0"/>
        <v>35.497835497835503</v>
      </c>
    </row>
    <row r="27" spans="2:9" x14ac:dyDescent="0.2">
      <c r="B27" s="619" t="s">
        <v>47</v>
      </c>
      <c r="C27" s="341">
        <f>'31dictsaad'!D24-'31dictsaad'!H24</f>
        <v>70</v>
      </c>
      <c r="D27" s="341">
        <v>0</v>
      </c>
      <c r="E27" s="624">
        <v>0</v>
      </c>
      <c r="F27" s="341">
        <v>4</v>
      </c>
      <c r="G27" s="624">
        <v>5.7142857142857144</v>
      </c>
      <c r="H27" s="341">
        <v>66</v>
      </c>
      <c r="I27" s="624">
        <f t="shared" si="0"/>
        <v>94.285714285714278</v>
      </c>
    </row>
    <row r="28" spans="2:9" x14ac:dyDescent="0.2">
      <c r="B28" s="619" t="s">
        <v>48</v>
      </c>
      <c r="C28" s="341">
        <f>'31dictsaad'!D25-'31dictsaad'!H25</f>
        <v>429</v>
      </c>
      <c r="D28" s="341">
        <v>0</v>
      </c>
      <c r="E28" s="624">
        <v>0</v>
      </c>
      <c r="F28" s="341">
        <v>44</v>
      </c>
      <c r="G28" s="624">
        <v>10.256410256410255</v>
      </c>
      <c r="H28" s="341">
        <v>385</v>
      </c>
      <c r="I28" s="624">
        <f t="shared" si="0"/>
        <v>89.743589743589752</v>
      </c>
    </row>
    <row r="29" spans="2:9" x14ac:dyDescent="0.2">
      <c r="B29" s="619" t="s">
        <v>49</v>
      </c>
      <c r="C29" s="341">
        <f>'31dictsaad'!D26-'31dictsaad'!H26</f>
        <v>55</v>
      </c>
      <c r="D29" s="341">
        <v>0</v>
      </c>
      <c r="E29" s="624">
        <v>0</v>
      </c>
      <c r="F29" s="341">
        <v>15</v>
      </c>
      <c r="G29" s="624">
        <v>27.27272727272727</v>
      </c>
      <c r="H29" s="341">
        <v>40</v>
      </c>
      <c r="I29" s="624">
        <f t="shared" si="0"/>
        <v>72.727272727272734</v>
      </c>
    </row>
    <row r="30" spans="2:9" x14ac:dyDescent="0.2">
      <c r="B30" s="619" t="s">
        <v>4</v>
      </c>
      <c r="C30" s="341">
        <f>'31dictsaad'!D27-'31dictsaad'!H27</f>
        <v>204</v>
      </c>
      <c r="D30" s="341">
        <v>0</v>
      </c>
      <c r="E30" s="624">
        <v>0</v>
      </c>
      <c r="F30" s="341">
        <v>168</v>
      </c>
      <c r="G30" s="624">
        <v>82.35294117647058</v>
      </c>
      <c r="H30" s="341">
        <v>36</v>
      </c>
      <c r="I30" s="624">
        <f t="shared" si="0"/>
        <v>17.647058823529413</v>
      </c>
    </row>
    <row r="31" spans="2:9" x14ac:dyDescent="0.2">
      <c r="B31" s="456" t="s">
        <v>3</v>
      </c>
      <c r="C31" s="333">
        <f>SUM(C13:C30)</f>
        <v>135590</v>
      </c>
      <c r="D31" s="333">
        <f>SUM(D13:D30)</f>
        <v>144</v>
      </c>
      <c r="E31" s="625">
        <f t="shared" ref="E31" si="1">D31/C31*100</f>
        <v>0.10620252230990486</v>
      </c>
      <c r="F31" s="333">
        <f>SUM(F13:F30)</f>
        <v>71494</v>
      </c>
      <c r="G31" s="625">
        <f t="shared" ref="G31" si="2">F31/C31*100</f>
        <v>52.728077291835682</v>
      </c>
      <c r="H31" s="333">
        <f>SUM(H13:H30)</f>
        <v>63952</v>
      </c>
      <c r="I31" s="625">
        <f t="shared" si="0"/>
        <v>47.165720185854418</v>
      </c>
    </row>
    <row r="33" spans="2:9" x14ac:dyDescent="0.2">
      <c r="B33" s="849" t="s">
        <v>293</v>
      </c>
    </row>
    <row r="34" spans="2:9" x14ac:dyDescent="0.2">
      <c r="B34" s="849" t="s">
        <v>480</v>
      </c>
    </row>
    <row r="35" spans="2:9" x14ac:dyDescent="0.2">
      <c r="B35" s="1192" t="s">
        <v>481</v>
      </c>
      <c r="C35" s="1192"/>
      <c r="D35" s="1192"/>
      <c r="E35" s="1192"/>
      <c r="F35" s="1192"/>
      <c r="G35" s="1192"/>
      <c r="H35" s="1192"/>
      <c r="I35" s="1192"/>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193" t="s">
        <v>471</v>
      </c>
      <c r="C6" s="1193"/>
      <c r="D6" s="1193"/>
      <c r="E6" s="1193"/>
      <c r="F6" s="1193"/>
      <c r="G6" s="1193"/>
      <c r="H6" s="1193"/>
      <c r="I6" s="1193"/>
      <c r="J6" s="447"/>
      <c r="K6" s="447"/>
      <c r="L6" s="447"/>
      <c r="M6" s="448"/>
      <c r="N6" s="448"/>
      <c r="O6" s="448"/>
      <c r="P6" s="448"/>
      <c r="Q6" s="448"/>
      <c r="R6" s="448"/>
    </row>
    <row r="7" spans="1:18" s="449" customFormat="1" ht="15.75" customHeight="1" x14ac:dyDescent="0.2">
      <c r="A7" s="446"/>
      <c r="B7" s="1194" t="str">
        <f>porsaad!B6</f>
        <v>Situación a 30 de septiembre de 2023</v>
      </c>
      <c r="C7" s="1194"/>
      <c r="D7" s="1194"/>
      <c r="E7" s="1194"/>
      <c r="F7" s="1194"/>
      <c r="G7" s="1194"/>
      <c r="H7" s="1194"/>
      <c r="I7" s="1194"/>
      <c r="J7" s="450"/>
      <c r="K7" s="450"/>
      <c r="L7" s="450"/>
      <c r="M7" s="451"/>
      <c r="N7" s="451"/>
      <c r="O7" s="451"/>
      <c r="P7" s="451"/>
      <c r="Q7" s="451"/>
      <c r="R7" s="451"/>
    </row>
    <row r="8" spans="1:18" ht="8.25" customHeight="1" x14ac:dyDescent="0.2">
      <c r="I8" s="453"/>
    </row>
    <row r="9" spans="1:18" ht="15" customHeight="1" x14ac:dyDescent="0.2">
      <c r="B9" s="1195" t="s">
        <v>15</v>
      </c>
      <c r="C9" s="1198" t="s">
        <v>289</v>
      </c>
      <c r="D9" s="454"/>
      <c r="E9" s="454"/>
      <c r="F9" s="454"/>
      <c r="G9" s="454"/>
      <c r="H9" s="454"/>
      <c r="I9" s="455"/>
    </row>
    <row r="10" spans="1:18" ht="15.75" customHeight="1" x14ac:dyDescent="0.2">
      <c r="B10" s="1196"/>
      <c r="C10" s="1199"/>
      <c r="D10" s="1201" t="s">
        <v>141</v>
      </c>
      <c r="E10" s="1202"/>
      <c r="F10" s="1205" t="s">
        <v>142</v>
      </c>
      <c r="G10" s="1206"/>
      <c r="H10" s="1206"/>
      <c r="I10" s="1207"/>
    </row>
    <row r="11" spans="1:18" ht="40.5" customHeight="1" x14ac:dyDescent="0.2">
      <c r="B11" s="1196"/>
      <c r="C11" s="1199"/>
      <c r="D11" s="1203"/>
      <c r="E11" s="1204"/>
      <c r="F11" s="1205" t="s">
        <v>290</v>
      </c>
      <c r="G11" s="1207"/>
      <c r="H11" s="1205" t="s">
        <v>291</v>
      </c>
      <c r="I11" s="1207"/>
    </row>
    <row r="12" spans="1:18" ht="52.5" customHeight="1" x14ac:dyDescent="0.2">
      <c r="B12" s="1197"/>
      <c r="C12" s="1200"/>
      <c r="D12" s="795" t="s">
        <v>12</v>
      </c>
      <c r="E12" s="848" t="s">
        <v>292</v>
      </c>
      <c r="F12" s="794" t="s">
        <v>12</v>
      </c>
      <c r="G12" s="848" t="s">
        <v>292</v>
      </c>
      <c r="H12" s="794" t="s">
        <v>12</v>
      </c>
      <c r="I12" s="848" t="s">
        <v>292</v>
      </c>
    </row>
    <row r="13" spans="1:18" ht="12.75" customHeight="1" x14ac:dyDescent="0.2">
      <c r="B13" s="618" t="s">
        <v>11</v>
      </c>
      <c r="C13" s="335">
        <f>D13+F13+H13</f>
        <v>40590</v>
      </c>
      <c r="D13" s="335">
        <v>23</v>
      </c>
      <c r="E13" s="623">
        <v>5.6664203005666422E-2</v>
      </c>
      <c r="F13" s="335">
        <v>1717</v>
      </c>
      <c r="G13" s="623">
        <v>4.2301059374230103</v>
      </c>
      <c r="H13" s="335">
        <v>38850</v>
      </c>
      <c r="I13" s="623">
        <f>H13/C13*100</f>
        <v>95.713229859571328</v>
      </c>
    </row>
    <row r="14" spans="1:18" x14ac:dyDescent="0.2">
      <c r="B14" s="619" t="s">
        <v>10</v>
      </c>
      <c r="C14" s="341">
        <f t="shared" ref="C14:C30" si="0">D14+F14+H14</f>
        <v>358</v>
      </c>
      <c r="D14" s="341">
        <v>1</v>
      </c>
      <c r="E14" s="624">
        <v>0.27932960893854747</v>
      </c>
      <c r="F14" s="341">
        <v>156</v>
      </c>
      <c r="G14" s="624">
        <v>43.575418994413404</v>
      </c>
      <c r="H14" s="341">
        <v>201</v>
      </c>
      <c r="I14" s="624">
        <f t="shared" ref="I14:I31" si="1">H14/C14*100</f>
        <v>56.145251396648042</v>
      </c>
    </row>
    <row r="15" spans="1:18" x14ac:dyDescent="0.2">
      <c r="B15" s="619" t="s">
        <v>40</v>
      </c>
      <c r="C15" s="341">
        <f t="shared" si="0"/>
        <v>2634</v>
      </c>
      <c r="D15" s="341">
        <v>5</v>
      </c>
      <c r="E15" s="624">
        <v>0.18982536066818526</v>
      </c>
      <c r="F15" s="341">
        <v>168</v>
      </c>
      <c r="G15" s="624">
        <v>6.3781321184510258</v>
      </c>
      <c r="H15" s="341">
        <v>2461</v>
      </c>
      <c r="I15" s="624">
        <f t="shared" si="1"/>
        <v>93.432042520880785</v>
      </c>
    </row>
    <row r="16" spans="1:18" x14ac:dyDescent="0.2">
      <c r="B16" s="619" t="s">
        <v>41</v>
      </c>
      <c r="C16" s="341">
        <f t="shared" si="0"/>
        <v>3768</v>
      </c>
      <c r="D16" s="341">
        <v>3</v>
      </c>
      <c r="E16" s="624">
        <v>7.9617834394904469E-2</v>
      </c>
      <c r="F16" s="341">
        <v>1094</v>
      </c>
      <c r="G16" s="624">
        <v>29.033970276008493</v>
      </c>
      <c r="H16" s="341">
        <v>2671</v>
      </c>
      <c r="I16" s="624">
        <f t="shared" si="1"/>
        <v>70.886411889596602</v>
      </c>
    </row>
    <row r="17" spans="2:9" x14ac:dyDescent="0.2">
      <c r="B17" s="619" t="s">
        <v>9</v>
      </c>
      <c r="C17" s="341">
        <f t="shared" si="0"/>
        <v>5863</v>
      </c>
      <c r="D17" s="341">
        <v>3</v>
      </c>
      <c r="E17" s="624">
        <v>5.1168343851270684E-2</v>
      </c>
      <c r="F17" s="341">
        <v>92</v>
      </c>
      <c r="G17" s="624">
        <v>1.5691625447723008</v>
      </c>
      <c r="H17" s="341">
        <v>5768</v>
      </c>
      <c r="I17" s="624">
        <f t="shared" si="1"/>
        <v>98.37966911137643</v>
      </c>
    </row>
    <row r="18" spans="2:9" x14ac:dyDescent="0.2">
      <c r="B18" s="619" t="s">
        <v>8</v>
      </c>
      <c r="C18" s="341">
        <f t="shared" si="0"/>
        <v>1261</v>
      </c>
      <c r="D18" s="341">
        <v>34</v>
      </c>
      <c r="E18" s="624">
        <v>2.6962727993655831</v>
      </c>
      <c r="F18" s="341">
        <v>281</v>
      </c>
      <c r="G18" s="624">
        <v>22.283901665344967</v>
      </c>
      <c r="H18" s="341">
        <v>946</v>
      </c>
      <c r="I18" s="624">
        <f t="shared" si="1"/>
        <v>75.019825535289456</v>
      </c>
    </row>
    <row r="19" spans="2:9" x14ac:dyDescent="0.2">
      <c r="B19" s="619" t="s">
        <v>7</v>
      </c>
      <c r="C19" s="341">
        <f t="shared" si="0"/>
        <v>168</v>
      </c>
      <c r="D19" s="341">
        <v>20</v>
      </c>
      <c r="E19" s="624">
        <v>11.904761904761903</v>
      </c>
      <c r="F19" s="341">
        <v>123</v>
      </c>
      <c r="G19" s="624">
        <v>73.214285714285708</v>
      </c>
      <c r="H19" s="341">
        <v>25</v>
      </c>
      <c r="I19" s="624">
        <f t="shared" si="1"/>
        <v>14.880952380952381</v>
      </c>
    </row>
    <row r="20" spans="2:9" x14ac:dyDescent="0.2">
      <c r="B20" s="619" t="s">
        <v>43</v>
      </c>
      <c r="C20" s="341">
        <f t="shared" si="0"/>
        <v>4606</v>
      </c>
      <c r="D20" s="341">
        <v>20</v>
      </c>
      <c r="E20" s="624">
        <v>0.43421623968736434</v>
      </c>
      <c r="F20" s="341">
        <v>1767</v>
      </c>
      <c r="G20" s="624">
        <v>38.363004776378631</v>
      </c>
      <c r="H20" s="341">
        <v>2819</v>
      </c>
      <c r="I20" s="624">
        <f t="shared" si="1"/>
        <v>61.202778983934003</v>
      </c>
    </row>
    <row r="21" spans="2:9" x14ac:dyDescent="0.2">
      <c r="B21" s="619" t="s">
        <v>44</v>
      </c>
      <c r="C21" s="341">
        <f t="shared" si="0"/>
        <v>70430</v>
      </c>
      <c r="D21" s="341">
        <v>6</v>
      </c>
      <c r="E21" s="624">
        <v>8.5190969757205741E-3</v>
      </c>
      <c r="F21" s="341">
        <v>4645</v>
      </c>
      <c r="G21" s="624">
        <v>6.5952009087036769</v>
      </c>
      <c r="H21" s="341">
        <v>65779</v>
      </c>
      <c r="I21" s="624">
        <f t="shared" si="1"/>
        <v>93.396279994320594</v>
      </c>
    </row>
    <row r="22" spans="2:9" x14ac:dyDescent="0.2">
      <c r="B22" s="619" t="s">
        <v>6</v>
      </c>
      <c r="C22" s="341">
        <f t="shared" si="0"/>
        <v>17383</v>
      </c>
      <c r="D22" s="341">
        <v>1049</v>
      </c>
      <c r="E22" s="624">
        <v>6.0346315365587069</v>
      </c>
      <c r="F22" s="341">
        <v>3735</v>
      </c>
      <c r="G22" s="624">
        <v>21.486509808433528</v>
      </c>
      <c r="H22" s="341">
        <v>12599</v>
      </c>
      <c r="I22" s="624">
        <f t="shared" si="1"/>
        <v>72.478858655007755</v>
      </c>
    </row>
    <row r="23" spans="2:9" x14ac:dyDescent="0.2">
      <c r="B23" s="619" t="s">
        <v>5</v>
      </c>
      <c r="C23" s="341">
        <f t="shared" si="0"/>
        <v>5789</v>
      </c>
      <c r="D23" s="341">
        <v>21</v>
      </c>
      <c r="E23" s="624">
        <v>0.36275695284159615</v>
      </c>
      <c r="F23" s="341">
        <v>1528</v>
      </c>
      <c r="G23" s="624">
        <v>26.394886854378996</v>
      </c>
      <c r="H23" s="341">
        <v>4240</v>
      </c>
      <c r="I23" s="624">
        <f t="shared" si="1"/>
        <v>73.242356192779411</v>
      </c>
    </row>
    <row r="24" spans="2:9" x14ac:dyDescent="0.2">
      <c r="B24" s="619" t="s">
        <v>38</v>
      </c>
      <c r="C24" s="341">
        <f t="shared" si="0"/>
        <v>1903</v>
      </c>
      <c r="D24" s="341">
        <v>28</v>
      </c>
      <c r="E24" s="624">
        <v>1.4713610089332634</v>
      </c>
      <c r="F24" s="341">
        <v>14</v>
      </c>
      <c r="G24" s="624">
        <v>0.73568050446663169</v>
      </c>
      <c r="H24" s="341">
        <v>1861</v>
      </c>
      <c r="I24" s="624">
        <f t="shared" si="1"/>
        <v>97.792958486600099</v>
      </c>
    </row>
    <row r="25" spans="2:9" x14ac:dyDescent="0.2">
      <c r="B25" s="619" t="s">
        <v>45</v>
      </c>
      <c r="C25" s="341">
        <f t="shared" si="0"/>
        <v>11923</v>
      </c>
      <c r="D25" s="341">
        <v>633</v>
      </c>
      <c r="E25" s="624">
        <v>5.3090665101065166</v>
      </c>
      <c r="F25" s="341">
        <v>1599</v>
      </c>
      <c r="G25" s="624">
        <v>13.411054264866227</v>
      </c>
      <c r="H25" s="341">
        <v>9691</v>
      </c>
      <c r="I25" s="624">
        <f t="shared" si="1"/>
        <v>81.279879225027258</v>
      </c>
    </row>
    <row r="26" spans="2:9" x14ac:dyDescent="0.2">
      <c r="B26" s="619" t="s">
        <v>46</v>
      </c>
      <c r="C26" s="341">
        <f t="shared" si="0"/>
        <v>6819</v>
      </c>
      <c r="D26" s="341">
        <v>3</v>
      </c>
      <c r="E26" s="624">
        <v>4.3994720633523977E-2</v>
      </c>
      <c r="F26" s="341">
        <v>107</v>
      </c>
      <c r="G26" s="624">
        <v>1.5691450359290218</v>
      </c>
      <c r="H26" s="341">
        <v>6709</v>
      </c>
      <c r="I26" s="624">
        <f t="shared" si="1"/>
        <v>98.386860243437454</v>
      </c>
    </row>
    <row r="27" spans="2:9" x14ac:dyDescent="0.2">
      <c r="B27" s="619" t="s">
        <v>47</v>
      </c>
      <c r="C27" s="341">
        <f t="shared" si="0"/>
        <v>698</v>
      </c>
      <c r="D27" s="341">
        <v>180</v>
      </c>
      <c r="E27" s="624">
        <v>25.787965616045845</v>
      </c>
      <c r="F27" s="341">
        <v>24</v>
      </c>
      <c r="G27" s="624">
        <v>3.4383954154727796</v>
      </c>
      <c r="H27" s="341">
        <v>494</v>
      </c>
      <c r="I27" s="624">
        <f t="shared" si="1"/>
        <v>70.773638968481379</v>
      </c>
    </row>
    <row r="28" spans="2:9" x14ac:dyDescent="0.2">
      <c r="B28" s="619" t="s">
        <v>48</v>
      </c>
      <c r="C28" s="341">
        <f t="shared" si="0"/>
        <v>14522</v>
      </c>
      <c r="D28" s="341">
        <v>1483</v>
      </c>
      <c r="E28" s="624">
        <v>10.212091998347335</v>
      </c>
      <c r="F28" s="341">
        <v>3447</v>
      </c>
      <c r="G28" s="624">
        <v>23.73639994491117</v>
      </c>
      <c r="H28" s="341">
        <v>9592</v>
      </c>
      <c r="I28" s="624">
        <f t="shared" si="1"/>
        <v>66.051508056741497</v>
      </c>
    </row>
    <row r="29" spans="2:9" x14ac:dyDescent="0.2">
      <c r="B29" s="619" t="s">
        <v>49</v>
      </c>
      <c r="C29" s="341">
        <f t="shared" si="0"/>
        <v>1600</v>
      </c>
      <c r="D29" s="341">
        <v>591</v>
      </c>
      <c r="E29" s="624">
        <v>36.9375</v>
      </c>
      <c r="F29" s="341">
        <v>651</v>
      </c>
      <c r="G29" s="624">
        <v>40.6875</v>
      </c>
      <c r="H29" s="341">
        <v>358</v>
      </c>
      <c r="I29" s="624">
        <f t="shared" si="1"/>
        <v>22.375</v>
      </c>
    </row>
    <row r="30" spans="2:9" x14ac:dyDescent="0.2">
      <c r="B30" s="619" t="s">
        <v>4</v>
      </c>
      <c r="C30" s="341">
        <f t="shared" si="0"/>
        <v>380</v>
      </c>
      <c r="D30" s="341">
        <v>1</v>
      </c>
      <c r="E30" s="624">
        <v>0.26315789473684209</v>
      </c>
      <c r="F30" s="341">
        <v>123</v>
      </c>
      <c r="G30" s="624">
        <v>32.368421052631582</v>
      </c>
      <c r="H30" s="341">
        <v>256</v>
      </c>
      <c r="I30" s="624">
        <f t="shared" si="1"/>
        <v>67.368421052631575</v>
      </c>
    </row>
    <row r="31" spans="2:9" x14ac:dyDescent="0.2">
      <c r="B31" s="456" t="s">
        <v>3</v>
      </c>
      <c r="C31" s="333">
        <f>SUM(C13:C30)</f>
        <v>190695</v>
      </c>
      <c r="D31" s="333">
        <f>SUM(D13:D30)</f>
        <v>4104</v>
      </c>
      <c r="E31" s="625">
        <f t="shared" ref="E31" si="2">D31/C31*100</f>
        <v>2.1521277432549359</v>
      </c>
      <c r="F31" s="333">
        <f>SUM(F13:F30)</f>
        <v>21271</v>
      </c>
      <c r="G31" s="625">
        <f t="shared" ref="G31" si="3">F31/C31*100</f>
        <v>11.154461312567189</v>
      </c>
      <c r="H31" s="333">
        <f>SUM(H13:H30)</f>
        <v>165320</v>
      </c>
      <c r="I31" s="625">
        <f t="shared" si="1"/>
        <v>86.69341094417787</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193" t="s">
        <v>472</v>
      </c>
      <c r="C6" s="1193"/>
      <c r="D6" s="1193"/>
      <c r="E6" s="1193"/>
      <c r="F6" s="1193"/>
      <c r="G6" s="1193"/>
      <c r="H6" s="1193"/>
      <c r="I6" s="1193"/>
      <c r="J6" s="1193"/>
      <c r="K6" s="1193"/>
      <c r="L6" s="448"/>
      <c r="M6" s="448"/>
      <c r="N6" s="448"/>
    </row>
    <row r="7" spans="1:14" s="449" customFormat="1" ht="15.75" customHeight="1" x14ac:dyDescent="0.2">
      <c r="A7" s="446"/>
      <c r="B7" s="1194" t="str">
        <f>porsaad!B6</f>
        <v>Situación a 30 de septiembre de 2023</v>
      </c>
      <c r="C7" s="1194"/>
      <c r="D7" s="1194"/>
      <c r="E7" s="1194"/>
      <c r="F7" s="1194"/>
      <c r="G7" s="1194"/>
      <c r="H7" s="1194"/>
      <c r="I7" s="1194"/>
      <c r="J7" s="1194"/>
      <c r="K7" s="1194"/>
      <c r="L7" s="451"/>
      <c r="M7" s="451"/>
      <c r="N7" s="451"/>
    </row>
    <row r="8" spans="1:14" ht="8.25" customHeight="1" x14ac:dyDescent="0.2"/>
    <row r="9" spans="1:14" ht="15" customHeight="1" x14ac:dyDescent="0.2">
      <c r="B9" s="1195" t="s">
        <v>15</v>
      </c>
      <c r="C9" s="1198" t="s">
        <v>32</v>
      </c>
      <c r="D9" s="1201" t="s">
        <v>220</v>
      </c>
      <c r="E9" s="1202"/>
      <c r="F9" s="793"/>
      <c r="G9" s="1201" t="s">
        <v>295</v>
      </c>
      <c r="H9" s="1202"/>
      <c r="I9" s="793"/>
      <c r="J9" s="1201" t="s">
        <v>294</v>
      </c>
      <c r="K9" s="1202"/>
    </row>
    <row r="10" spans="1:14" ht="15.75" customHeight="1" x14ac:dyDescent="0.2">
      <c r="B10" s="1196"/>
      <c r="C10" s="1199"/>
      <c r="D10" s="1208"/>
      <c r="E10" s="1209"/>
      <c r="F10" s="793"/>
      <c r="G10" s="1208"/>
      <c r="H10" s="1209"/>
      <c r="I10" s="793"/>
      <c r="J10" s="1208"/>
      <c r="K10" s="1209"/>
    </row>
    <row r="11" spans="1:14" ht="15" x14ac:dyDescent="0.2">
      <c r="B11" s="1196"/>
      <c r="C11" s="1199"/>
      <c r="D11" s="1208"/>
      <c r="E11" s="1209"/>
      <c r="F11" s="793"/>
      <c r="G11" s="1208"/>
      <c r="H11" s="1209"/>
      <c r="I11" s="793"/>
      <c r="J11" s="1208"/>
      <c r="K11" s="1209"/>
    </row>
    <row r="12" spans="1:14" ht="21.75" customHeight="1" x14ac:dyDescent="0.2">
      <c r="B12" s="1196"/>
      <c r="C12" s="1200"/>
      <c r="D12" s="1203"/>
      <c r="E12" s="1204"/>
      <c r="F12" s="793"/>
      <c r="G12" s="1203"/>
      <c r="H12" s="1204"/>
      <c r="I12" s="793"/>
      <c r="J12" s="1203"/>
      <c r="K12" s="1204"/>
    </row>
    <row r="13" spans="1:14" ht="24.75" customHeight="1" x14ac:dyDescent="0.2">
      <c r="B13" s="1197"/>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426595</v>
      </c>
      <c r="D14" s="335">
        <f>'10pendResol'!H13</f>
        <v>30520</v>
      </c>
      <c r="E14" s="485">
        <f>D14/$C14*100</f>
        <v>7.1543267033134477</v>
      </c>
      <c r="F14" s="338"/>
      <c r="G14" s="337">
        <f>'10pendPrest'!H13</f>
        <v>38850</v>
      </c>
      <c r="H14" s="487">
        <f t="shared" ref="H14:H32" si="0">G14/$J14*100</f>
        <v>56.004036326942483</v>
      </c>
      <c r="I14" s="338"/>
      <c r="J14" s="335">
        <f t="shared" ref="J14:J31" si="1">D14+G14</f>
        <v>69370</v>
      </c>
      <c r="K14" s="487">
        <f t="shared" ref="K14:K32" si="2">J14/C14*100</f>
        <v>16.261325144457857</v>
      </c>
    </row>
    <row r="15" spans="1:14" x14ac:dyDescent="0.2">
      <c r="B15" s="619" t="s">
        <v>10</v>
      </c>
      <c r="C15" s="341">
        <f>'21solsaad'!D11</f>
        <v>53137</v>
      </c>
      <c r="D15" s="341">
        <f>'10pendResol'!H14</f>
        <v>1316</v>
      </c>
      <c r="E15" s="485">
        <f t="shared" ref="E15:E31" si="3">D15/$C15*100</f>
        <v>2.4766170465024371</v>
      </c>
      <c r="F15" s="338"/>
      <c r="G15" s="338">
        <f>'10pendPrest'!H14</f>
        <v>201</v>
      </c>
      <c r="H15" s="488">
        <f t="shared" si="0"/>
        <v>13.249835201054713</v>
      </c>
      <c r="I15" s="338"/>
      <c r="J15" s="341">
        <f t="shared" si="1"/>
        <v>1517</v>
      </c>
      <c r="K15" s="488">
        <f t="shared" si="2"/>
        <v>2.8548845437265937</v>
      </c>
    </row>
    <row r="16" spans="1:14" x14ac:dyDescent="0.2">
      <c r="B16" s="619" t="s">
        <v>40</v>
      </c>
      <c r="C16" s="341">
        <f>'21solsaad'!D12</f>
        <v>46555</v>
      </c>
      <c r="D16" s="341">
        <f>'10pendResol'!H15</f>
        <v>1048</v>
      </c>
      <c r="E16" s="485">
        <f t="shared" si="3"/>
        <v>2.2511008484588122</v>
      </c>
      <c r="F16" s="338"/>
      <c r="G16" s="338">
        <f>'10pendPrest'!H15</f>
        <v>2461</v>
      </c>
      <c r="H16" s="488">
        <f t="shared" si="0"/>
        <v>70.133941293815909</v>
      </c>
      <c r="I16" s="338"/>
      <c r="J16" s="341">
        <f t="shared" si="1"/>
        <v>3509</v>
      </c>
      <c r="K16" s="488">
        <f t="shared" si="2"/>
        <v>7.5373214477499726</v>
      </c>
    </row>
    <row r="17" spans="2:11" x14ac:dyDescent="0.2">
      <c r="B17" s="619" t="s">
        <v>41</v>
      </c>
      <c r="C17" s="341">
        <f>'21solsaad'!D13</f>
        <v>42939</v>
      </c>
      <c r="D17" s="341">
        <f>'10pendResol'!H16</f>
        <v>958</v>
      </c>
      <c r="E17" s="485">
        <f t="shared" si="3"/>
        <v>2.2310719858403782</v>
      </c>
      <c r="F17" s="338"/>
      <c r="G17" s="338">
        <f>'10pendPrest'!H16</f>
        <v>2671</v>
      </c>
      <c r="H17" s="488">
        <f t="shared" si="0"/>
        <v>73.601543124827771</v>
      </c>
      <c r="I17" s="338"/>
      <c r="J17" s="341">
        <f t="shared" si="1"/>
        <v>3629</v>
      </c>
      <c r="K17" s="488">
        <f t="shared" si="2"/>
        <v>8.4515242553389687</v>
      </c>
    </row>
    <row r="18" spans="2:11" x14ac:dyDescent="0.2">
      <c r="B18" s="619" t="s">
        <v>9</v>
      </c>
      <c r="C18" s="341">
        <f>'21solsaad'!D14</f>
        <v>61055</v>
      </c>
      <c r="D18" s="341">
        <f>'10pendResol'!H17</f>
        <v>8006</v>
      </c>
      <c r="E18" s="485">
        <f>D18/$C18*100</f>
        <v>13.112767177135371</v>
      </c>
      <c r="F18" s="338"/>
      <c r="G18" s="338">
        <f>'10pendPrest'!H17</f>
        <v>5768</v>
      </c>
      <c r="H18" s="488">
        <f t="shared" si="0"/>
        <v>41.875998257586758</v>
      </c>
      <c r="I18" s="338"/>
      <c r="J18" s="341">
        <f t="shared" si="1"/>
        <v>13774</v>
      </c>
      <c r="K18" s="488">
        <f t="shared" si="2"/>
        <v>22.559986897060028</v>
      </c>
    </row>
    <row r="19" spans="2:11" x14ac:dyDescent="0.2">
      <c r="B19" s="619" t="s">
        <v>8</v>
      </c>
      <c r="C19" s="341">
        <f>'21solsaad'!D15</f>
        <v>23714</v>
      </c>
      <c r="D19" s="341">
        <f>'10pendResol'!H18</f>
        <v>620</v>
      </c>
      <c r="E19" s="485">
        <f t="shared" si="3"/>
        <v>2.6144893311967614</v>
      </c>
      <c r="F19" s="338"/>
      <c r="G19" s="338">
        <f>'10pendPrest'!H18</f>
        <v>946</v>
      </c>
      <c r="H19" s="488">
        <f t="shared" si="0"/>
        <v>60.408684546615575</v>
      </c>
      <c r="I19" s="338"/>
      <c r="J19" s="341">
        <f t="shared" si="1"/>
        <v>1566</v>
      </c>
      <c r="K19" s="488">
        <f t="shared" si="2"/>
        <v>6.6036940204098853</v>
      </c>
    </row>
    <row r="20" spans="2:11" x14ac:dyDescent="0.2">
      <c r="B20" s="619" t="s">
        <v>7</v>
      </c>
      <c r="C20" s="341">
        <f>'21solsaad'!D16</f>
        <v>154644</v>
      </c>
      <c r="D20" s="341">
        <f>'10pendResol'!H19</f>
        <v>2641</v>
      </c>
      <c r="E20" s="485">
        <f t="shared" si="3"/>
        <v>1.7077933835131009</v>
      </c>
      <c r="F20" s="338"/>
      <c r="G20" s="338">
        <f>'10pendPrest'!H19</f>
        <v>25</v>
      </c>
      <c r="H20" s="488">
        <f t="shared" si="0"/>
        <v>0.93773443360840214</v>
      </c>
      <c r="I20" s="338"/>
      <c r="J20" s="341">
        <f t="shared" si="1"/>
        <v>2666</v>
      </c>
      <c r="K20" s="488">
        <f t="shared" si="2"/>
        <v>1.7239595457955046</v>
      </c>
    </row>
    <row r="21" spans="2:11" x14ac:dyDescent="0.2">
      <c r="B21" s="619" t="s">
        <v>43</v>
      </c>
      <c r="C21" s="341">
        <f>'21solsaad'!D17</f>
        <v>95991</v>
      </c>
      <c r="D21" s="341">
        <f>'10pendResol'!H20</f>
        <v>801</v>
      </c>
      <c r="E21" s="485">
        <f t="shared" si="3"/>
        <v>0.83445322999031157</v>
      </c>
      <c r="F21" s="338"/>
      <c r="G21" s="338">
        <f>'10pendPrest'!H20</f>
        <v>2819</v>
      </c>
      <c r="H21" s="488">
        <f t="shared" si="0"/>
        <v>77.872928176795568</v>
      </c>
      <c r="I21" s="338"/>
      <c r="J21" s="341">
        <f t="shared" si="1"/>
        <v>3620</v>
      </c>
      <c r="K21" s="488">
        <f t="shared" si="2"/>
        <v>3.7711868821035304</v>
      </c>
    </row>
    <row r="22" spans="2:11" x14ac:dyDescent="0.2">
      <c r="B22" s="619" t="s">
        <v>44</v>
      </c>
      <c r="C22" s="341">
        <f>'21solsaad'!D18</f>
        <v>375746</v>
      </c>
      <c r="D22" s="341">
        <f>'10pendResol'!H21</f>
        <v>5926</v>
      </c>
      <c r="E22" s="485">
        <f t="shared" si="3"/>
        <v>1.57712923091663</v>
      </c>
      <c r="F22" s="338"/>
      <c r="G22" s="338">
        <f>'10pendPrest'!H21</f>
        <v>65779</v>
      </c>
      <c r="H22" s="488">
        <f t="shared" si="0"/>
        <v>91.735583292657424</v>
      </c>
      <c r="I22" s="338"/>
      <c r="J22" s="341">
        <f t="shared" si="1"/>
        <v>71705</v>
      </c>
      <c r="K22" s="488">
        <f t="shared" si="2"/>
        <v>19.083370148983622</v>
      </c>
    </row>
    <row r="23" spans="2:11" x14ac:dyDescent="0.2">
      <c r="B23" s="619" t="s">
        <v>6</v>
      </c>
      <c r="C23" s="341">
        <f>'21solsaad'!D19</f>
        <v>202495</v>
      </c>
      <c r="D23" s="341">
        <f>'10pendResol'!H22</f>
        <v>7315</v>
      </c>
      <c r="E23" s="485">
        <f t="shared" si="3"/>
        <v>3.6124348749351838</v>
      </c>
      <c r="F23" s="338"/>
      <c r="G23" s="338">
        <f>'10pendPrest'!H22</f>
        <v>12599</v>
      </c>
      <c r="H23" s="488">
        <f t="shared" si="0"/>
        <v>63.267048307723208</v>
      </c>
      <c r="I23" s="338"/>
      <c r="J23" s="341">
        <f t="shared" si="1"/>
        <v>19914</v>
      </c>
      <c r="K23" s="488">
        <f t="shared" si="2"/>
        <v>9.8343168967134993</v>
      </c>
    </row>
    <row r="24" spans="2:11" x14ac:dyDescent="0.2">
      <c r="B24" s="619" t="s">
        <v>5</v>
      </c>
      <c r="C24" s="341">
        <f>'21solsaad'!D20</f>
        <v>58313</v>
      </c>
      <c r="D24" s="341">
        <f>'10pendResol'!H23</f>
        <v>574</v>
      </c>
      <c r="E24" s="485">
        <f t="shared" si="3"/>
        <v>0.98434311388541151</v>
      </c>
      <c r="F24" s="338"/>
      <c r="G24" s="338">
        <f>'10pendPrest'!H23</f>
        <v>4240</v>
      </c>
      <c r="H24" s="488">
        <f t="shared" si="0"/>
        <v>88.076443705857912</v>
      </c>
      <c r="I24" s="338"/>
      <c r="J24" s="341">
        <f t="shared" si="1"/>
        <v>4814</v>
      </c>
      <c r="K24" s="488">
        <f t="shared" si="2"/>
        <v>8.2554490422375792</v>
      </c>
    </row>
    <row r="25" spans="2:11" x14ac:dyDescent="0.2">
      <c r="B25" s="619" t="s">
        <v>38</v>
      </c>
      <c r="C25" s="341">
        <f>'21solsaad'!D21</f>
        <v>83392</v>
      </c>
      <c r="D25" s="341">
        <f>'10pendResol'!H24</f>
        <v>438</v>
      </c>
      <c r="E25" s="485">
        <f t="shared" si="3"/>
        <v>0.52523023791250967</v>
      </c>
      <c r="F25" s="338"/>
      <c r="G25" s="338">
        <f>'10pendPrest'!H24</f>
        <v>1861</v>
      </c>
      <c r="H25" s="488">
        <f t="shared" si="0"/>
        <v>80.948238364506309</v>
      </c>
      <c r="I25" s="338"/>
      <c r="J25" s="341">
        <f t="shared" si="1"/>
        <v>2299</v>
      </c>
      <c r="K25" s="488">
        <f t="shared" si="2"/>
        <v>2.7568591711435149</v>
      </c>
    </row>
    <row r="26" spans="2:11" x14ac:dyDescent="0.2">
      <c r="B26" s="619" t="s">
        <v>45</v>
      </c>
      <c r="C26" s="341">
        <f>'21solsaad'!D22</f>
        <v>237354</v>
      </c>
      <c r="D26" s="341">
        <f>'10pendResol'!H25</f>
        <v>146</v>
      </c>
      <c r="E26" s="485">
        <f t="shared" si="3"/>
        <v>6.1511497594310613E-2</v>
      </c>
      <c r="F26" s="338"/>
      <c r="G26" s="338">
        <f>'10pendPrest'!H25</f>
        <v>9691</v>
      </c>
      <c r="H26" s="488">
        <f t="shared" si="0"/>
        <v>98.515807664938492</v>
      </c>
      <c r="I26" s="338"/>
      <c r="J26" s="341">
        <f t="shared" si="1"/>
        <v>9837</v>
      </c>
      <c r="K26" s="488">
        <f t="shared" si="2"/>
        <v>4.1444424783235165</v>
      </c>
    </row>
    <row r="27" spans="2:11" x14ac:dyDescent="0.2">
      <c r="B27" s="619" t="s">
        <v>46</v>
      </c>
      <c r="C27" s="341">
        <f>'21solsaad'!D23</f>
        <v>61577</v>
      </c>
      <c r="D27" s="341">
        <f>'10pendResol'!H26</f>
        <v>3116</v>
      </c>
      <c r="E27" s="485">
        <f t="shared" si="3"/>
        <v>5.0603309677314581</v>
      </c>
      <c r="F27" s="338"/>
      <c r="G27" s="338">
        <f>'10pendPrest'!H26</f>
        <v>6709</v>
      </c>
      <c r="H27" s="488">
        <f t="shared" si="0"/>
        <v>68.284987277353693</v>
      </c>
      <c r="I27" s="338"/>
      <c r="J27" s="341">
        <f t="shared" si="1"/>
        <v>9825</v>
      </c>
      <c r="K27" s="488">
        <f t="shared" si="2"/>
        <v>15.955632784968413</v>
      </c>
    </row>
    <row r="28" spans="2:11" x14ac:dyDescent="0.2">
      <c r="B28" s="619" t="s">
        <v>47</v>
      </c>
      <c r="C28" s="341">
        <f>'21solsaad'!D24</f>
        <v>21979</v>
      </c>
      <c r="D28" s="341">
        <f>'10pendResol'!H27</f>
        <v>66</v>
      </c>
      <c r="E28" s="485">
        <f t="shared" si="3"/>
        <v>0.30028663724464261</v>
      </c>
      <c r="F28" s="338"/>
      <c r="G28" s="338">
        <f>'10pendPrest'!H27</f>
        <v>494</v>
      </c>
      <c r="H28" s="488">
        <f t="shared" si="0"/>
        <v>88.214285714285708</v>
      </c>
      <c r="I28" s="338"/>
      <c r="J28" s="341">
        <f t="shared" si="1"/>
        <v>560</v>
      </c>
      <c r="K28" s="488">
        <f t="shared" si="2"/>
        <v>2.5478866190454528</v>
      </c>
    </row>
    <row r="29" spans="2:11" x14ac:dyDescent="0.2">
      <c r="B29" s="619" t="s">
        <v>48</v>
      </c>
      <c r="C29" s="341">
        <f>'21solsaad'!D25</f>
        <v>112659</v>
      </c>
      <c r="D29" s="341">
        <f>'10pendResol'!H28</f>
        <v>385</v>
      </c>
      <c r="E29" s="485">
        <f t="shared" si="3"/>
        <v>0.34173923077605872</v>
      </c>
      <c r="F29" s="338"/>
      <c r="G29" s="338">
        <f>'10pendPrest'!H28</f>
        <v>9592</v>
      </c>
      <c r="H29" s="488">
        <f t="shared" si="0"/>
        <v>96.141124586549068</v>
      </c>
      <c r="I29" s="338"/>
      <c r="J29" s="341">
        <f t="shared" si="1"/>
        <v>9977</v>
      </c>
      <c r="K29" s="488">
        <f t="shared" si="2"/>
        <v>8.8559280661110069</v>
      </c>
    </row>
    <row r="30" spans="2:11" x14ac:dyDescent="0.2">
      <c r="B30" s="619" t="s">
        <v>49</v>
      </c>
      <c r="C30" s="341">
        <f>'21solsaad'!D26</f>
        <v>14579</v>
      </c>
      <c r="D30" s="341">
        <f>'10pendResol'!H29</f>
        <v>40</v>
      </c>
      <c r="E30" s="485">
        <f t="shared" si="3"/>
        <v>0.27436724055147815</v>
      </c>
      <c r="F30" s="338"/>
      <c r="G30" s="338">
        <f>'10pendPrest'!H29</f>
        <v>358</v>
      </c>
      <c r="H30" s="488">
        <f t="shared" si="0"/>
        <v>89.949748743718601</v>
      </c>
      <c r="I30" s="338"/>
      <c r="J30" s="341">
        <f t="shared" si="1"/>
        <v>398</v>
      </c>
      <c r="K30" s="488">
        <f t="shared" si="2"/>
        <v>2.7299540434872078</v>
      </c>
    </row>
    <row r="31" spans="2:11" x14ac:dyDescent="0.2">
      <c r="B31" s="619" t="s">
        <v>4</v>
      </c>
      <c r="C31" s="341">
        <f>'21solsaad'!D27</f>
        <v>5170</v>
      </c>
      <c r="D31" s="341">
        <f>'10pendResol'!H30</f>
        <v>36</v>
      </c>
      <c r="E31" s="485">
        <f t="shared" si="3"/>
        <v>0.69632495164410058</v>
      </c>
      <c r="F31" s="338"/>
      <c r="G31" s="338">
        <f>'10pendPrest'!H30</f>
        <v>256</v>
      </c>
      <c r="H31" s="488">
        <f t="shared" si="0"/>
        <v>87.671232876712324</v>
      </c>
      <c r="I31" s="338"/>
      <c r="J31" s="341">
        <f t="shared" si="1"/>
        <v>292</v>
      </c>
      <c r="K31" s="488">
        <f t="shared" si="2"/>
        <v>5.6479690522243713</v>
      </c>
    </row>
    <row r="32" spans="2:11" x14ac:dyDescent="0.2">
      <c r="B32" s="456" t="s">
        <v>3</v>
      </c>
      <c r="C32" s="333">
        <f>SUM(C14:C31)</f>
        <v>2077894</v>
      </c>
      <c r="D32" s="333">
        <f>SUM(D14:D31)</f>
        <v>63952</v>
      </c>
      <c r="E32" s="486">
        <f>D32/$C32*100</f>
        <v>3.0777315878480809</v>
      </c>
      <c r="F32" s="349"/>
      <c r="G32" s="339">
        <f>SUM(G14:G31)</f>
        <v>165320</v>
      </c>
      <c r="H32" s="489">
        <f t="shared" si="0"/>
        <v>72.10649359712481</v>
      </c>
      <c r="I32" s="349"/>
      <c r="J32" s="333">
        <f>SUM(J14:J31)</f>
        <v>229272</v>
      </c>
      <c r="K32" s="489">
        <f t="shared" si="2"/>
        <v>11.033864095088584</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2" t="s">
        <v>473</v>
      </c>
      <c r="C6" s="1172"/>
      <c r="D6" s="1172"/>
      <c r="E6" s="1172"/>
      <c r="F6" s="1172"/>
      <c r="G6" s="1172"/>
      <c r="H6" s="1172"/>
      <c r="I6" s="1172"/>
      <c r="J6" s="1172"/>
      <c r="K6" s="1172"/>
      <c r="L6" s="1172"/>
      <c r="M6" s="1172"/>
      <c r="N6" s="1172"/>
      <c r="O6" s="389"/>
    </row>
    <row r="7" spans="1:17" s="7" customFormat="1" ht="11.25" customHeight="1" x14ac:dyDescent="0.2">
      <c r="A7" s="364"/>
      <c r="B7" s="1172"/>
      <c r="C7" s="1172"/>
      <c r="D7" s="1172"/>
      <c r="E7" s="1172"/>
      <c r="F7" s="1172"/>
      <c r="G7" s="1172"/>
      <c r="H7" s="1172"/>
      <c r="I7" s="1172"/>
      <c r="J7" s="1172"/>
      <c r="K7" s="1172"/>
      <c r="L7" s="1172"/>
      <c r="M7" s="1172"/>
      <c r="N7" s="1172"/>
      <c r="O7" s="389"/>
    </row>
    <row r="8" spans="1:17" s="7" customFormat="1" ht="15.75" customHeight="1" x14ac:dyDescent="0.2">
      <c r="A8" s="364"/>
      <c r="B8" s="1173" t="s">
        <v>489</v>
      </c>
      <c r="C8" s="1173"/>
      <c r="D8" s="1173"/>
      <c r="E8" s="1173"/>
      <c r="F8" s="1173"/>
      <c r="G8" s="1173"/>
      <c r="H8" s="1173"/>
      <c r="I8" s="1173"/>
      <c r="J8" s="1173"/>
      <c r="K8" s="1173"/>
      <c r="L8" s="1173"/>
      <c r="M8" s="1173"/>
      <c r="N8" s="1173"/>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74" t="s">
        <v>3</v>
      </c>
      <c r="D11" s="1174"/>
      <c r="E11" s="117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319660</v>
      </c>
      <c r="D13" s="392">
        <v>279070</v>
      </c>
      <c r="E13" s="392">
        <v>40590</v>
      </c>
      <c r="F13" s="393">
        <v>0.87302133516861669</v>
      </c>
      <c r="G13" s="393">
        <v>0.12697866483138334</v>
      </c>
      <c r="I13" s="391">
        <v>13</v>
      </c>
      <c r="J13" s="391">
        <v>1</v>
      </c>
      <c r="K13" s="391">
        <v>8</v>
      </c>
      <c r="L13" s="390" t="s">
        <v>7</v>
      </c>
      <c r="M13" s="392">
        <v>120214</v>
      </c>
      <c r="N13" s="392">
        <v>168</v>
      </c>
      <c r="O13" s="393">
        <f t="shared" ref="O13:P28" si="0">INDEX($B$13:$G$32,$K13,O$11)</f>
        <v>0.99860444252462988</v>
      </c>
      <c r="P13" s="393">
        <f t="shared" si="0"/>
        <v>1.395557475370072E-3</v>
      </c>
      <c r="Q13" s="393">
        <f>$F$32</f>
        <v>0.8786654246566975</v>
      </c>
    </row>
    <row r="14" spans="1:17" s="390" customFormat="1" ht="15" x14ac:dyDescent="0.25">
      <c r="B14" s="390" t="s">
        <v>10</v>
      </c>
      <c r="C14" s="392">
        <v>40029</v>
      </c>
      <c r="D14" s="392">
        <v>39671</v>
      </c>
      <c r="E14" s="392">
        <v>358</v>
      </c>
      <c r="F14" s="393">
        <v>0.99105648404906443</v>
      </c>
      <c r="G14" s="393">
        <v>8.9435159509355724E-3</v>
      </c>
      <c r="I14" s="391">
        <v>2</v>
      </c>
      <c r="J14" s="391">
        <v>2</v>
      </c>
      <c r="K14" s="391">
        <v>2</v>
      </c>
      <c r="L14" s="390" t="s">
        <v>10</v>
      </c>
      <c r="M14" s="392">
        <v>39671</v>
      </c>
      <c r="N14" s="392">
        <v>358</v>
      </c>
      <c r="O14" s="393">
        <f t="shared" si="0"/>
        <v>0.99105648404906443</v>
      </c>
      <c r="P14" s="393">
        <f t="shared" si="0"/>
        <v>8.9435159509355724E-3</v>
      </c>
      <c r="Q14" s="393">
        <f t="shared" ref="Q14:Q32" si="1">$F$32</f>
        <v>0.8786654246566975</v>
      </c>
    </row>
    <row r="15" spans="1:17" s="390" customFormat="1" ht="15" x14ac:dyDescent="0.25">
      <c r="B15" s="390" t="s">
        <v>40</v>
      </c>
      <c r="C15" s="392">
        <v>32855</v>
      </c>
      <c r="D15" s="392">
        <v>30221</v>
      </c>
      <c r="E15" s="392">
        <v>2634</v>
      </c>
      <c r="F15" s="393">
        <v>0.91982955410135447</v>
      </c>
      <c r="G15" s="393">
        <v>8.0170445898645568E-2</v>
      </c>
      <c r="I15" s="391">
        <v>9</v>
      </c>
      <c r="J15" s="391">
        <v>3</v>
      </c>
      <c r="K15" s="391">
        <v>13</v>
      </c>
      <c r="L15" s="390" t="s">
        <v>38</v>
      </c>
      <c r="M15" s="392">
        <v>73023</v>
      </c>
      <c r="N15" s="392">
        <v>1903</v>
      </c>
      <c r="O15" s="393">
        <f t="shared" si="0"/>
        <v>0.97460160691882658</v>
      </c>
      <c r="P15" s="393">
        <f t="shared" si="0"/>
        <v>2.5398393081173424E-2</v>
      </c>
      <c r="Q15" s="393">
        <f t="shared" si="1"/>
        <v>0.8786654246566975</v>
      </c>
    </row>
    <row r="16" spans="1:17" s="390" customFormat="1" ht="15" x14ac:dyDescent="0.25">
      <c r="B16" s="390" t="s">
        <v>41</v>
      </c>
      <c r="C16" s="392">
        <v>32468</v>
      </c>
      <c r="D16" s="392">
        <v>28700</v>
      </c>
      <c r="E16" s="392">
        <v>3768</v>
      </c>
      <c r="F16" s="393">
        <v>0.88394727115929528</v>
      </c>
      <c r="G16" s="393">
        <v>0.11605272884070469</v>
      </c>
      <c r="I16" s="391">
        <v>11</v>
      </c>
      <c r="J16" s="391">
        <v>4</v>
      </c>
      <c r="K16" s="391">
        <v>10</v>
      </c>
      <c r="L16" s="390" t="s">
        <v>42</v>
      </c>
      <c r="M16" s="392">
        <v>1474</v>
      </c>
      <c r="N16" s="392">
        <v>58</v>
      </c>
      <c r="O16" s="393">
        <f t="shared" si="0"/>
        <v>0.96214099216710181</v>
      </c>
      <c r="P16" s="393">
        <f t="shared" si="0"/>
        <v>3.7859007832898174E-2</v>
      </c>
      <c r="Q16" s="393">
        <f t="shared" si="1"/>
        <v>0.8786654246566975</v>
      </c>
    </row>
    <row r="17" spans="2:17" s="390" customFormat="1" ht="15" x14ac:dyDescent="0.25">
      <c r="B17" s="390" t="s">
        <v>9</v>
      </c>
      <c r="C17" s="392">
        <v>45502</v>
      </c>
      <c r="D17" s="392">
        <v>39639</v>
      </c>
      <c r="E17" s="392">
        <v>5863</v>
      </c>
      <c r="F17" s="393">
        <v>0.87114852094413431</v>
      </c>
      <c r="G17" s="393">
        <v>0.12885147905586566</v>
      </c>
      <c r="I17" s="391">
        <v>14</v>
      </c>
      <c r="J17" s="391">
        <v>5</v>
      </c>
      <c r="K17" s="391">
        <v>17</v>
      </c>
      <c r="L17" s="390" t="s">
        <v>47</v>
      </c>
      <c r="M17" s="392">
        <v>15742</v>
      </c>
      <c r="N17" s="392">
        <v>698</v>
      </c>
      <c r="O17" s="393">
        <f t="shared" si="0"/>
        <v>0.95754257907542584</v>
      </c>
      <c r="P17" s="393">
        <f t="shared" si="0"/>
        <v>4.2457420924574212E-2</v>
      </c>
      <c r="Q17" s="393">
        <f t="shared" si="1"/>
        <v>0.8786654246566975</v>
      </c>
    </row>
    <row r="18" spans="2:17" s="390" customFormat="1" ht="15" x14ac:dyDescent="0.25">
      <c r="B18" s="390" t="s">
        <v>8</v>
      </c>
      <c r="C18" s="392">
        <v>18727</v>
      </c>
      <c r="D18" s="392">
        <v>17466</v>
      </c>
      <c r="E18" s="392">
        <v>1261</v>
      </c>
      <c r="F18" s="393">
        <v>0.93266406792331924</v>
      </c>
      <c r="G18" s="393">
        <v>6.7335932076680732E-2</v>
      </c>
      <c r="I18" s="391">
        <v>8</v>
      </c>
      <c r="J18" s="391">
        <v>6</v>
      </c>
      <c r="K18" s="391">
        <v>7</v>
      </c>
      <c r="L18" s="390" t="s">
        <v>43</v>
      </c>
      <c r="M18" s="392">
        <v>69984</v>
      </c>
      <c r="N18" s="392">
        <v>4606</v>
      </c>
      <c r="O18" s="393">
        <f t="shared" si="0"/>
        <v>0.93824909505295617</v>
      </c>
      <c r="P18" s="393">
        <f t="shared" si="0"/>
        <v>6.1750904947043841E-2</v>
      </c>
      <c r="Q18" s="393">
        <f t="shared" si="1"/>
        <v>0.8786654246566975</v>
      </c>
    </row>
    <row r="19" spans="2:17" s="390" customFormat="1" ht="15" x14ac:dyDescent="0.25">
      <c r="B19" s="390" t="s">
        <v>43</v>
      </c>
      <c r="C19" s="392">
        <v>74590</v>
      </c>
      <c r="D19" s="392">
        <v>69984</v>
      </c>
      <c r="E19" s="392">
        <v>4606</v>
      </c>
      <c r="F19" s="393">
        <v>0.93824909505295617</v>
      </c>
      <c r="G19" s="393">
        <v>6.1750904947043841E-2</v>
      </c>
      <c r="I19" s="391">
        <v>6</v>
      </c>
      <c r="J19" s="391">
        <v>7</v>
      </c>
      <c r="K19" s="391">
        <v>14</v>
      </c>
      <c r="L19" s="390" t="s">
        <v>45</v>
      </c>
      <c r="M19" s="392">
        <v>173387</v>
      </c>
      <c r="N19" s="392">
        <v>11923</v>
      </c>
      <c r="O19" s="393">
        <f t="shared" si="0"/>
        <v>0.93565916572230312</v>
      </c>
      <c r="P19" s="393">
        <f t="shared" si="0"/>
        <v>6.4340834277696837E-2</v>
      </c>
      <c r="Q19" s="393">
        <f t="shared" si="1"/>
        <v>0.8786654246566975</v>
      </c>
    </row>
    <row r="20" spans="2:17" s="390" customFormat="1" ht="15" x14ac:dyDescent="0.25">
      <c r="B20" s="390" t="s">
        <v>7</v>
      </c>
      <c r="C20" s="392">
        <v>120382</v>
      </c>
      <c r="D20" s="392">
        <v>120214</v>
      </c>
      <c r="E20" s="392">
        <v>168</v>
      </c>
      <c r="F20" s="393">
        <v>0.99860444252462988</v>
      </c>
      <c r="G20" s="393">
        <v>1.395557475370072E-3</v>
      </c>
      <c r="I20" s="391">
        <v>1</v>
      </c>
      <c r="J20" s="391">
        <v>8</v>
      </c>
      <c r="K20" s="391">
        <v>6</v>
      </c>
      <c r="L20" s="390" t="s">
        <v>8</v>
      </c>
      <c r="M20" s="392">
        <v>17466</v>
      </c>
      <c r="N20" s="392">
        <v>1261</v>
      </c>
      <c r="O20" s="393">
        <f t="shared" si="0"/>
        <v>0.93266406792331924</v>
      </c>
      <c r="P20" s="393">
        <f t="shared" si="0"/>
        <v>6.7335932076680732E-2</v>
      </c>
      <c r="Q20" s="393">
        <f t="shared" si="1"/>
        <v>0.8786654246566975</v>
      </c>
    </row>
    <row r="21" spans="2:17" s="390" customFormat="1" ht="15" x14ac:dyDescent="0.25">
      <c r="B21" s="390" t="s">
        <v>44</v>
      </c>
      <c r="C21" s="392">
        <v>270305</v>
      </c>
      <c r="D21" s="392">
        <v>199875</v>
      </c>
      <c r="E21" s="392">
        <v>70430</v>
      </c>
      <c r="F21" s="393">
        <v>0.73944248164110915</v>
      </c>
      <c r="G21" s="393">
        <v>0.2605575183588909</v>
      </c>
      <c r="I21" s="391">
        <v>20</v>
      </c>
      <c r="J21" s="391">
        <v>9</v>
      </c>
      <c r="K21" s="391">
        <v>3</v>
      </c>
      <c r="L21" s="390" t="s">
        <v>40</v>
      </c>
      <c r="M21" s="392">
        <v>30221</v>
      </c>
      <c r="N21" s="392">
        <v>2634</v>
      </c>
      <c r="O21" s="393">
        <f t="shared" si="0"/>
        <v>0.91982955410135447</v>
      </c>
      <c r="P21" s="393">
        <f t="shared" si="0"/>
        <v>8.0170445898645568E-2</v>
      </c>
      <c r="Q21" s="393">
        <f t="shared" si="1"/>
        <v>0.8786654246566975</v>
      </c>
    </row>
    <row r="22" spans="2:17" s="390" customFormat="1" ht="15" x14ac:dyDescent="0.25">
      <c r="B22" s="390" t="s">
        <v>42</v>
      </c>
      <c r="C22" s="392">
        <v>1532</v>
      </c>
      <c r="D22" s="392">
        <v>1474</v>
      </c>
      <c r="E22" s="392">
        <v>58</v>
      </c>
      <c r="F22" s="393">
        <v>0.96214099216710181</v>
      </c>
      <c r="G22" s="393">
        <v>3.7859007832898174E-2</v>
      </c>
      <c r="I22" s="391">
        <v>4</v>
      </c>
      <c r="J22" s="391">
        <v>10</v>
      </c>
      <c r="K22" s="391">
        <v>11</v>
      </c>
      <c r="L22" s="390" t="s">
        <v>6</v>
      </c>
      <c r="M22" s="392">
        <v>140566</v>
      </c>
      <c r="N22" s="392">
        <v>17383</v>
      </c>
      <c r="O22" s="393">
        <f t="shared" si="0"/>
        <v>0.88994548873370516</v>
      </c>
      <c r="P22" s="393">
        <f t="shared" si="0"/>
        <v>0.11005451126629481</v>
      </c>
      <c r="Q22" s="393">
        <f t="shared" si="1"/>
        <v>0.8786654246566975</v>
      </c>
    </row>
    <row r="23" spans="2:17" s="390" customFormat="1" ht="15" x14ac:dyDescent="0.25">
      <c r="B23" s="390" t="s">
        <v>6</v>
      </c>
      <c r="C23" s="392">
        <v>157949</v>
      </c>
      <c r="D23" s="392">
        <v>140566</v>
      </c>
      <c r="E23" s="392">
        <v>17383</v>
      </c>
      <c r="F23" s="393">
        <v>0.88994548873370516</v>
      </c>
      <c r="G23" s="393">
        <v>0.11005451126629481</v>
      </c>
      <c r="I23" s="391">
        <v>10</v>
      </c>
      <c r="J23" s="391">
        <v>11</v>
      </c>
      <c r="K23" s="391">
        <v>4</v>
      </c>
      <c r="L23" s="390" t="s">
        <v>41</v>
      </c>
      <c r="M23" s="392">
        <v>28700</v>
      </c>
      <c r="N23" s="392">
        <v>3768</v>
      </c>
      <c r="O23" s="393">
        <f t="shared" si="0"/>
        <v>0.88394727115929528</v>
      </c>
      <c r="P23" s="393">
        <f t="shared" si="0"/>
        <v>0.11605272884070469</v>
      </c>
      <c r="Q23" s="393">
        <f t="shared" si="1"/>
        <v>0.8786654246566975</v>
      </c>
    </row>
    <row r="24" spans="2:17" s="390" customFormat="1" ht="15" x14ac:dyDescent="0.25">
      <c r="B24" s="390" t="s">
        <v>5</v>
      </c>
      <c r="C24" s="392">
        <v>40297</v>
      </c>
      <c r="D24" s="392">
        <v>34508</v>
      </c>
      <c r="E24" s="392">
        <v>5789</v>
      </c>
      <c r="F24" s="393">
        <v>0.85634166315110305</v>
      </c>
      <c r="G24" s="393">
        <v>0.14365833684889695</v>
      </c>
      <c r="I24" s="391">
        <v>15</v>
      </c>
      <c r="J24" s="391">
        <v>12</v>
      </c>
      <c r="K24" s="391">
        <v>20</v>
      </c>
      <c r="L24" s="390" t="s">
        <v>114</v>
      </c>
      <c r="M24" s="392">
        <v>1380951</v>
      </c>
      <c r="N24" s="392">
        <v>190695</v>
      </c>
      <c r="O24" s="393">
        <f t="shared" si="0"/>
        <v>0.8786654246566975</v>
      </c>
      <c r="P24" s="393">
        <f t="shared" si="0"/>
        <v>0.1213345753433025</v>
      </c>
      <c r="Q24" s="393">
        <f t="shared" si="1"/>
        <v>0.8786654246566975</v>
      </c>
    </row>
    <row r="25" spans="2:17" s="390" customFormat="1" ht="15" x14ac:dyDescent="0.25">
      <c r="B25" s="390" t="s">
        <v>38</v>
      </c>
      <c r="C25" s="392">
        <v>74926</v>
      </c>
      <c r="D25" s="392">
        <v>73023</v>
      </c>
      <c r="E25" s="392">
        <v>1903</v>
      </c>
      <c r="F25" s="393">
        <v>0.97460160691882658</v>
      </c>
      <c r="G25" s="393">
        <v>2.5398393081173424E-2</v>
      </c>
      <c r="I25" s="391">
        <v>3</v>
      </c>
      <c r="J25" s="391">
        <v>13</v>
      </c>
      <c r="K25" s="391">
        <v>1</v>
      </c>
      <c r="L25" s="390" t="s">
        <v>11</v>
      </c>
      <c r="M25" s="392">
        <v>279070</v>
      </c>
      <c r="N25" s="392">
        <v>40590</v>
      </c>
      <c r="O25" s="393">
        <f t="shared" si="0"/>
        <v>0.87302133516861669</v>
      </c>
      <c r="P25" s="393">
        <f t="shared" si="0"/>
        <v>0.12697866483138334</v>
      </c>
      <c r="Q25" s="393">
        <f t="shared" si="1"/>
        <v>0.8786654246566975</v>
      </c>
    </row>
    <row r="26" spans="2:17" s="390" customFormat="1" ht="15" x14ac:dyDescent="0.25">
      <c r="B26" s="390" t="s">
        <v>45</v>
      </c>
      <c r="C26" s="392">
        <v>185310</v>
      </c>
      <c r="D26" s="392">
        <v>173387</v>
      </c>
      <c r="E26" s="392">
        <v>11923</v>
      </c>
      <c r="F26" s="393">
        <v>0.93565916572230312</v>
      </c>
      <c r="G26" s="393">
        <v>6.4340834277696837E-2</v>
      </c>
      <c r="I26" s="391">
        <v>7</v>
      </c>
      <c r="J26" s="391">
        <v>14</v>
      </c>
      <c r="K26" s="391">
        <v>5</v>
      </c>
      <c r="L26" s="390" t="s">
        <v>9</v>
      </c>
      <c r="M26" s="392">
        <v>39639</v>
      </c>
      <c r="N26" s="392">
        <v>5863</v>
      </c>
      <c r="O26" s="393">
        <f t="shared" si="0"/>
        <v>0.87114852094413431</v>
      </c>
      <c r="P26" s="393">
        <f t="shared" si="0"/>
        <v>0.12885147905586566</v>
      </c>
      <c r="Q26" s="393">
        <f t="shared" si="1"/>
        <v>0.8786654246566975</v>
      </c>
    </row>
    <row r="27" spans="2:17" s="390" customFormat="1" ht="15" x14ac:dyDescent="0.25">
      <c r="B27" s="390" t="s">
        <v>50</v>
      </c>
      <c r="C27" s="392">
        <v>2145</v>
      </c>
      <c r="D27" s="392">
        <v>1823</v>
      </c>
      <c r="E27" s="392">
        <v>322</v>
      </c>
      <c r="F27" s="393">
        <v>0.84988344988344988</v>
      </c>
      <c r="G27" s="393">
        <v>0.15011655011655012</v>
      </c>
      <c r="I27" s="391">
        <v>17</v>
      </c>
      <c r="J27" s="391">
        <v>15</v>
      </c>
      <c r="K27" s="391">
        <v>12</v>
      </c>
      <c r="L27" s="390" t="s">
        <v>5</v>
      </c>
      <c r="M27" s="392">
        <v>34508</v>
      </c>
      <c r="N27" s="392">
        <v>5789</v>
      </c>
      <c r="O27" s="393">
        <f t="shared" si="0"/>
        <v>0.85634166315110305</v>
      </c>
      <c r="P27" s="393">
        <f t="shared" si="0"/>
        <v>0.14365833684889695</v>
      </c>
      <c r="Q27" s="393">
        <f t="shared" si="1"/>
        <v>0.8786654246566975</v>
      </c>
    </row>
    <row r="28" spans="2:17" s="390" customFormat="1" ht="15" x14ac:dyDescent="0.25">
      <c r="B28" s="390" t="s">
        <v>46</v>
      </c>
      <c r="C28" s="392">
        <v>46467</v>
      </c>
      <c r="D28" s="392">
        <v>39648</v>
      </c>
      <c r="E28" s="392">
        <v>6819</v>
      </c>
      <c r="F28" s="393">
        <v>0.85325069404093223</v>
      </c>
      <c r="G28" s="393">
        <v>0.14674930595906774</v>
      </c>
      <c r="I28" s="391">
        <v>16</v>
      </c>
      <c r="J28" s="391">
        <v>16</v>
      </c>
      <c r="K28" s="391">
        <v>16</v>
      </c>
      <c r="L28" s="390" t="s">
        <v>46</v>
      </c>
      <c r="M28" s="392">
        <v>39648</v>
      </c>
      <c r="N28" s="392">
        <v>6819</v>
      </c>
      <c r="O28" s="393">
        <f t="shared" si="0"/>
        <v>0.85325069404093223</v>
      </c>
      <c r="P28" s="393">
        <f t="shared" si="0"/>
        <v>0.14674930595906774</v>
      </c>
      <c r="Q28" s="393">
        <f t="shared" si="1"/>
        <v>0.8786654246566975</v>
      </c>
    </row>
    <row r="29" spans="2:17" s="390" customFormat="1" ht="15" x14ac:dyDescent="0.25">
      <c r="B29" s="390" t="s">
        <v>47</v>
      </c>
      <c r="C29" s="392">
        <v>16440</v>
      </c>
      <c r="D29" s="392">
        <v>15742</v>
      </c>
      <c r="E29" s="392">
        <v>698</v>
      </c>
      <c r="F29" s="393">
        <v>0.95754257907542584</v>
      </c>
      <c r="G29" s="393">
        <v>4.2457420924574212E-2</v>
      </c>
      <c r="I29" s="391">
        <v>5</v>
      </c>
      <c r="J29" s="391">
        <v>17</v>
      </c>
      <c r="K29" s="391">
        <v>15</v>
      </c>
      <c r="L29" s="390" t="s">
        <v>50</v>
      </c>
      <c r="M29" s="392">
        <v>1823</v>
      </c>
      <c r="N29" s="392">
        <v>322</v>
      </c>
      <c r="O29" s="393">
        <f t="shared" ref="O29:P32" si="2">INDEX($B$13:$G$32,$K29,O$11)</f>
        <v>0.84988344988344988</v>
      </c>
      <c r="P29" s="393">
        <f t="shared" si="2"/>
        <v>0.15011655011655012</v>
      </c>
      <c r="Q29" s="393">
        <f t="shared" si="1"/>
        <v>0.8786654246566975</v>
      </c>
    </row>
    <row r="30" spans="2:17" s="390" customFormat="1" ht="15" x14ac:dyDescent="0.25">
      <c r="B30" s="390" t="s">
        <v>48</v>
      </c>
      <c r="C30" s="392">
        <v>81460</v>
      </c>
      <c r="D30" s="392">
        <v>66938</v>
      </c>
      <c r="E30" s="392">
        <v>14522</v>
      </c>
      <c r="F30" s="393">
        <v>0.82172845568377118</v>
      </c>
      <c r="G30" s="393">
        <v>0.17827154431622882</v>
      </c>
      <c r="I30" s="391">
        <v>19</v>
      </c>
      <c r="J30" s="391">
        <v>18</v>
      </c>
      <c r="K30" s="391">
        <v>19</v>
      </c>
      <c r="L30" s="390" t="s">
        <v>49</v>
      </c>
      <c r="M30" s="392">
        <v>9002</v>
      </c>
      <c r="N30" s="392">
        <v>1600</v>
      </c>
      <c r="O30" s="393">
        <f t="shared" si="2"/>
        <v>0.84908507828711566</v>
      </c>
      <c r="P30" s="393">
        <f t="shared" si="2"/>
        <v>0.15091492171288437</v>
      </c>
      <c r="Q30" s="393">
        <f t="shared" si="1"/>
        <v>0.8786654246566975</v>
      </c>
    </row>
    <row r="31" spans="2:17" s="390" customFormat="1" ht="15" x14ac:dyDescent="0.25">
      <c r="B31" s="390" t="s">
        <v>49</v>
      </c>
      <c r="C31" s="392">
        <v>10602</v>
      </c>
      <c r="D31" s="392">
        <v>9002</v>
      </c>
      <c r="E31" s="392">
        <v>1600</v>
      </c>
      <c r="F31" s="393">
        <v>0.84908507828711566</v>
      </c>
      <c r="G31" s="393">
        <v>0.15091492171288437</v>
      </c>
      <c r="I31" s="391">
        <v>18</v>
      </c>
      <c r="J31" s="391">
        <v>19</v>
      </c>
      <c r="K31" s="391">
        <v>18</v>
      </c>
      <c r="L31" s="390" t="s">
        <v>48</v>
      </c>
      <c r="M31" s="392">
        <v>66938</v>
      </c>
      <c r="N31" s="392">
        <v>14522</v>
      </c>
      <c r="O31" s="393">
        <f t="shared" si="2"/>
        <v>0.82172845568377118</v>
      </c>
      <c r="P31" s="393">
        <f t="shared" si="2"/>
        <v>0.17827154431622882</v>
      </c>
      <c r="Q31" s="393">
        <f t="shared" si="1"/>
        <v>0.8786654246566975</v>
      </c>
    </row>
    <row r="32" spans="2:17" s="390" customFormat="1" ht="15" x14ac:dyDescent="0.25">
      <c r="B32" s="394" t="s">
        <v>114</v>
      </c>
      <c r="C32" s="395">
        <v>1571646</v>
      </c>
      <c r="D32" s="395">
        <v>1380951</v>
      </c>
      <c r="E32" s="395">
        <v>190695</v>
      </c>
      <c r="F32" s="396">
        <v>0.8786654246566975</v>
      </c>
      <c r="G32" s="396">
        <v>0.1213345753433025</v>
      </c>
      <c r="I32" s="391">
        <v>12</v>
      </c>
      <c r="J32" s="391">
        <v>20</v>
      </c>
      <c r="K32" s="391">
        <v>9</v>
      </c>
      <c r="L32" s="390" t="s">
        <v>44</v>
      </c>
      <c r="M32" s="392">
        <v>199875</v>
      </c>
      <c r="N32" s="392">
        <v>70430</v>
      </c>
      <c r="O32" s="393">
        <f t="shared" si="2"/>
        <v>0.73944248164110915</v>
      </c>
      <c r="P32" s="393">
        <f t="shared" si="2"/>
        <v>0.2605575183588909</v>
      </c>
      <c r="Q32" s="393">
        <f t="shared" si="1"/>
        <v>0.8786654246566975</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2" t="s">
        <v>474</v>
      </c>
      <c r="C6" s="1172"/>
      <c r="D6" s="1172"/>
      <c r="E6" s="1172"/>
      <c r="F6" s="1172"/>
      <c r="G6" s="1172"/>
      <c r="H6" s="1172"/>
      <c r="I6" s="1172"/>
      <c r="J6" s="1172"/>
      <c r="K6" s="1172"/>
      <c r="L6" s="1172"/>
      <c r="M6" s="1172"/>
      <c r="N6" s="1172"/>
      <c r="O6" s="389"/>
    </row>
    <row r="7" spans="1:17" s="7" customFormat="1" ht="24.75" customHeight="1" x14ac:dyDescent="0.2">
      <c r="A7" s="364"/>
      <c r="B7" s="1172"/>
      <c r="C7" s="1172"/>
      <c r="D7" s="1172"/>
      <c r="E7" s="1172"/>
      <c r="F7" s="1172"/>
      <c r="G7" s="1172"/>
      <c r="H7" s="1172"/>
      <c r="I7" s="1172"/>
      <c r="J7" s="1172"/>
      <c r="K7" s="1172"/>
      <c r="L7" s="1172"/>
      <c r="M7" s="1172"/>
      <c r="N7" s="1172"/>
      <c r="O7" s="389"/>
    </row>
    <row r="8" spans="1:17" s="7" customFormat="1" ht="15.75" customHeight="1" x14ac:dyDescent="0.2">
      <c r="A8" s="364"/>
      <c r="B8" s="1173" t="s">
        <v>489</v>
      </c>
      <c r="C8" s="1173"/>
      <c r="D8" s="1173"/>
      <c r="E8" s="1173"/>
      <c r="F8" s="1173"/>
      <c r="G8" s="1173"/>
      <c r="H8" s="1173"/>
      <c r="I8" s="1173"/>
      <c r="J8" s="1173"/>
      <c r="K8" s="1173"/>
      <c r="L8" s="1173"/>
      <c r="M8" s="1173"/>
      <c r="N8" s="1173"/>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74" t="s">
        <v>35</v>
      </c>
      <c r="D11" s="1174"/>
      <c r="E11" s="117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85391</v>
      </c>
      <c r="D13" s="392">
        <v>78304</v>
      </c>
      <c r="E13" s="392">
        <v>7087</v>
      </c>
      <c r="F13" s="393">
        <v>0.91700530500872457</v>
      </c>
      <c r="G13" s="393">
        <v>8.2994694991275431E-2</v>
      </c>
      <c r="I13" s="391">
        <v>14</v>
      </c>
      <c r="J13" s="391">
        <v>1</v>
      </c>
      <c r="K13" s="391">
        <v>8</v>
      </c>
      <c r="L13" s="390" t="s">
        <v>7</v>
      </c>
      <c r="M13" s="392">
        <v>34447</v>
      </c>
      <c r="N13" s="392">
        <v>47</v>
      </c>
      <c r="O13" s="393">
        <v>0.998637444193193</v>
      </c>
      <c r="P13" s="393">
        <v>1.3625558068069809E-3</v>
      </c>
      <c r="Q13" s="393">
        <v>0.93116122167341198</v>
      </c>
    </row>
    <row r="14" spans="1:17" s="390" customFormat="1" ht="15" x14ac:dyDescent="0.25">
      <c r="B14" s="390" t="s">
        <v>10</v>
      </c>
      <c r="C14" s="392">
        <v>11856</v>
      </c>
      <c r="D14" s="392">
        <v>11814</v>
      </c>
      <c r="E14" s="392">
        <v>42</v>
      </c>
      <c r="F14" s="393">
        <v>0.99645748987854255</v>
      </c>
      <c r="G14" s="393">
        <v>3.5425101214574899E-3</v>
      </c>
      <c r="I14" s="391">
        <v>2</v>
      </c>
      <c r="J14" s="391">
        <v>2</v>
      </c>
      <c r="K14" s="391">
        <v>2</v>
      </c>
      <c r="L14" s="390" t="s">
        <v>10</v>
      </c>
      <c r="M14" s="392">
        <v>11814</v>
      </c>
      <c r="N14" s="392">
        <v>42</v>
      </c>
      <c r="O14" s="393">
        <v>0.99645748987854255</v>
      </c>
      <c r="P14" s="393">
        <v>3.5425101214574899E-3</v>
      </c>
      <c r="Q14" s="393">
        <v>0.93116122167341198</v>
      </c>
    </row>
    <row r="15" spans="1:17" s="390" customFormat="1" ht="15" x14ac:dyDescent="0.25">
      <c r="B15" s="390" t="s">
        <v>40</v>
      </c>
      <c r="C15" s="392">
        <v>8092</v>
      </c>
      <c r="D15" s="392">
        <v>7516</v>
      </c>
      <c r="E15" s="392">
        <v>576</v>
      </c>
      <c r="F15" s="393">
        <v>0.9288185862580326</v>
      </c>
      <c r="G15" s="393">
        <v>7.1181413741967375E-2</v>
      </c>
      <c r="I15" s="391">
        <v>10</v>
      </c>
      <c r="J15" s="391">
        <v>3</v>
      </c>
      <c r="K15" s="391">
        <v>13</v>
      </c>
      <c r="L15" s="390" t="s">
        <v>38</v>
      </c>
      <c r="M15" s="392">
        <v>26410</v>
      </c>
      <c r="N15" s="392">
        <v>141</v>
      </c>
      <c r="O15" s="393">
        <v>0.99468946555685289</v>
      </c>
      <c r="P15" s="393">
        <v>5.3105344431471505E-3</v>
      </c>
      <c r="Q15" s="393">
        <v>0.93116122167341198</v>
      </c>
    </row>
    <row r="16" spans="1:17" s="390" customFormat="1" ht="15" x14ac:dyDescent="0.25">
      <c r="B16" s="390" t="s">
        <v>41</v>
      </c>
      <c r="C16" s="392">
        <v>8193</v>
      </c>
      <c r="D16" s="392">
        <v>7567</v>
      </c>
      <c r="E16" s="392">
        <v>626</v>
      </c>
      <c r="F16" s="393">
        <v>0.92359331136335898</v>
      </c>
      <c r="G16" s="393">
        <v>7.6406688636641032E-2</v>
      </c>
      <c r="I16" s="391">
        <v>12</v>
      </c>
      <c r="J16" s="391">
        <v>4</v>
      </c>
      <c r="K16" s="391">
        <v>10</v>
      </c>
      <c r="L16" s="390" t="s">
        <v>42</v>
      </c>
      <c r="M16" s="392">
        <v>397</v>
      </c>
      <c r="N16" s="392">
        <v>9</v>
      </c>
      <c r="O16" s="393">
        <v>0.97783251231527091</v>
      </c>
      <c r="P16" s="393">
        <v>2.2167487684729065E-2</v>
      </c>
      <c r="Q16" s="393">
        <v>0.93116122167341198</v>
      </c>
    </row>
    <row r="17" spans="2:17" s="390" customFormat="1" ht="15" x14ac:dyDescent="0.25">
      <c r="B17" s="390" t="s">
        <v>9</v>
      </c>
      <c r="C17" s="392">
        <v>15126</v>
      </c>
      <c r="D17" s="392">
        <v>13342</v>
      </c>
      <c r="E17" s="392">
        <v>1784</v>
      </c>
      <c r="F17" s="393">
        <v>0.88205738463572658</v>
      </c>
      <c r="G17" s="393">
        <v>0.11794261536427343</v>
      </c>
      <c r="I17" s="391">
        <v>18</v>
      </c>
      <c r="J17" s="391">
        <v>5</v>
      </c>
      <c r="K17" s="391">
        <v>17</v>
      </c>
      <c r="L17" s="390" t="s">
        <v>47</v>
      </c>
      <c r="M17" s="392">
        <v>3354</v>
      </c>
      <c r="N17" s="392">
        <v>89</v>
      </c>
      <c r="O17" s="393">
        <v>0.97415045018878887</v>
      </c>
      <c r="P17" s="393">
        <v>2.5849549811211153E-2</v>
      </c>
      <c r="Q17" s="393">
        <v>0.93116122167341198</v>
      </c>
    </row>
    <row r="18" spans="2:17" s="390" customFormat="1" ht="15" x14ac:dyDescent="0.25">
      <c r="B18" s="390" t="s">
        <v>8</v>
      </c>
      <c r="C18" s="392">
        <v>5745</v>
      </c>
      <c r="D18" s="392">
        <v>5486</v>
      </c>
      <c r="E18" s="392">
        <v>259</v>
      </c>
      <c r="F18" s="393">
        <v>0.95491731940818103</v>
      </c>
      <c r="G18" s="393">
        <v>4.5082680591818976E-2</v>
      </c>
      <c r="I18" s="391">
        <v>8</v>
      </c>
      <c r="J18" s="391">
        <v>6</v>
      </c>
      <c r="K18" s="391">
        <v>14</v>
      </c>
      <c r="L18" s="390" t="s">
        <v>45</v>
      </c>
      <c r="M18" s="392">
        <v>59029</v>
      </c>
      <c r="N18" s="392">
        <v>2168</v>
      </c>
      <c r="O18" s="393">
        <v>0.96457342680196745</v>
      </c>
      <c r="P18" s="393">
        <v>3.5426573198032586E-2</v>
      </c>
      <c r="Q18" s="393">
        <v>0.93116122167341198</v>
      </c>
    </row>
    <row r="19" spans="2:17" s="390" customFormat="1" ht="15" x14ac:dyDescent="0.25">
      <c r="B19" s="390" t="s">
        <v>43</v>
      </c>
      <c r="C19" s="392">
        <v>22442</v>
      </c>
      <c r="D19" s="392">
        <v>21607</v>
      </c>
      <c r="E19" s="392">
        <v>835</v>
      </c>
      <c r="F19" s="393">
        <v>0.96279297745298997</v>
      </c>
      <c r="G19" s="393">
        <v>3.7207022547010069E-2</v>
      </c>
      <c r="I19" s="391">
        <v>7</v>
      </c>
      <c r="J19" s="391">
        <v>7</v>
      </c>
      <c r="K19" s="391">
        <v>7</v>
      </c>
      <c r="L19" s="390" t="s">
        <v>43</v>
      </c>
      <c r="M19" s="392">
        <v>21607</v>
      </c>
      <c r="N19" s="392">
        <v>835</v>
      </c>
      <c r="O19" s="393">
        <v>0.96279297745298997</v>
      </c>
      <c r="P19" s="393">
        <v>3.7207022547010069E-2</v>
      </c>
      <c r="Q19" s="393">
        <v>0.93116122167341198</v>
      </c>
    </row>
    <row r="20" spans="2:17" s="390" customFormat="1" ht="15" x14ac:dyDescent="0.25">
      <c r="B20" s="390" t="s">
        <v>7</v>
      </c>
      <c r="C20" s="392">
        <v>34494</v>
      </c>
      <c r="D20" s="392">
        <v>34447</v>
      </c>
      <c r="E20" s="392">
        <v>47</v>
      </c>
      <c r="F20" s="393">
        <v>0.998637444193193</v>
      </c>
      <c r="G20" s="393">
        <v>1.3625558068069809E-3</v>
      </c>
      <c r="I20" s="391">
        <v>1</v>
      </c>
      <c r="J20" s="391">
        <v>8</v>
      </c>
      <c r="K20" s="391">
        <v>6</v>
      </c>
      <c r="L20" s="390" t="s">
        <v>8</v>
      </c>
      <c r="M20" s="392">
        <v>5486</v>
      </c>
      <c r="N20" s="392">
        <v>259</v>
      </c>
      <c r="O20" s="393">
        <v>0.95491731940818103</v>
      </c>
      <c r="P20" s="393">
        <v>4.5082680591818976E-2</v>
      </c>
      <c r="Q20" s="393">
        <v>0.93116122167341198</v>
      </c>
    </row>
    <row r="21" spans="2:17" s="390" customFormat="1" ht="15" x14ac:dyDescent="0.25">
      <c r="B21" s="390" t="s">
        <v>44</v>
      </c>
      <c r="C21" s="392">
        <v>50742</v>
      </c>
      <c r="D21" s="392">
        <v>43849</v>
      </c>
      <c r="E21" s="392">
        <v>6893</v>
      </c>
      <c r="F21" s="393">
        <v>0.86415592605730951</v>
      </c>
      <c r="G21" s="393">
        <v>0.13584407394269046</v>
      </c>
      <c r="I21" s="391">
        <v>20</v>
      </c>
      <c r="J21" s="391">
        <v>9</v>
      </c>
      <c r="K21" s="391">
        <v>20</v>
      </c>
      <c r="L21" s="390" t="s">
        <v>114</v>
      </c>
      <c r="M21" s="392">
        <v>400796</v>
      </c>
      <c r="N21" s="392">
        <v>29630</v>
      </c>
      <c r="O21" s="393">
        <v>0.93116122167341198</v>
      </c>
      <c r="P21" s="393">
        <v>6.8838778326588079E-2</v>
      </c>
      <c r="Q21" s="393">
        <v>0.93116122167341198</v>
      </c>
    </row>
    <row r="22" spans="2:17" s="390" customFormat="1" ht="15" x14ac:dyDescent="0.25">
      <c r="B22" s="390" t="s">
        <v>42</v>
      </c>
      <c r="C22" s="392">
        <v>406</v>
      </c>
      <c r="D22" s="392">
        <v>397</v>
      </c>
      <c r="E22" s="392">
        <v>9</v>
      </c>
      <c r="F22" s="393">
        <v>0.97783251231527091</v>
      </c>
      <c r="G22" s="393">
        <v>2.2167487684729065E-2</v>
      </c>
      <c r="I22" s="391">
        <v>4</v>
      </c>
      <c r="J22" s="391">
        <v>10</v>
      </c>
      <c r="K22" s="391">
        <v>3</v>
      </c>
      <c r="L22" s="390" t="s">
        <v>40</v>
      </c>
      <c r="M22" s="392">
        <v>7516</v>
      </c>
      <c r="N22" s="392">
        <v>576</v>
      </c>
      <c r="O22" s="393">
        <v>0.9288185862580326</v>
      </c>
      <c r="P22" s="393">
        <v>7.1181413741967375E-2</v>
      </c>
      <c r="Q22" s="393">
        <v>0.93116122167341198</v>
      </c>
    </row>
    <row r="23" spans="2:17" s="390" customFormat="1" ht="15" x14ac:dyDescent="0.25">
      <c r="B23" s="390" t="s">
        <v>6</v>
      </c>
      <c r="C23" s="392">
        <v>46201</v>
      </c>
      <c r="D23" s="392">
        <v>42599</v>
      </c>
      <c r="E23" s="392">
        <v>3602</v>
      </c>
      <c r="F23" s="393">
        <v>0.92203631956018273</v>
      </c>
      <c r="G23" s="393">
        <v>7.7963680439817315E-2</v>
      </c>
      <c r="I23" s="391">
        <v>13</v>
      </c>
      <c r="J23" s="391">
        <v>11</v>
      </c>
      <c r="K23" s="391">
        <v>19</v>
      </c>
      <c r="L23" s="390" t="s">
        <v>49</v>
      </c>
      <c r="M23" s="392">
        <v>2400</v>
      </c>
      <c r="N23" s="392">
        <v>195</v>
      </c>
      <c r="O23" s="393">
        <v>0.92485549132947975</v>
      </c>
      <c r="P23" s="393">
        <v>7.5144508670520235E-2</v>
      </c>
      <c r="Q23" s="393">
        <v>0.93116122167341198</v>
      </c>
    </row>
    <row r="24" spans="2:17" s="390" customFormat="1" ht="15" x14ac:dyDescent="0.25">
      <c r="B24" s="390" t="s">
        <v>5</v>
      </c>
      <c r="C24" s="392">
        <v>13019</v>
      </c>
      <c r="D24" s="392">
        <v>11913</v>
      </c>
      <c r="E24" s="392">
        <v>1106</v>
      </c>
      <c r="F24" s="393">
        <v>0.91504723865120208</v>
      </c>
      <c r="G24" s="393">
        <v>8.4952761348797909E-2</v>
      </c>
      <c r="I24" s="391">
        <v>15</v>
      </c>
      <c r="J24" s="391">
        <v>12</v>
      </c>
      <c r="K24" s="391">
        <v>4</v>
      </c>
      <c r="L24" s="390" t="s">
        <v>41</v>
      </c>
      <c r="M24" s="392">
        <v>7567</v>
      </c>
      <c r="N24" s="392">
        <v>626</v>
      </c>
      <c r="O24" s="393">
        <v>0.92359331136335898</v>
      </c>
      <c r="P24" s="393">
        <v>7.6406688636641032E-2</v>
      </c>
      <c r="Q24" s="393">
        <v>0.93116122167341198</v>
      </c>
    </row>
    <row r="25" spans="2:17" s="390" customFormat="1" ht="15" x14ac:dyDescent="0.25">
      <c r="B25" s="390" t="s">
        <v>38</v>
      </c>
      <c r="C25" s="392">
        <v>26551</v>
      </c>
      <c r="D25" s="392">
        <v>26410</v>
      </c>
      <c r="E25" s="392">
        <v>141</v>
      </c>
      <c r="F25" s="393">
        <v>0.99468946555685289</v>
      </c>
      <c r="G25" s="393">
        <v>5.3105344431471505E-3</v>
      </c>
      <c r="I25" s="391">
        <v>3</v>
      </c>
      <c r="J25" s="391">
        <v>13</v>
      </c>
      <c r="K25" s="391">
        <v>11</v>
      </c>
      <c r="L25" s="390" t="s">
        <v>6</v>
      </c>
      <c r="M25" s="392">
        <v>42599</v>
      </c>
      <c r="N25" s="392">
        <v>3602</v>
      </c>
      <c r="O25" s="393">
        <v>0.92203631956018273</v>
      </c>
      <c r="P25" s="393">
        <v>7.7963680439817315E-2</v>
      </c>
      <c r="Q25" s="393">
        <v>0.93116122167341198</v>
      </c>
    </row>
    <row r="26" spans="2:17" s="390" customFormat="1" ht="15" x14ac:dyDescent="0.25">
      <c r="B26" s="390" t="s">
        <v>45</v>
      </c>
      <c r="C26" s="392">
        <v>61197</v>
      </c>
      <c r="D26" s="392">
        <v>59029</v>
      </c>
      <c r="E26" s="392">
        <v>2168</v>
      </c>
      <c r="F26" s="393">
        <v>0.96457342680196745</v>
      </c>
      <c r="G26" s="393">
        <v>3.5426573198032586E-2</v>
      </c>
      <c r="I26" s="391">
        <v>6</v>
      </c>
      <c r="J26" s="391">
        <v>14</v>
      </c>
      <c r="K26" s="391">
        <v>1</v>
      </c>
      <c r="L26" s="390" t="s">
        <v>11</v>
      </c>
      <c r="M26" s="392">
        <v>78304</v>
      </c>
      <c r="N26" s="392">
        <v>7087</v>
      </c>
      <c r="O26" s="393">
        <v>0.91700530500872457</v>
      </c>
      <c r="P26" s="393">
        <v>8.2994694991275431E-2</v>
      </c>
      <c r="Q26" s="393">
        <v>0.93116122167341198</v>
      </c>
    </row>
    <row r="27" spans="2:17" s="390" customFormat="1" ht="15" x14ac:dyDescent="0.25">
      <c r="B27" s="390" t="s">
        <v>50</v>
      </c>
      <c r="C27" s="392">
        <v>811</v>
      </c>
      <c r="D27" s="392">
        <v>729</v>
      </c>
      <c r="E27" s="392">
        <v>82</v>
      </c>
      <c r="F27" s="393">
        <v>0.89889025893958074</v>
      </c>
      <c r="G27" s="393">
        <v>0.10110974106041924</v>
      </c>
      <c r="I27" s="391">
        <v>16</v>
      </c>
      <c r="J27" s="391">
        <v>15</v>
      </c>
      <c r="K27" s="391">
        <v>12</v>
      </c>
      <c r="L27" s="390" t="s">
        <v>5</v>
      </c>
      <c r="M27" s="392">
        <v>11913</v>
      </c>
      <c r="N27" s="392">
        <v>1106</v>
      </c>
      <c r="O27" s="393">
        <v>0.91504723865120208</v>
      </c>
      <c r="P27" s="393">
        <v>8.4952761348797909E-2</v>
      </c>
      <c r="Q27" s="393">
        <v>0.93116122167341198</v>
      </c>
    </row>
    <row r="28" spans="2:17" s="390" customFormat="1" ht="15" x14ac:dyDescent="0.25">
      <c r="B28" s="390" t="s">
        <v>46</v>
      </c>
      <c r="C28" s="392">
        <v>14657</v>
      </c>
      <c r="D28" s="392">
        <v>13098</v>
      </c>
      <c r="E28" s="392">
        <v>1559</v>
      </c>
      <c r="F28" s="393">
        <v>0.89363444088149002</v>
      </c>
      <c r="G28" s="393">
        <v>0.10636555911850992</v>
      </c>
      <c r="I28" s="391">
        <v>17</v>
      </c>
      <c r="J28" s="391">
        <v>16</v>
      </c>
      <c r="K28" s="391">
        <v>15</v>
      </c>
      <c r="L28" s="390" t="s">
        <v>50</v>
      </c>
      <c r="M28" s="392">
        <v>729</v>
      </c>
      <c r="N28" s="392">
        <v>82</v>
      </c>
      <c r="O28" s="393">
        <v>0.89889025893958074</v>
      </c>
      <c r="P28" s="393">
        <v>0.10110974106041924</v>
      </c>
      <c r="Q28" s="393">
        <v>0.93116122167341198</v>
      </c>
    </row>
    <row r="29" spans="2:17" s="390" customFormat="1" ht="15" x14ac:dyDescent="0.25">
      <c r="B29" s="390" t="s">
        <v>47</v>
      </c>
      <c r="C29" s="392">
        <v>3443</v>
      </c>
      <c r="D29" s="392">
        <v>3354</v>
      </c>
      <c r="E29" s="392">
        <v>89</v>
      </c>
      <c r="F29" s="393">
        <v>0.97415045018878887</v>
      </c>
      <c r="G29" s="393">
        <v>2.5849549811211153E-2</v>
      </c>
      <c r="I29" s="391">
        <v>5</v>
      </c>
      <c r="J29" s="391">
        <v>17</v>
      </c>
      <c r="K29" s="391">
        <v>16</v>
      </c>
      <c r="L29" s="390" t="s">
        <v>46</v>
      </c>
      <c r="M29" s="392">
        <v>13098</v>
      </c>
      <c r="N29" s="392">
        <v>1559</v>
      </c>
      <c r="O29" s="393">
        <v>0.89363444088149002</v>
      </c>
      <c r="P29" s="393">
        <v>0.10636555911850992</v>
      </c>
      <c r="Q29" s="393">
        <v>0.93116122167341198</v>
      </c>
    </row>
    <row r="30" spans="2:17" s="390" customFormat="1" ht="15" x14ac:dyDescent="0.25">
      <c r="B30" s="390" t="s">
        <v>48</v>
      </c>
      <c r="C30" s="392">
        <v>19465</v>
      </c>
      <c r="D30" s="392">
        <v>16935</v>
      </c>
      <c r="E30" s="392">
        <v>2530</v>
      </c>
      <c r="F30" s="393">
        <v>0.87002311841767277</v>
      </c>
      <c r="G30" s="393">
        <v>0.12997688158232726</v>
      </c>
      <c r="I30" s="391">
        <v>19</v>
      </c>
      <c r="J30" s="391">
        <v>18</v>
      </c>
      <c r="K30" s="391">
        <v>5</v>
      </c>
      <c r="L30" s="390" t="s">
        <v>9</v>
      </c>
      <c r="M30" s="392">
        <v>13342</v>
      </c>
      <c r="N30" s="392">
        <v>1784</v>
      </c>
      <c r="O30" s="393">
        <v>0.88205738463572658</v>
      </c>
      <c r="P30" s="393">
        <v>0.11794261536427343</v>
      </c>
      <c r="Q30" s="393">
        <v>0.93116122167341198</v>
      </c>
    </row>
    <row r="31" spans="2:17" s="390" customFormat="1" ht="15" x14ac:dyDescent="0.25">
      <c r="B31" s="390" t="s">
        <v>49</v>
      </c>
      <c r="C31" s="392">
        <v>2595</v>
      </c>
      <c r="D31" s="392">
        <v>2400</v>
      </c>
      <c r="E31" s="392">
        <v>195</v>
      </c>
      <c r="F31" s="393">
        <v>0.92485549132947975</v>
      </c>
      <c r="G31" s="393">
        <v>7.5144508670520235E-2</v>
      </c>
      <c r="I31" s="391">
        <v>11</v>
      </c>
      <c r="J31" s="391">
        <v>19</v>
      </c>
      <c r="K31" s="391">
        <v>18</v>
      </c>
      <c r="L31" s="390" t="s">
        <v>48</v>
      </c>
      <c r="M31" s="392">
        <v>16935</v>
      </c>
      <c r="N31" s="392">
        <v>2530</v>
      </c>
      <c r="O31" s="393">
        <v>0.87002311841767277</v>
      </c>
      <c r="P31" s="393">
        <v>0.12997688158232726</v>
      </c>
      <c r="Q31" s="393">
        <v>0.93116122167341198</v>
      </c>
    </row>
    <row r="32" spans="2:17" s="390" customFormat="1" ht="15" x14ac:dyDescent="0.25">
      <c r="B32" s="394" t="s">
        <v>114</v>
      </c>
      <c r="C32" s="395">
        <v>430426</v>
      </c>
      <c r="D32" s="395">
        <v>400796</v>
      </c>
      <c r="E32" s="395">
        <v>29630</v>
      </c>
      <c r="F32" s="396">
        <v>0.93116122167341198</v>
      </c>
      <c r="G32" s="396">
        <v>6.8838778326588079E-2</v>
      </c>
      <c r="I32" s="391">
        <v>9</v>
      </c>
      <c r="J32" s="391">
        <v>20</v>
      </c>
      <c r="K32" s="391">
        <v>9</v>
      </c>
      <c r="L32" s="390" t="s">
        <v>44</v>
      </c>
      <c r="M32" s="392">
        <v>43849</v>
      </c>
      <c r="N32" s="392">
        <v>6893</v>
      </c>
      <c r="O32" s="393">
        <v>0.86415592605730951</v>
      </c>
      <c r="P32" s="393">
        <v>0.13584407394269046</v>
      </c>
      <c r="Q32" s="393">
        <v>0.93116122167341198</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34" t="s">
        <v>381</v>
      </c>
      <c r="C3" s="1034"/>
      <c r="D3" s="1034"/>
      <c r="E3" s="1034"/>
      <c r="F3" s="1034"/>
      <c r="G3" s="1034"/>
      <c r="H3" s="1034"/>
      <c r="I3" s="1034"/>
      <c r="J3" s="1034"/>
      <c r="K3" s="1034"/>
      <c r="L3" s="1034"/>
      <c r="M3" s="1034"/>
      <c r="N3" s="1034"/>
      <c r="O3" s="1034"/>
      <c r="P3" s="1034"/>
      <c r="Q3" s="1034"/>
      <c r="R3" s="1034"/>
      <c r="S3" s="1034"/>
    </row>
    <row r="5" spans="1:21" x14ac:dyDescent="0.25">
      <c r="B5" s="869"/>
      <c r="C5" s="1030" t="s">
        <v>377</v>
      </c>
      <c r="D5" s="1030"/>
      <c r="E5" s="1030"/>
      <c r="F5" s="1030"/>
      <c r="G5" s="1030"/>
      <c r="H5" s="1030"/>
      <c r="I5" s="1030"/>
      <c r="J5" s="1030" t="s">
        <v>351</v>
      </c>
      <c r="K5" s="1030"/>
      <c r="L5" s="1030"/>
      <c r="M5" s="1030"/>
      <c r="N5" s="1030"/>
      <c r="O5" s="1030"/>
      <c r="P5" s="1030"/>
      <c r="Q5" s="1030"/>
      <c r="R5" s="1030"/>
      <c r="S5" s="1030"/>
    </row>
    <row r="6" spans="1:21" ht="21" customHeight="1" x14ac:dyDescent="0.25">
      <c r="B6" s="869"/>
      <c r="C6" s="1031"/>
      <c r="D6" s="1031"/>
      <c r="E6" s="1031"/>
      <c r="F6" s="1031"/>
      <c r="G6" s="1031"/>
      <c r="H6" s="1031"/>
      <c r="I6" s="1031"/>
      <c r="J6" s="1031">
        <v>43830</v>
      </c>
      <c r="K6" s="1032"/>
      <c r="L6" s="1033">
        <v>44196</v>
      </c>
      <c r="M6" s="1033"/>
      <c r="N6" s="1033">
        <v>44561</v>
      </c>
      <c r="O6" s="1033"/>
      <c r="P6" s="1033">
        <v>44926</v>
      </c>
      <c r="Q6" s="1033"/>
      <c r="R6" s="1033">
        <f>EVO_sol!R6</f>
        <v>45199</v>
      </c>
      <c r="S6" s="1033"/>
    </row>
    <row r="7" spans="1:21" x14ac:dyDescent="0.25">
      <c r="B7" s="938"/>
      <c r="C7" s="871">
        <v>43465</v>
      </c>
      <c r="D7" s="871">
        <v>43830</v>
      </c>
      <c r="E7" s="871">
        <v>44196</v>
      </c>
      <c r="F7" s="871">
        <v>44561</v>
      </c>
      <c r="G7" s="871">
        <v>44926</v>
      </c>
      <c r="H7" s="871">
        <f>EVO!H7</f>
        <v>45199</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40590</v>
      </c>
      <c r="I8" s="882"/>
      <c r="J8" s="918">
        <v>-1.6325552285710532E-2</v>
      </c>
      <c r="K8" s="917">
        <v>-1226</v>
      </c>
      <c r="L8" s="919">
        <v>-0.23469291061444952</v>
      </c>
      <c r="M8" s="920">
        <v>-17337</v>
      </c>
      <c r="N8" s="919">
        <v>-0.32208936215374817</v>
      </c>
      <c r="O8" s="920">
        <v>-18209</v>
      </c>
      <c r="P8" s="919">
        <v>-4.4853228962817959E-2</v>
      </c>
      <c r="Q8" s="920">
        <f>G8-F8</f>
        <v>-1719</v>
      </c>
      <c r="R8" s="921">
        <f>[1]Cuadro_CCAA2!N105</f>
        <v>0.16223800251975717</v>
      </c>
      <c r="S8" s="920">
        <f>[1]Cuadro_CCAA2!O105</f>
        <v>5666</v>
      </c>
    </row>
    <row r="9" spans="1:21" x14ac:dyDescent="0.25">
      <c r="B9" s="939" t="s">
        <v>10</v>
      </c>
      <c r="C9" s="887">
        <v>6000</v>
      </c>
      <c r="D9" s="887">
        <v>6236</v>
      </c>
      <c r="E9" s="887">
        <v>4811</v>
      </c>
      <c r="F9" s="887">
        <v>2779</v>
      </c>
      <c r="G9" s="887">
        <v>1565</v>
      </c>
      <c r="H9" s="887">
        <v>358</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-0.76212624584717603</v>
      </c>
      <c r="S9" s="890">
        <f>[1]Cuadro_CCAA2!O106</f>
        <v>-1147</v>
      </c>
    </row>
    <row r="10" spans="1:21" x14ac:dyDescent="0.25">
      <c r="B10" s="939" t="s">
        <v>40</v>
      </c>
      <c r="C10" s="887">
        <v>3524</v>
      </c>
      <c r="D10" s="887">
        <v>5794</v>
      </c>
      <c r="E10" s="887">
        <v>3064</v>
      </c>
      <c r="F10" s="887">
        <v>2063</v>
      </c>
      <c r="G10" s="887">
        <v>2778</v>
      </c>
      <c r="H10" s="887">
        <v>2634</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-4.8066498012287684E-2</v>
      </c>
      <c r="S10" s="890">
        <f>[1]Cuadro_CCAA2!O107</f>
        <v>-133</v>
      </c>
    </row>
    <row r="11" spans="1:21" x14ac:dyDescent="0.25">
      <c r="B11" s="939" t="s">
        <v>41</v>
      </c>
      <c r="C11" s="887">
        <v>2811</v>
      </c>
      <c r="D11" s="887">
        <v>4317</v>
      </c>
      <c r="E11" s="887">
        <v>2454</v>
      </c>
      <c r="F11" s="887">
        <v>2514</v>
      </c>
      <c r="G11" s="887">
        <v>3293</v>
      </c>
      <c r="H11" s="887">
        <v>3768</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0.30290456431535273</v>
      </c>
      <c r="S11" s="890">
        <f>[1]Cuadro_CCAA2!O108</f>
        <v>876</v>
      </c>
    </row>
    <row r="12" spans="1:21" x14ac:dyDescent="0.25">
      <c r="B12" s="939" t="s">
        <v>9</v>
      </c>
      <c r="C12" s="887">
        <v>8956</v>
      </c>
      <c r="D12" s="887">
        <v>9040</v>
      </c>
      <c r="E12" s="887">
        <v>8082</v>
      </c>
      <c r="F12" s="887">
        <v>9950</v>
      </c>
      <c r="G12" s="887">
        <v>7071</v>
      </c>
      <c r="H12" s="887">
        <v>5863</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-0.28342703495477883</v>
      </c>
      <c r="S12" s="890">
        <f>[1]Cuadro_CCAA2!O109</f>
        <v>-2319</v>
      </c>
      <c r="U12" s="922"/>
    </row>
    <row r="13" spans="1:21" x14ac:dyDescent="0.25">
      <c r="B13" s="939" t="s">
        <v>8</v>
      </c>
      <c r="C13" s="887">
        <v>4667</v>
      </c>
      <c r="D13" s="887">
        <v>3990</v>
      </c>
      <c r="E13" s="887">
        <v>3899</v>
      </c>
      <c r="F13" s="887">
        <v>1365</v>
      </c>
      <c r="G13" s="887">
        <v>873</v>
      </c>
      <c r="H13" s="887">
        <v>1261</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0.20439350525310407</v>
      </c>
      <c r="S13" s="890">
        <f>[1]Cuadro_CCAA2!O110</f>
        <v>214</v>
      </c>
      <c r="U13" s="922"/>
    </row>
    <row r="14" spans="1:21" x14ac:dyDescent="0.25">
      <c r="B14" s="939" t="s">
        <v>7</v>
      </c>
      <c r="C14" s="887">
        <v>1471</v>
      </c>
      <c r="D14" s="887">
        <v>1593</v>
      </c>
      <c r="E14" s="887">
        <v>119</v>
      </c>
      <c r="F14" s="887">
        <v>186</v>
      </c>
      <c r="G14" s="887">
        <v>207</v>
      </c>
      <c r="H14" s="887">
        <v>168</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-4.0000000000000036E-2</v>
      </c>
      <c r="S14" s="890">
        <f>[1]Cuadro_CCAA2!O111</f>
        <v>-7</v>
      </c>
      <c r="U14" s="922"/>
    </row>
    <row r="15" spans="1:21" x14ac:dyDescent="0.25">
      <c r="B15" s="939" t="s">
        <v>43</v>
      </c>
      <c r="C15" s="887">
        <v>7126</v>
      </c>
      <c r="D15" s="887">
        <v>5895</v>
      </c>
      <c r="E15" s="887">
        <v>4923</v>
      </c>
      <c r="F15" s="887">
        <v>3015</v>
      </c>
      <c r="G15" s="887">
        <v>2591</v>
      </c>
      <c r="H15" s="887">
        <v>4606</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4.8486228090143468E-2</v>
      </c>
      <c r="S15" s="890">
        <f>[1]Cuadro_CCAA2!O112</f>
        <v>213</v>
      </c>
      <c r="U15" s="922"/>
    </row>
    <row r="16" spans="1:21" x14ac:dyDescent="0.25">
      <c r="B16" s="939" t="s">
        <v>44</v>
      </c>
      <c r="C16" s="887">
        <v>75141</v>
      </c>
      <c r="D16" s="887">
        <v>76253</v>
      </c>
      <c r="E16" s="887">
        <v>73386</v>
      </c>
      <c r="F16" s="887">
        <v>78542</v>
      </c>
      <c r="G16" s="887">
        <v>69770</v>
      </c>
      <c r="H16" s="887">
        <v>70430</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-8.2656265401241935E-3</v>
      </c>
      <c r="S16" s="890">
        <f>[1]Cuadro_CCAA2!O113</f>
        <v>-587</v>
      </c>
      <c r="U16" s="922"/>
    </row>
    <row r="17" spans="2:23" x14ac:dyDescent="0.25">
      <c r="B17" s="939" t="s">
        <v>6</v>
      </c>
      <c r="C17" s="887">
        <v>10677</v>
      </c>
      <c r="D17" s="887">
        <v>14865</v>
      </c>
      <c r="E17" s="887">
        <v>13381</v>
      </c>
      <c r="F17" s="887">
        <v>11826</v>
      </c>
      <c r="G17" s="887">
        <v>10571</v>
      </c>
      <c r="H17" s="887">
        <v>17383</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0.64658520412996112</v>
      </c>
      <c r="S17" s="890">
        <f>[1]Cuadro_CCAA2!O114</f>
        <v>6826</v>
      </c>
      <c r="U17" s="922"/>
    </row>
    <row r="18" spans="2:23" x14ac:dyDescent="0.25">
      <c r="B18" s="939" t="s">
        <v>5</v>
      </c>
      <c r="C18" s="887">
        <v>4152</v>
      </c>
      <c r="D18" s="887">
        <v>7206</v>
      </c>
      <c r="E18" s="887">
        <v>5685</v>
      </c>
      <c r="F18" s="887">
        <v>5272</v>
      </c>
      <c r="G18" s="887">
        <v>6122</v>
      </c>
      <c r="H18" s="887">
        <v>5789</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-0.14855125753787324</v>
      </c>
      <c r="S18" s="890">
        <f>[1]Cuadro_CCAA2!O115</f>
        <v>-1010</v>
      </c>
      <c r="U18" s="922"/>
    </row>
    <row r="19" spans="2:23" x14ac:dyDescent="0.25">
      <c r="B19" s="939" t="s">
        <v>38</v>
      </c>
      <c r="C19" s="887">
        <v>7804</v>
      </c>
      <c r="D19" s="887">
        <v>8456</v>
      </c>
      <c r="E19" s="887">
        <v>4923</v>
      </c>
      <c r="F19" s="887">
        <v>4018</v>
      </c>
      <c r="G19" s="887">
        <v>3271</v>
      </c>
      <c r="H19" s="887">
        <v>1903</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-0.47820126131066631</v>
      </c>
      <c r="S19" s="890">
        <f>[1]Cuadro_CCAA2!O116</f>
        <v>-1744</v>
      </c>
      <c r="U19" s="922"/>
    </row>
    <row r="20" spans="2:23" x14ac:dyDescent="0.25">
      <c r="B20" s="939" t="s">
        <v>45</v>
      </c>
      <c r="C20" s="887">
        <v>19669</v>
      </c>
      <c r="D20" s="887">
        <v>28300</v>
      </c>
      <c r="E20" s="887">
        <v>28494</v>
      </c>
      <c r="F20" s="887">
        <v>10563</v>
      </c>
      <c r="G20" s="887">
        <v>9303</v>
      </c>
      <c r="H20" s="887">
        <v>11923</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-0.15928641940487942</v>
      </c>
      <c r="S20" s="890">
        <f>[1]Cuadro_CCAA2!O117</f>
        <v>-2259</v>
      </c>
      <c r="U20" s="922"/>
    </row>
    <row r="21" spans="2:23" x14ac:dyDescent="0.25">
      <c r="B21" s="939" t="s">
        <v>46</v>
      </c>
      <c r="C21" s="887">
        <v>4430</v>
      </c>
      <c r="D21" s="887">
        <v>6258</v>
      </c>
      <c r="E21" s="887">
        <v>4718</v>
      </c>
      <c r="F21" s="887">
        <v>5035</v>
      </c>
      <c r="G21" s="887">
        <v>6525</v>
      </c>
      <c r="H21" s="887">
        <v>6819</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-1.4595375722543324E-2</v>
      </c>
      <c r="S21" s="890">
        <f>[1]Cuadro_CCAA2!O118</f>
        <v>-101</v>
      </c>
      <c r="U21" s="922"/>
    </row>
    <row r="22" spans="2:23" x14ac:dyDescent="0.25">
      <c r="B22" s="939" t="s">
        <v>47</v>
      </c>
      <c r="C22" s="887">
        <v>1465</v>
      </c>
      <c r="D22" s="887">
        <v>836</v>
      </c>
      <c r="E22" s="887">
        <v>801</v>
      </c>
      <c r="F22" s="887">
        <v>1019</v>
      </c>
      <c r="G22" s="887">
        <v>768</v>
      </c>
      <c r="H22" s="887">
        <v>698</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-0.15598548972188631</v>
      </c>
      <c r="S22" s="890">
        <f>[1]Cuadro_CCAA2!O119</f>
        <v>-129</v>
      </c>
      <c r="U22" s="922"/>
    </row>
    <row r="23" spans="2:23" x14ac:dyDescent="0.25">
      <c r="B23" s="939" t="s">
        <v>48</v>
      </c>
      <c r="C23" s="887">
        <v>13794</v>
      </c>
      <c r="D23" s="887">
        <v>13680</v>
      </c>
      <c r="E23" s="887">
        <v>13558</v>
      </c>
      <c r="F23" s="887">
        <v>13090</v>
      </c>
      <c r="G23" s="887">
        <v>13861</v>
      </c>
      <c r="H23" s="887">
        <v>14522</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8.2277537636011422E-2</v>
      </c>
      <c r="S23" s="890">
        <f>[1]Cuadro_CCAA2!O120</f>
        <v>1104</v>
      </c>
      <c r="U23" s="922"/>
    </row>
    <row r="24" spans="2:23" x14ac:dyDescent="0.25">
      <c r="B24" s="939" t="s">
        <v>49</v>
      </c>
      <c r="C24" s="887">
        <v>3067</v>
      </c>
      <c r="D24" s="887">
        <v>3116</v>
      </c>
      <c r="E24" s="887">
        <v>3168</v>
      </c>
      <c r="F24" s="887">
        <v>3686</v>
      </c>
      <c r="G24" s="887">
        <v>1997</v>
      </c>
      <c r="H24" s="887">
        <v>1600</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-0.20792079207920788</v>
      </c>
      <c r="S24" s="890">
        <f>[1]Cuadro_CCAA2!O121</f>
        <v>-420</v>
      </c>
      <c r="U24" s="922"/>
    </row>
    <row r="25" spans="2:23" x14ac:dyDescent="0.25">
      <c r="B25" s="940" t="s">
        <v>4</v>
      </c>
      <c r="C25" s="903">
        <v>186</v>
      </c>
      <c r="D25" s="903">
        <v>148</v>
      </c>
      <c r="E25" s="903">
        <v>243</v>
      </c>
      <c r="F25" s="903">
        <v>188</v>
      </c>
      <c r="G25" s="903">
        <v>251</v>
      </c>
      <c r="H25" s="903">
        <v>380</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0.484375</v>
      </c>
      <c r="S25" s="907">
        <f>[1]Cuadro_CCAA2!O122+[1]Cuadro_CCAA2!O123</f>
        <v>124</v>
      </c>
      <c r="U25" s="922"/>
      <c r="V25" s="922"/>
      <c r="W25" s="930"/>
    </row>
    <row r="26" spans="2:23" x14ac:dyDescent="0.25">
      <c r="B26" s="872" t="s">
        <v>3</v>
      </c>
      <c r="C26" s="873">
        <v>250037</v>
      </c>
      <c r="D26" s="873">
        <v>269854</v>
      </c>
      <c r="E26" s="873">
        <v>232243</v>
      </c>
      <c r="F26" s="873">
        <v>193436</v>
      </c>
      <c r="G26" s="873">
        <v>177423</v>
      </c>
      <c r="H26" s="873">
        <v>190695</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2.785024362899402E-2</v>
      </c>
      <c r="S26" s="879">
        <f>[1]Cuadro_CCAA2!O124</f>
        <v>5167</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2" t="s">
        <v>475</v>
      </c>
      <c r="C6" s="1172"/>
      <c r="D6" s="1172"/>
      <c r="E6" s="1172"/>
      <c r="F6" s="1172"/>
      <c r="G6" s="1172"/>
      <c r="H6" s="1172"/>
      <c r="I6" s="1172"/>
      <c r="J6" s="1172"/>
      <c r="K6" s="1172"/>
      <c r="L6" s="1172"/>
      <c r="M6" s="1172"/>
      <c r="N6" s="1172"/>
      <c r="O6" s="389"/>
    </row>
    <row r="7" spans="1:17" s="7" customFormat="1" ht="24.75" customHeight="1" x14ac:dyDescent="0.2">
      <c r="A7" s="364"/>
      <c r="B7" s="1172"/>
      <c r="C7" s="1172"/>
      <c r="D7" s="1172"/>
      <c r="E7" s="1172"/>
      <c r="F7" s="1172"/>
      <c r="G7" s="1172"/>
      <c r="H7" s="1172"/>
      <c r="I7" s="1172"/>
      <c r="J7" s="1172"/>
      <c r="K7" s="1172"/>
      <c r="L7" s="1172"/>
      <c r="M7" s="1172"/>
      <c r="N7" s="1172"/>
      <c r="O7" s="389"/>
    </row>
    <row r="8" spans="1:17" s="7" customFormat="1" ht="15.75" customHeight="1" x14ac:dyDescent="0.2">
      <c r="A8" s="364"/>
      <c r="B8" s="1173" t="s">
        <v>489</v>
      </c>
      <c r="C8" s="1173"/>
      <c r="D8" s="1173"/>
      <c r="E8" s="1173"/>
      <c r="F8" s="1173"/>
      <c r="G8" s="1173"/>
      <c r="H8" s="1173"/>
      <c r="I8" s="1173"/>
      <c r="J8" s="1173"/>
      <c r="K8" s="1173"/>
      <c r="L8" s="1173"/>
      <c r="M8" s="1173"/>
      <c r="N8" s="117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4" t="s">
        <v>36</v>
      </c>
      <c r="D11" s="1174"/>
      <c r="E11" s="117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142939</v>
      </c>
      <c r="D13" s="392">
        <v>128692</v>
      </c>
      <c r="E13" s="392">
        <v>14247</v>
      </c>
      <c r="F13" s="393">
        <v>0.90032811199182872</v>
      </c>
      <c r="G13" s="393">
        <v>9.9671888008171311E-2</v>
      </c>
      <c r="I13" s="391">
        <v>11</v>
      </c>
      <c r="J13" s="391">
        <v>1</v>
      </c>
      <c r="K13" s="391">
        <v>8</v>
      </c>
      <c r="L13" s="390" t="s">
        <v>7</v>
      </c>
      <c r="M13" s="392">
        <v>39647</v>
      </c>
      <c r="N13" s="392">
        <v>62</v>
      </c>
      <c r="O13" s="393">
        <v>0.99843864111410507</v>
      </c>
      <c r="P13" s="393">
        <v>1.5613588858948853E-3</v>
      </c>
      <c r="Q13" s="393">
        <v>0.90303742471626269</v>
      </c>
    </row>
    <row r="14" spans="1:17" s="390" customFormat="1" ht="15" x14ac:dyDescent="0.25">
      <c r="B14" s="390" t="s">
        <v>10</v>
      </c>
      <c r="C14" s="392">
        <v>14553</v>
      </c>
      <c r="D14" s="392">
        <v>14450</v>
      </c>
      <c r="E14" s="392">
        <v>103</v>
      </c>
      <c r="F14" s="393">
        <v>0.99292242149385002</v>
      </c>
      <c r="G14" s="393">
        <v>7.0775785061499346E-3</v>
      </c>
      <c r="I14" s="391">
        <v>2</v>
      </c>
      <c r="J14" s="391">
        <v>2</v>
      </c>
      <c r="K14" s="391">
        <v>2</v>
      </c>
      <c r="L14" s="390" t="s">
        <v>10</v>
      </c>
      <c r="M14" s="392">
        <v>14450</v>
      </c>
      <c r="N14" s="392">
        <v>103</v>
      </c>
      <c r="O14" s="393">
        <v>0.99292242149385002</v>
      </c>
      <c r="P14" s="393">
        <v>7.0775785061499346E-3</v>
      </c>
      <c r="Q14" s="393">
        <v>0.90303742471626269</v>
      </c>
    </row>
    <row r="15" spans="1:17" s="390" customFormat="1" ht="15" x14ac:dyDescent="0.25">
      <c r="B15" s="390" t="s">
        <v>40</v>
      </c>
      <c r="C15" s="392">
        <v>11045</v>
      </c>
      <c r="D15" s="392">
        <v>10215</v>
      </c>
      <c r="E15" s="392">
        <v>830</v>
      </c>
      <c r="F15" s="393">
        <v>0.9248528746038932</v>
      </c>
      <c r="G15" s="393">
        <v>7.5147125396106837E-2</v>
      </c>
      <c r="I15" s="391">
        <v>9</v>
      </c>
      <c r="J15" s="391">
        <v>3</v>
      </c>
      <c r="K15" s="391">
        <v>13</v>
      </c>
      <c r="L15" s="390" t="s">
        <v>38</v>
      </c>
      <c r="M15" s="392">
        <v>25333</v>
      </c>
      <c r="N15" s="392">
        <v>323</v>
      </c>
      <c r="O15" s="393">
        <v>0.98741035235422514</v>
      </c>
      <c r="P15" s="393">
        <v>1.2589647645774868E-2</v>
      </c>
      <c r="Q15" s="393">
        <v>0.90303742471626269</v>
      </c>
    </row>
    <row r="16" spans="1:17" s="390" customFormat="1" ht="15" x14ac:dyDescent="0.25">
      <c r="B16" s="390" t="s">
        <v>41</v>
      </c>
      <c r="C16" s="392">
        <v>10853</v>
      </c>
      <c r="D16" s="392">
        <v>9767</v>
      </c>
      <c r="E16" s="392">
        <v>1086</v>
      </c>
      <c r="F16" s="393">
        <v>0.8999355017045978</v>
      </c>
      <c r="G16" s="393">
        <v>0.10006449829540219</v>
      </c>
      <c r="I16" s="391">
        <v>12</v>
      </c>
      <c r="J16" s="391">
        <v>4</v>
      </c>
      <c r="K16" s="391">
        <v>17</v>
      </c>
      <c r="L16" s="390" t="s">
        <v>47</v>
      </c>
      <c r="M16" s="392">
        <v>5989</v>
      </c>
      <c r="N16" s="392">
        <v>167</v>
      </c>
      <c r="O16" s="393">
        <v>0.97287199480181941</v>
      </c>
      <c r="P16" s="393">
        <v>2.7128005198180635E-2</v>
      </c>
      <c r="Q16" s="393">
        <v>0.90303742471626269</v>
      </c>
    </row>
    <row r="17" spans="2:17" s="390" customFormat="1" ht="15" x14ac:dyDescent="0.25">
      <c r="B17" s="390" t="s">
        <v>9</v>
      </c>
      <c r="C17" s="392">
        <v>15780</v>
      </c>
      <c r="D17" s="392">
        <v>13873</v>
      </c>
      <c r="E17" s="392">
        <v>1907</v>
      </c>
      <c r="F17" s="393">
        <v>0.87915082382762988</v>
      </c>
      <c r="G17" s="393">
        <v>0.12084917617237009</v>
      </c>
      <c r="I17" s="391">
        <v>15</v>
      </c>
      <c r="J17" s="391">
        <v>5</v>
      </c>
      <c r="K17" s="391">
        <v>10</v>
      </c>
      <c r="L17" s="390" t="s">
        <v>42</v>
      </c>
      <c r="M17" s="392">
        <v>536</v>
      </c>
      <c r="N17" s="392">
        <v>19</v>
      </c>
      <c r="O17" s="393">
        <v>0.96576576576576578</v>
      </c>
      <c r="P17" s="393">
        <v>3.4234234234234232E-2</v>
      </c>
      <c r="Q17" s="393">
        <v>0.90303742471626269</v>
      </c>
    </row>
    <row r="18" spans="2:17" s="390" customFormat="1" ht="15" x14ac:dyDescent="0.25">
      <c r="B18" s="390" t="s">
        <v>8</v>
      </c>
      <c r="C18" s="392">
        <v>7954</v>
      </c>
      <c r="D18" s="392">
        <v>7546</v>
      </c>
      <c r="E18" s="392">
        <v>408</v>
      </c>
      <c r="F18" s="393">
        <v>0.94870505406084993</v>
      </c>
      <c r="G18" s="393">
        <v>5.1294945939150113E-2</v>
      </c>
      <c r="I18" s="391">
        <v>6</v>
      </c>
      <c r="J18" s="391">
        <v>6</v>
      </c>
      <c r="K18" s="391">
        <v>6</v>
      </c>
      <c r="L18" s="390" t="s">
        <v>8</v>
      </c>
      <c r="M18" s="392">
        <v>7546</v>
      </c>
      <c r="N18" s="392">
        <v>408</v>
      </c>
      <c r="O18" s="393">
        <v>0.94870505406084993</v>
      </c>
      <c r="P18" s="393">
        <v>5.1294945939150113E-2</v>
      </c>
      <c r="Q18" s="393">
        <v>0.90303742471626269</v>
      </c>
    </row>
    <row r="19" spans="2:17" s="390" customFormat="1" ht="15" x14ac:dyDescent="0.25">
      <c r="B19" s="390" t="s">
        <v>43</v>
      </c>
      <c r="C19" s="392">
        <v>24416</v>
      </c>
      <c r="D19" s="392">
        <v>22950</v>
      </c>
      <c r="E19" s="392">
        <v>1466</v>
      </c>
      <c r="F19" s="393">
        <v>0.93995740498034075</v>
      </c>
      <c r="G19" s="393">
        <v>6.0042595019659237E-2</v>
      </c>
      <c r="I19" s="391">
        <v>7</v>
      </c>
      <c r="J19" s="391">
        <v>7</v>
      </c>
      <c r="K19" s="391">
        <v>7</v>
      </c>
      <c r="L19" s="390" t="s">
        <v>43</v>
      </c>
      <c r="M19" s="392">
        <v>22950</v>
      </c>
      <c r="N19" s="392">
        <v>1466</v>
      </c>
      <c r="O19" s="393">
        <v>0.93995740498034075</v>
      </c>
      <c r="P19" s="393">
        <v>6.0042595019659237E-2</v>
      </c>
      <c r="Q19" s="393">
        <v>0.90303742471626269</v>
      </c>
    </row>
    <row r="20" spans="2:17" s="390" customFormat="1" ht="15" x14ac:dyDescent="0.25">
      <c r="B20" s="390" t="s">
        <v>7</v>
      </c>
      <c r="C20" s="392">
        <v>39709</v>
      </c>
      <c r="D20" s="392">
        <v>39647</v>
      </c>
      <c r="E20" s="392">
        <v>62</v>
      </c>
      <c r="F20" s="393">
        <v>0.99843864111410507</v>
      </c>
      <c r="G20" s="393">
        <v>1.5613588858948853E-3</v>
      </c>
      <c r="I20" s="391">
        <v>1</v>
      </c>
      <c r="J20" s="391">
        <v>8</v>
      </c>
      <c r="K20" s="391">
        <v>14</v>
      </c>
      <c r="L20" s="390" t="s">
        <v>45</v>
      </c>
      <c r="M20" s="392">
        <v>64764</v>
      </c>
      <c r="N20" s="392">
        <v>4282</v>
      </c>
      <c r="O20" s="393">
        <v>0.93798337340323845</v>
      </c>
      <c r="P20" s="393">
        <v>6.2016626596761576E-2</v>
      </c>
      <c r="Q20" s="393">
        <v>0.90303742471626269</v>
      </c>
    </row>
    <row r="21" spans="2:17" s="390" customFormat="1" ht="15" x14ac:dyDescent="0.25">
      <c r="B21" s="390" t="s">
        <v>44</v>
      </c>
      <c r="C21" s="392">
        <v>99997</v>
      </c>
      <c r="D21" s="392">
        <v>81652</v>
      </c>
      <c r="E21" s="392">
        <v>18345</v>
      </c>
      <c r="F21" s="393">
        <v>0.81654449633489001</v>
      </c>
      <c r="G21" s="393">
        <v>0.18345550366510996</v>
      </c>
      <c r="I21" s="391">
        <v>20</v>
      </c>
      <c r="J21" s="391">
        <v>9</v>
      </c>
      <c r="K21" s="391">
        <v>3</v>
      </c>
      <c r="L21" s="390" t="s">
        <v>40</v>
      </c>
      <c r="M21" s="392">
        <v>10215</v>
      </c>
      <c r="N21" s="392">
        <v>830</v>
      </c>
      <c r="O21" s="393">
        <v>0.9248528746038932</v>
      </c>
      <c r="P21" s="393">
        <v>7.5147125396106837E-2</v>
      </c>
      <c r="Q21" s="393">
        <v>0.90303742471626269</v>
      </c>
    </row>
    <row r="22" spans="2:17" s="390" customFormat="1" ht="15" x14ac:dyDescent="0.25">
      <c r="B22" s="390" t="s">
        <v>42</v>
      </c>
      <c r="C22" s="392">
        <v>555</v>
      </c>
      <c r="D22" s="392">
        <v>536</v>
      </c>
      <c r="E22" s="392">
        <v>19</v>
      </c>
      <c r="F22" s="393">
        <v>0.96576576576576578</v>
      </c>
      <c r="G22" s="393">
        <v>3.4234234234234232E-2</v>
      </c>
      <c r="I22" s="391">
        <v>5</v>
      </c>
      <c r="J22" s="391">
        <v>10</v>
      </c>
      <c r="K22" s="391">
        <v>20</v>
      </c>
      <c r="L22" s="390" t="s">
        <v>114</v>
      </c>
      <c r="M22" s="392">
        <v>533333</v>
      </c>
      <c r="N22" s="392">
        <v>57266</v>
      </c>
      <c r="O22" s="393">
        <v>0.90303742471626269</v>
      </c>
      <c r="P22" s="393">
        <v>9.6962575283737362E-2</v>
      </c>
      <c r="Q22" s="393">
        <v>0.90303742471626269</v>
      </c>
    </row>
    <row r="23" spans="2:17" s="390" customFormat="1" ht="15" x14ac:dyDescent="0.25">
      <c r="B23" s="390" t="s">
        <v>6</v>
      </c>
      <c r="C23" s="392">
        <v>59173</v>
      </c>
      <c r="D23" s="392">
        <v>53177</v>
      </c>
      <c r="E23" s="392">
        <v>5996</v>
      </c>
      <c r="F23" s="393">
        <v>0.89867000152096399</v>
      </c>
      <c r="G23" s="393">
        <v>0.10132999847903605</v>
      </c>
      <c r="I23" s="391">
        <v>13</v>
      </c>
      <c r="J23" s="391">
        <v>11</v>
      </c>
      <c r="K23" s="391">
        <v>1</v>
      </c>
      <c r="L23" s="390" t="s">
        <v>11</v>
      </c>
      <c r="M23" s="392">
        <v>128692</v>
      </c>
      <c r="N23" s="392">
        <v>14247</v>
      </c>
      <c r="O23" s="393">
        <v>0.90032811199182872</v>
      </c>
      <c r="P23" s="393">
        <v>9.9671888008171311E-2</v>
      </c>
      <c r="Q23" s="393">
        <v>0.90303742471626269</v>
      </c>
    </row>
    <row r="24" spans="2:17" s="390" customFormat="1" ht="15" x14ac:dyDescent="0.25">
      <c r="B24" s="390" t="s">
        <v>5</v>
      </c>
      <c r="C24" s="392">
        <v>13274</v>
      </c>
      <c r="D24" s="392">
        <v>11564</v>
      </c>
      <c r="E24" s="392">
        <v>1710</v>
      </c>
      <c r="F24" s="393">
        <v>0.87117673647732408</v>
      </c>
      <c r="G24" s="393">
        <v>0.1288232635226759</v>
      </c>
      <c r="I24" s="391">
        <v>17</v>
      </c>
      <c r="J24" s="391">
        <v>12</v>
      </c>
      <c r="K24" s="391">
        <v>4</v>
      </c>
      <c r="L24" s="390" t="s">
        <v>41</v>
      </c>
      <c r="M24" s="392">
        <v>9767</v>
      </c>
      <c r="N24" s="392">
        <v>1086</v>
      </c>
      <c r="O24" s="393">
        <v>0.8999355017045978</v>
      </c>
      <c r="P24" s="393">
        <v>0.10006449829540219</v>
      </c>
      <c r="Q24" s="393">
        <v>0.90303742471626269</v>
      </c>
    </row>
    <row r="25" spans="2:17" s="390" customFormat="1" ht="15" x14ac:dyDescent="0.25">
      <c r="B25" s="390" t="s">
        <v>38</v>
      </c>
      <c r="C25" s="392">
        <v>25656</v>
      </c>
      <c r="D25" s="392">
        <v>25333</v>
      </c>
      <c r="E25" s="392">
        <v>323</v>
      </c>
      <c r="F25" s="393">
        <v>0.98741035235422514</v>
      </c>
      <c r="G25" s="393">
        <v>1.2589647645774868E-2</v>
      </c>
      <c r="I25" s="391">
        <v>3</v>
      </c>
      <c r="J25" s="391">
        <v>13</v>
      </c>
      <c r="K25" s="391">
        <v>11</v>
      </c>
      <c r="L25" s="390" t="s">
        <v>6</v>
      </c>
      <c r="M25" s="392">
        <v>53177</v>
      </c>
      <c r="N25" s="392">
        <v>5996</v>
      </c>
      <c r="O25" s="393">
        <v>0.89867000152096399</v>
      </c>
      <c r="P25" s="393">
        <v>0.10132999847903605</v>
      </c>
      <c r="Q25" s="393">
        <v>0.90303742471626269</v>
      </c>
    </row>
    <row r="26" spans="2:17" s="390" customFormat="1" ht="15" x14ac:dyDescent="0.25">
      <c r="B26" s="390" t="s">
        <v>45</v>
      </c>
      <c r="C26" s="392">
        <v>69046</v>
      </c>
      <c r="D26" s="392">
        <v>64764</v>
      </c>
      <c r="E26" s="392">
        <v>4282</v>
      </c>
      <c r="F26" s="393">
        <v>0.93798337340323845</v>
      </c>
      <c r="G26" s="393">
        <v>6.2016626596761576E-2</v>
      </c>
      <c r="I26" s="391">
        <v>8</v>
      </c>
      <c r="J26" s="391">
        <v>14</v>
      </c>
      <c r="K26" s="391">
        <v>19</v>
      </c>
      <c r="L26" s="390" t="s">
        <v>49</v>
      </c>
      <c r="M26" s="392">
        <v>3824</v>
      </c>
      <c r="N26" s="392">
        <v>465</v>
      </c>
      <c r="O26" s="393">
        <v>0.89158311960830028</v>
      </c>
      <c r="P26" s="393">
        <v>0.10841688039169969</v>
      </c>
      <c r="Q26" s="393">
        <v>0.90303742471626269</v>
      </c>
    </row>
    <row r="27" spans="2:17" s="390" customFormat="1" ht="15" x14ac:dyDescent="0.25">
      <c r="B27" s="390" t="s">
        <v>50</v>
      </c>
      <c r="C27" s="392">
        <v>817</v>
      </c>
      <c r="D27" s="392">
        <v>692</v>
      </c>
      <c r="E27" s="392">
        <v>125</v>
      </c>
      <c r="F27" s="393">
        <v>0.84700122399020805</v>
      </c>
      <c r="G27" s="393">
        <v>0.15299877600979192</v>
      </c>
      <c r="I27" s="391">
        <v>19</v>
      </c>
      <c r="J27" s="391">
        <v>15</v>
      </c>
      <c r="K27" s="391">
        <v>5</v>
      </c>
      <c r="L27" s="390" t="s">
        <v>9</v>
      </c>
      <c r="M27" s="392">
        <v>13873</v>
      </c>
      <c r="N27" s="392">
        <v>1907</v>
      </c>
      <c r="O27" s="393">
        <v>0.87915082382762988</v>
      </c>
      <c r="P27" s="393">
        <v>0.12084917617237009</v>
      </c>
      <c r="Q27" s="393">
        <v>0.90303742471626269</v>
      </c>
    </row>
    <row r="28" spans="2:17" s="390" customFormat="1" ht="15" x14ac:dyDescent="0.25">
      <c r="B28" s="390" t="s">
        <v>46</v>
      </c>
      <c r="C28" s="392">
        <v>18143</v>
      </c>
      <c r="D28" s="392">
        <v>15851</v>
      </c>
      <c r="E28" s="392">
        <v>2292</v>
      </c>
      <c r="F28" s="393">
        <v>0.87367028606073971</v>
      </c>
      <c r="G28" s="393">
        <v>0.12632971393926032</v>
      </c>
      <c r="I28" s="391">
        <v>16</v>
      </c>
      <c r="J28" s="391">
        <v>16</v>
      </c>
      <c r="K28" s="391">
        <v>16</v>
      </c>
      <c r="L28" s="390" t="s">
        <v>46</v>
      </c>
      <c r="M28" s="392">
        <v>15851</v>
      </c>
      <c r="N28" s="392">
        <v>2292</v>
      </c>
      <c r="O28" s="393">
        <v>0.87367028606073971</v>
      </c>
      <c r="P28" s="393">
        <v>0.12632971393926032</v>
      </c>
      <c r="Q28" s="393">
        <v>0.90303742471626269</v>
      </c>
    </row>
    <row r="29" spans="2:17" s="390" customFormat="1" ht="15" x14ac:dyDescent="0.25">
      <c r="B29" s="390" t="s">
        <v>47</v>
      </c>
      <c r="C29" s="392">
        <v>6156</v>
      </c>
      <c r="D29" s="392">
        <v>5989</v>
      </c>
      <c r="E29" s="392">
        <v>167</v>
      </c>
      <c r="F29" s="393">
        <v>0.97287199480181941</v>
      </c>
      <c r="G29" s="393">
        <v>2.7128005198180635E-2</v>
      </c>
      <c r="I29" s="391">
        <v>4</v>
      </c>
      <c r="J29" s="391">
        <v>17</v>
      </c>
      <c r="K29" s="391">
        <v>12</v>
      </c>
      <c r="L29" s="390" t="s">
        <v>5</v>
      </c>
      <c r="M29" s="392">
        <v>11564</v>
      </c>
      <c r="N29" s="392">
        <v>1710</v>
      </c>
      <c r="O29" s="393">
        <v>0.87117673647732408</v>
      </c>
      <c r="P29" s="393">
        <v>0.1288232635226759</v>
      </c>
      <c r="Q29" s="393">
        <v>0.90303742471626269</v>
      </c>
    </row>
    <row r="30" spans="2:17" s="390" customFormat="1" ht="15" x14ac:dyDescent="0.25">
      <c r="B30" s="390" t="s">
        <v>48</v>
      </c>
      <c r="C30" s="392">
        <v>26244</v>
      </c>
      <c r="D30" s="392">
        <v>22811</v>
      </c>
      <c r="E30" s="392">
        <v>3433</v>
      </c>
      <c r="F30" s="393">
        <v>0.86918914799573233</v>
      </c>
      <c r="G30" s="393">
        <v>0.13081085200426765</v>
      </c>
      <c r="I30" s="391">
        <v>18</v>
      </c>
      <c r="J30" s="391">
        <v>18</v>
      </c>
      <c r="K30" s="391">
        <v>18</v>
      </c>
      <c r="L30" s="390" t="s">
        <v>48</v>
      </c>
      <c r="M30" s="392">
        <v>22811</v>
      </c>
      <c r="N30" s="392">
        <v>3433</v>
      </c>
      <c r="O30" s="393">
        <v>0.86918914799573233</v>
      </c>
      <c r="P30" s="393">
        <v>0.13081085200426765</v>
      </c>
      <c r="Q30" s="393">
        <v>0.90303742471626269</v>
      </c>
    </row>
    <row r="31" spans="2:17" s="390" customFormat="1" ht="15" x14ac:dyDescent="0.25">
      <c r="B31" s="390" t="s">
        <v>49</v>
      </c>
      <c r="C31" s="392">
        <v>4289</v>
      </c>
      <c r="D31" s="392">
        <v>3824</v>
      </c>
      <c r="E31" s="392">
        <v>465</v>
      </c>
      <c r="F31" s="393">
        <v>0.89158311960830028</v>
      </c>
      <c r="G31" s="393">
        <v>0.10841688039169969</v>
      </c>
      <c r="I31" s="391">
        <v>14</v>
      </c>
      <c r="J31" s="391">
        <v>19</v>
      </c>
      <c r="K31" s="391">
        <v>15</v>
      </c>
      <c r="L31" s="390" t="s">
        <v>50</v>
      </c>
      <c r="M31" s="392">
        <v>692</v>
      </c>
      <c r="N31" s="392">
        <v>125</v>
      </c>
      <c r="O31" s="393">
        <v>0.84700122399020805</v>
      </c>
      <c r="P31" s="393">
        <v>0.15299877600979192</v>
      </c>
      <c r="Q31" s="393">
        <v>0.90303742471626269</v>
      </c>
    </row>
    <row r="32" spans="2:17" s="390" customFormat="1" ht="15" x14ac:dyDescent="0.25">
      <c r="B32" s="394" t="s">
        <v>114</v>
      </c>
      <c r="C32" s="395">
        <v>590599</v>
      </c>
      <c r="D32" s="395">
        <v>533333</v>
      </c>
      <c r="E32" s="395">
        <v>57266</v>
      </c>
      <c r="F32" s="396">
        <v>0.90303742471626269</v>
      </c>
      <c r="G32" s="396">
        <v>9.6962575283737362E-2</v>
      </c>
      <c r="I32" s="391">
        <v>10</v>
      </c>
      <c r="J32" s="391">
        <v>20</v>
      </c>
      <c r="K32" s="391">
        <v>9</v>
      </c>
      <c r="L32" s="390" t="s">
        <v>44</v>
      </c>
      <c r="M32" s="392">
        <v>81652</v>
      </c>
      <c r="N32" s="392">
        <v>18345</v>
      </c>
      <c r="O32" s="393">
        <v>0.81654449633489001</v>
      </c>
      <c r="P32" s="393">
        <v>0.18345550366510996</v>
      </c>
      <c r="Q32" s="393">
        <v>0.90303742471626269</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72" t="s">
        <v>476</v>
      </c>
      <c r="C6" s="1172"/>
      <c r="D6" s="1172"/>
      <c r="E6" s="1172"/>
      <c r="F6" s="1172"/>
      <c r="G6" s="1172"/>
      <c r="H6" s="1172"/>
      <c r="I6" s="1172"/>
      <c r="J6" s="1172"/>
      <c r="K6" s="1172"/>
      <c r="L6" s="1172"/>
      <c r="M6" s="1172"/>
      <c r="N6" s="1172"/>
      <c r="O6" s="389"/>
    </row>
    <row r="7" spans="1:17" s="7" customFormat="1" ht="24.75" customHeight="1" x14ac:dyDescent="0.2">
      <c r="A7" s="364"/>
      <c r="B7" s="1172"/>
      <c r="C7" s="1172"/>
      <c r="D7" s="1172"/>
      <c r="E7" s="1172"/>
      <c r="F7" s="1172"/>
      <c r="G7" s="1172"/>
      <c r="H7" s="1172"/>
      <c r="I7" s="1172"/>
      <c r="J7" s="1172"/>
      <c r="K7" s="1172"/>
      <c r="L7" s="1172"/>
      <c r="M7" s="1172"/>
      <c r="N7" s="1172"/>
      <c r="O7" s="389"/>
    </row>
    <row r="8" spans="1:17" s="7" customFormat="1" ht="15.75" customHeight="1" x14ac:dyDescent="0.2">
      <c r="A8" s="364"/>
      <c r="B8" s="1173" t="s">
        <v>489</v>
      </c>
      <c r="C8" s="1173"/>
      <c r="D8" s="1173"/>
      <c r="E8" s="1173"/>
      <c r="F8" s="1173"/>
      <c r="G8" s="1173"/>
      <c r="H8" s="1173"/>
      <c r="I8" s="1173"/>
      <c r="J8" s="1173"/>
      <c r="K8" s="1173"/>
      <c r="L8" s="1173"/>
      <c r="M8" s="1173"/>
      <c r="N8" s="1173"/>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74" t="s">
        <v>51</v>
      </c>
      <c r="D11" s="1174"/>
      <c r="E11" s="1174"/>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91330</v>
      </c>
      <c r="D13" s="392">
        <v>72074</v>
      </c>
      <c r="E13" s="392">
        <v>19256</v>
      </c>
      <c r="F13" s="393">
        <v>0.78916018832804113</v>
      </c>
      <c r="G13" s="393">
        <v>0.21083981167195884</v>
      </c>
      <c r="I13" s="391">
        <v>14</v>
      </c>
      <c r="J13" s="391">
        <v>1</v>
      </c>
      <c r="K13" s="391">
        <v>8</v>
      </c>
      <c r="L13" s="390" t="s">
        <v>7</v>
      </c>
      <c r="M13" s="392">
        <v>46120</v>
      </c>
      <c r="N13" s="392">
        <v>59</v>
      </c>
      <c r="O13" s="393">
        <v>0.9987223629788432</v>
      </c>
      <c r="P13" s="393">
        <v>1.277637021156803E-3</v>
      </c>
      <c r="Q13" s="393">
        <v>0.8114873933249912</v>
      </c>
    </row>
    <row r="14" spans="1:17" s="390" customFormat="1" ht="15" x14ac:dyDescent="0.25">
      <c r="B14" s="390" t="s">
        <v>10</v>
      </c>
      <c r="C14" s="392">
        <v>13620</v>
      </c>
      <c r="D14" s="392">
        <v>13407</v>
      </c>
      <c r="E14" s="392">
        <v>213</v>
      </c>
      <c r="F14" s="393">
        <v>0.98436123348017623</v>
      </c>
      <c r="G14" s="393">
        <v>1.563876651982379E-2</v>
      </c>
      <c r="I14" s="391">
        <v>2</v>
      </c>
      <c r="J14" s="391">
        <v>2</v>
      </c>
      <c r="K14" s="391">
        <v>2</v>
      </c>
      <c r="L14" s="390" t="s">
        <v>10</v>
      </c>
      <c r="M14" s="392">
        <v>13407</v>
      </c>
      <c r="N14" s="392">
        <v>213</v>
      </c>
      <c r="O14" s="393">
        <v>0.98436123348017623</v>
      </c>
      <c r="P14" s="393">
        <v>1.563876651982379E-2</v>
      </c>
      <c r="Q14" s="393">
        <v>0.8114873933249912</v>
      </c>
    </row>
    <row r="15" spans="1:17" s="390" customFormat="1" ht="15" x14ac:dyDescent="0.25">
      <c r="B15" s="390" t="s">
        <v>40</v>
      </c>
      <c r="C15" s="392">
        <v>13718</v>
      </c>
      <c r="D15" s="392">
        <v>12490</v>
      </c>
      <c r="E15" s="392">
        <v>1228</v>
      </c>
      <c r="F15" s="393">
        <v>0.91048257763522378</v>
      </c>
      <c r="G15" s="393">
        <v>8.9517422364776209E-2</v>
      </c>
      <c r="I15" s="391">
        <v>7</v>
      </c>
      <c r="J15" s="391">
        <v>3</v>
      </c>
      <c r="K15" s="391">
        <v>10</v>
      </c>
      <c r="L15" s="390" t="s">
        <v>42</v>
      </c>
      <c r="M15" s="392">
        <v>541</v>
      </c>
      <c r="N15" s="392">
        <v>30</v>
      </c>
      <c r="O15" s="393">
        <v>0.9474605954465849</v>
      </c>
      <c r="P15" s="393">
        <v>5.2539404553415062E-2</v>
      </c>
      <c r="Q15" s="393">
        <v>0.8114873933249912</v>
      </c>
    </row>
    <row r="16" spans="1:17" s="390" customFormat="1" ht="15" x14ac:dyDescent="0.25">
      <c r="B16" s="390" t="s">
        <v>41</v>
      </c>
      <c r="C16" s="392">
        <v>13422</v>
      </c>
      <c r="D16" s="392">
        <v>11366</v>
      </c>
      <c r="E16" s="392">
        <v>2056</v>
      </c>
      <c r="F16" s="393">
        <v>0.8468186559380122</v>
      </c>
      <c r="G16" s="393">
        <v>0.15318134406198777</v>
      </c>
      <c r="I16" s="391">
        <v>12</v>
      </c>
      <c r="J16" s="391">
        <v>4</v>
      </c>
      <c r="K16" s="391">
        <v>13</v>
      </c>
      <c r="L16" s="390" t="s">
        <v>38</v>
      </c>
      <c r="M16" s="392">
        <v>21280</v>
      </c>
      <c r="N16" s="392">
        <v>1439</v>
      </c>
      <c r="O16" s="393">
        <v>0.93666094458382854</v>
      </c>
      <c r="P16" s="393">
        <v>6.3339055416171491E-2</v>
      </c>
      <c r="Q16" s="393">
        <v>0.8114873933249912</v>
      </c>
    </row>
    <row r="17" spans="2:17" s="390" customFormat="1" ht="15" x14ac:dyDescent="0.25">
      <c r="B17" s="390" t="s">
        <v>9</v>
      </c>
      <c r="C17" s="392">
        <v>14596</v>
      </c>
      <c r="D17" s="392">
        <v>12424</v>
      </c>
      <c r="E17" s="392">
        <v>2172</v>
      </c>
      <c r="F17" s="393">
        <v>0.85119210742669227</v>
      </c>
      <c r="G17" s="393">
        <v>0.14880789257330776</v>
      </c>
      <c r="I17" s="391">
        <v>11</v>
      </c>
      <c r="J17" s="391">
        <v>5</v>
      </c>
      <c r="K17" s="391">
        <v>17</v>
      </c>
      <c r="L17" s="390" t="s">
        <v>47</v>
      </c>
      <c r="M17" s="392">
        <v>6399</v>
      </c>
      <c r="N17" s="392">
        <v>442</v>
      </c>
      <c r="O17" s="393">
        <v>0.93538956292939623</v>
      </c>
      <c r="P17" s="393">
        <v>6.461043707060371E-2</v>
      </c>
      <c r="Q17" s="393">
        <v>0.8114873933249912</v>
      </c>
    </row>
    <row r="18" spans="2:17" s="390" customFormat="1" ht="15" x14ac:dyDescent="0.25">
      <c r="B18" s="390" t="s">
        <v>8</v>
      </c>
      <c r="C18" s="392">
        <v>5028</v>
      </c>
      <c r="D18" s="392">
        <v>4434</v>
      </c>
      <c r="E18" s="392">
        <v>594</v>
      </c>
      <c r="F18" s="393">
        <v>0.88186157517899766</v>
      </c>
      <c r="G18" s="393">
        <v>0.11813842482100238</v>
      </c>
      <c r="I18" s="391">
        <v>9</v>
      </c>
      <c r="J18" s="391">
        <v>6</v>
      </c>
      <c r="K18" s="391">
        <v>7</v>
      </c>
      <c r="L18" s="390" t="s">
        <v>43</v>
      </c>
      <c r="M18" s="392">
        <v>25427</v>
      </c>
      <c r="N18" s="392">
        <v>2305</v>
      </c>
      <c r="O18" s="393">
        <v>0.91688302322227033</v>
      </c>
      <c r="P18" s="393">
        <v>8.3116976777729695E-2</v>
      </c>
      <c r="Q18" s="393">
        <v>0.8114873933249912</v>
      </c>
    </row>
    <row r="19" spans="2:17" s="390" customFormat="1" ht="15" x14ac:dyDescent="0.25">
      <c r="B19" s="390" t="s">
        <v>43</v>
      </c>
      <c r="C19" s="392">
        <v>27732</v>
      </c>
      <c r="D19" s="392">
        <v>25427</v>
      </c>
      <c r="E19" s="392">
        <v>2305</v>
      </c>
      <c r="F19" s="393">
        <v>0.91688302322227033</v>
      </c>
      <c r="G19" s="393">
        <v>8.3116976777729695E-2</v>
      </c>
      <c r="I19" s="391">
        <v>6</v>
      </c>
      <c r="J19" s="391">
        <v>7</v>
      </c>
      <c r="K19" s="391">
        <v>3</v>
      </c>
      <c r="L19" s="390" t="s">
        <v>40</v>
      </c>
      <c r="M19" s="392">
        <v>12490</v>
      </c>
      <c r="N19" s="392">
        <v>1228</v>
      </c>
      <c r="O19" s="393">
        <v>0.91048257763522378</v>
      </c>
      <c r="P19" s="393">
        <v>8.9517422364776209E-2</v>
      </c>
      <c r="Q19" s="393">
        <v>0.8114873933249912</v>
      </c>
    </row>
    <row r="20" spans="2:17" s="390" customFormat="1" ht="15" x14ac:dyDescent="0.25">
      <c r="B20" s="390" t="s">
        <v>7</v>
      </c>
      <c r="C20" s="392">
        <v>46179</v>
      </c>
      <c r="D20" s="392">
        <v>46120</v>
      </c>
      <c r="E20" s="392">
        <v>59</v>
      </c>
      <c r="F20" s="393">
        <v>0.9987223629788432</v>
      </c>
      <c r="G20" s="393">
        <v>1.277637021156803E-3</v>
      </c>
      <c r="I20" s="391">
        <v>1</v>
      </c>
      <c r="J20" s="391">
        <v>8</v>
      </c>
      <c r="K20" s="391">
        <v>14</v>
      </c>
      <c r="L20" s="390" t="s">
        <v>45</v>
      </c>
      <c r="M20" s="392">
        <v>49594</v>
      </c>
      <c r="N20" s="392">
        <v>5473</v>
      </c>
      <c r="O20" s="393">
        <v>0.90061198176766488</v>
      </c>
      <c r="P20" s="393">
        <v>9.938801823233516E-2</v>
      </c>
      <c r="Q20" s="393">
        <v>0.8114873933249912</v>
      </c>
    </row>
    <row r="21" spans="2:17" s="390" customFormat="1" ht="15" x14ac:dyDescent="0.25">
      <c r="B21" s="390" t="s">
        <v>44</v>
      </c>
      <c r="C21" s="392">
        <v>119566</v>
      </c>
      <c r="D21" s="392">
        <v>74374</v>
      </c>
      <c r="E21" s="392">
        <v>45192</v>
      </c>
      <c r="F21" s="393">
        <v>0.62203301942023648</v>
      </c>
      <c r="G21" s="393">
        <v>0.37796698057976347</v>
      </c>
      <c r="I21" s="391">
        <v>20</v>
      </c>
      <c r="J21" s="391">
        <v>9</v>
      </c>
      <c r="K21" s="391">
        <v>6</v>
      </c>
      <c r="L21" s="390" t="s">
        <v>8</v>
      </c>
      <c r="M21" s="392">
        <v>4434</v>
      </c>
      <c r="N21" s="392">
        <v>594</v>
      </c>
      <c r="O21" s="393">
        <v>0.88186157517899766</v>
      </c>
      <c r="P21" s="393">
        <v>0.11813842482100238</v>
      </c>
      <c r="Q21" s="393">
        <v>0.8114873933249912</v>
      </c>
    </row>
    <row r="22" spans="2:17" s="390" customFormat="1" ht="15" x14ac:dyDescent="0.25">
      <c r="B22" s="390" t="s">
        <v>42</v>
      </c>
      <c r="C22" s="392">
        <v>571</v>
      </c>
      <c r="D22" s="392">
        <v>541</v>
      </c>
      <c r="E22" s="392">
        <v>30</v>
      </c>
      <c r="F22" s="393">
        <v>0.9474605954465849</v>
      </c>
      <c r="G22" s="393">
        <v>5.2539404553415062E-2</v>
      </c>
      <c r="I22" s="391">
        <v>3</v>
      </c>
      <c r="J22" s="391">
        <v>10</v>
      </c>
      <c r="K22" s="391">
        <v>11</v>
      </c>
      <c r="L22" s="390" t="s">
        <v>6</v>
      </c>
      <c r="M22" s="392">
        <v>44790</v>
      </c>
      <c r="N22" s="392">
        <v>7785</v>
      </c>
      <c r="O22" s="393">
        <v>0.85192582025677599</v>
      </c>
      <c r="P22" s="393">
        <v>0.14807417974322395</v>
      </c>
      <c r="Q22" s="393">
        <v>0.8114873933249912</v>
      </c>
    </row>
    <row r="23" spans="2:17" s="390" customFormat="1" ht="15" x14ac:dyDescent="0.25">
      <c r="B23" s="390" t="s">
        <v>6</v>
      </c>
      <c r="C23" s="392">
        <v>52575</v>
      </c>
      <c r="D23" s="392">
        <v>44790</v>
      </c>
      <c r="E23" s="392">
        <v>7785</v>
      </c>
      <c r="F23" s="393">
        <v>0.85192582025677599</v>
      </c>
      <c r="G23" s="393">
        <v>0.14807417974322395</v>
      </c>
      <c r="I23" s="391">
        <v>10</v>
      </c>
      <c r="J23" s="391">
        <v>11</v>
      </c>
      <c r="K23" s="391">
        <v>5</v>
      </c>
      <c r="L23" s="390" t="s">
        <v>9</v>
      </c>
      <c r="M23" s="392">
        <v>12424</v>
      </c>
      <c r="N23" s="392">
        <v>2172</v>
      </c>
      <c r="O23" s="393">
        <v>0.85119210742669227</v>
      </c>
      <c r="P23" s="393">
        <v>0.14880789257330776</v>
      </c>
      <c r="Q23" s="393">
        <v>0.8114873933249912</v>
      </c>
    </row>
    <row r="24" spans="2:17" s="390" customFormat="1" ht="15" x14ac:dyDescent="0.25">
      <c r="B24" s="390" t="s">
        <v>5</v>
      </c>
      <c r="C24" s="392">
        <v>14004</v>
      </c>
      <c r="D24" s="392">
        <v>11031</v>
      </c>
      <c r="E24" s="392">
        <v>2973</v>
      </c>
      <c r="F24" s="393">
        <v>0.78770351328191945</v>
      </c>
      <c r="G24" s="393">
        <v>0.21229648671808055</v>
      </c>
      <c r="I24" s="391">
        <v>15</v>
      </c>
      <c r="J24" s="391">
        <v>12</v>
      </c>
      <c r="K24" s="391">
        <v>4</v>
      </c>
      <c r="L24" s="390" t="s">
        <v>41</v>
      </c>
      <c r="M24" s="392">
        <v>11366</v>
      </c>
      <c r="N24" s="392">
        <v>2056</v>
      </c>
      <c r="O24" s="393">
        <v>0.8468186559380122</v>
      </c>
      <c r="P24" s="393">
        <v>0.15318134406198777</v>
      </c>
      <c r="Q24" s="393">
        <v>0.8114873933249912</v>
      </c>
    </row>
    <row r="25" spans="2:17" s="390" customFormat="1" ht="15" x14ac:dyDescent="0.25">
      <c r="B25" s="390" t="s">
        <v>38</v>
      </c>
      <c r="C25" s="392">
        <v>22719</v>
      </c>
      <c r="D25" s="392">
        <v>21280</v>
      </c>
      <c r="E25" s="392">
        <v>1439</v>
      </c>
      <c r="F25" s="393">
        <v>0.93666094458382854</v>
      </c>
      <c r="G25" s="393">
        <v>6.3339055416171491E-2</v>
      </c>
      <c r="I25" s="391">
        <v>4</v>
      </c>
      <c r="J25" s="391">
        <v>13</v>
      </c>
      <c r="K25" s="391">
        <v>20</v>
      </c>
      <c r="L25" s="390" t="s">
        <v>114</v>
      </c>
      <c r="M25" s="392">
        <v>446822</v>
      </c>
      <c r="N25" s="392">
        <v>103799</v>
      </c>
      <c r="O25" s="393">
        <v>0.8114873933249912</v>
      </c>
      <c r="P25" s="393">
        <v>0.18851260667500877</v>
      </c>
      <c r="Q25" s="393">
        <v>0.8114873933249912</v>
      </c>
    </row>
    <row r="26" spans="2:17" s="390" customFormat="1" ht="15" x14ac:dyDescent="0.25">
      <c r="B26" s="390" t="s">
        <v>45</v>
      </c>
      <c r="C26" s="392">
        <v>55067</v>
      </c>
      <c r="D26" s="392">
        <v>49594</v>
      </c>
      <c r="E26" s="392">
        <v>5473</v>
      </c>
      <c r="F26" s="393">
        <v>0.90061198176766488</v>
      </c>
      <c r="G26" s="393">
        <v>9.938801823233516E-2</v>
      </c>
      <c r="I26" s="391">
        <v>8</v>
      </c>
      <c r="J26" s="391">
        <v>14</v>
      </c>
      <c r="K26" s="391">
        <v>1</v>
      </c>
      <c r="L26" s="390" t="s">
        <v>11</v>
      </c>
      <c r="M26" s="392">
        <v>72074</v>
      </c>
      <c r="N26" s="392">
        <v>19256</v>
      </c>
      <c r="O26" s="393">
        <v>0.78916018832804113</v>
      </c>
      <c r="P26" s="393">
        <v>0.21083981167195884</v>
      </c>
      <c r="Q26" s="393">
        <v>0.8114873933249912</v>
      </c>
    </row>
    <row r="27" spans="2:17" s="390" customFormat="1" ht="15" x14ac:dyDescent="0.25">
      <c r="B27" s="390" t="s">
        <v>50</v>
      </c>
      <c r="C27" s="392">
        <v>517</v>
      </c>
      <c r="D27" s="392">
        <v>402</v>
      </c>
      <c r="E27" s="392">
        <v>115</v>
      </c>
      <c r="F27" s="393">
        <v>0.77756286266924568</v>
      </c>
      <c r="G27" s="393">
        <v>0.22243713733075435</v>
      </c>
      <c r="I27" s="391">
        <v>17</v>
      </c>
      <c r="J27" s="391">
        <v>15</v>
      </c>
      <c r="K27" s="391">
        <v>12</v>
      </c>
      <c r="L27" s="390" t="s">
        <v>5</v>
      </c>
      <c r="M27" s="392">
        <v>11031</v>
      </c>
      <c r="N27" s="392">
        <v>2973</v>
      </c>
      <c r="O27" s="393">
        <v>0.78770351328191945</v>
      </c>
      <c r="P27" s="393">
        <v>0.21229648671808055</v>
      </c>
      <c r="Q27" s="393">
        <v>0.8114873933249912</v>
      </c>
    </row>
    <row r="28" spans="2:17" s="390" customFormat="1" ht="15" x14ac:dyDescent="0.25">
      <c r="B28" s="390" t="s">
        <v>46</v>
      </c>
      <c r="C28" s="392">
        <v>13667</v>
      </c>
      <c r="D28" s="392">
        <v>10699</v>
      </c>
      <c r="E28" s="392">
        <v>2968</v>
      </c>
      <c r="F28" s="393">
        <v>0.78283456501060955</v>
      </c>
      <c r="G28" s="393">
        <v>0.2171654349893905</v>
      </c>
      <c r="I28" s="391">
        <v>16</v>
      </c>
      <c r="J28" s="391">
        <v>16</v>
      </c>
      <c r="K28" s="391">
        <v>16</v>
      </c>
      <c r="L28" s="390" t="s">
        <v>46</v>
      </c>
      <c r="M28" s="392">
        <v>10699</v>
      </c>
      <c r="N28" s="392">
        <v>2968</v>
      </c>
      <c r="O28" s="393">
        <v>0.78283456501060955</v>
      </c>
      <c r="P28" s="393">
        <v>0.2171654349893905</v>
      </c>
      <c r="Q28" s="393">
        <v>0.8114873933249912</v>
      </c>
    </row>
    <row r="29" spans="2:17" s="390" customFormat="1" ht="15" x14ac:dyDescent="0.25">
      <c r="B29" s="390" t="s">
        <v>47</v>
      </c>
      <c r="C29" s="392">
        <v>6841</v>
      </c>
      <c r="D29" s="392">
        <v>6399</v>
      </c>
      <c r="E29" s="392">
        <v>442</v>
      </c>
      <c r="F29" s="393">
        <v>0.93538956292939623</v>
      </c>
      <c r="G29" s="393">
        <v>6.461043707060371E-2</v>
      </c>
      <c r="I29" s="391">
        <v>5</v>
      </c>
      <c r="J29" s="391">
        <v>17</v>
      </c>
      <c r="K29" s="391">
        <v>15</v>
      </c>
      <c r="L29" s="390" t="s">
        <v>50</v>
      </c>
      <c r="M29" s="392">
        <v>402</v>
      </c>
      <c r="N29" s="392">
        <v>115</v>
      </c>
      <c r="O29" s="393">
        <v>0.77756286266924568</v>
      </c>
      <c r="P29" s="393">
        <v>0.22243713733075435</v>
      </c>
      <c r="Q29" s="393">
        <v>0.8114873933249912</v>
      </c>
    </row>
    <row r="30" spans="2:17" s="390" customFormat="1" ht="15" x14ac:dyDescent="0.25">
      <c r="B30" s="390" t="s">
        <v>48</v>
      </c>
      <c r="C30" s="392">
        <v>35751</v>
      </c>
      <c r="D30" s="392">
        <v>27192</v>
      </c>
      <c r="E30" s="392">
        <v>8559</v>
      </c>
      <c r="F30" s="393">
        <v>0.76059410925568516</v>
      </c>
      <c r="G30" s="393">
        <v>0.23940589074431484</v>
      </c>
      <c r="I30" s="391">
        <v>18</v>
      </c>
      <c r="J30" s="391">
        <v>18</v>
      </c>
      <c r="K30" s="391">
        <v>18</v>
      </c>
      <c r="L30" s="390" t="s">
        <v>48</v>
      </c>
      <c r="M30" s="392">
        <v>27192</v>
      </c>
      <c r="N30" s="392">
        <v>8559</v>
      </c>
      <c r="O30" s="393">
        <v>0.76059410925568516</v>
      </c>
      <c r="P30" s="393">
        <v>0.23940589074431484</v>
      </c>
      <c r="Q30" s="393">
        <v>0.8114873933249912</v>
      </c>
    </row>
    <row r="31" spans="2:17" s="390" customFormat="1" ht="15" x14ac:dyDescent="0.25">
      <c r="B31" s="390" t="s">
        <v>49</v>
      </c>
      <c r="C31" s="392">
        <v>3718</v>
      </c>
      <c r="D31" s="392">
        <v>2778</v>
      </c>
      <c r="E31" s="392">
        <v>940</v>
      </c>
      <c r="F31" s="393">
        <v>0.74717590102205489</v>
      </c>
      <c r="G31" s="393">
        <v>0.25282409897794511</v>
      </c>
      <c r="I31" s="391">
        <v>19</v>
      </c>
      <c r="J31" s="391">
        <v>19</v>
      </c>
      <c r="K31" s="391">
        <v>19</v>
      </c>
      <c r="L31" s="390" t="s">
        <v>49</v>
      </c>
      <c r="M31" s="392">
        <v>2778</v>
      </c>
      <c r="N31" s="392">
        <v>940</v>
      </c>
      <c r="O31" s="393">
        <v>0.74717590102205489</v>
      </c>
      <c r="P31" s="393">
        <v>0.25282409897794511</v>
      </c>
      <c r="Q31" s="393">
        <v>0.8114873933249912</v>
      </c>
    </row>
    <row r="32" spans="2:17" s="390" customFormat="1" ht="15" x14ac:dyDescent="0.25">
      <c r="B32" s="394" t="s">
        <v>114</v>
      </c>
      <c r="C32" s="395">
        <v>550621</v>
      </c>
      <c r="D32" s="395">
        <v>446822</v>
      </c>
      <c r="E32" s="395">
        <v>103799</v>
      </c>
      <c r="F32" s="396">
        <v>0.8114873933249912</v>
      </c>
      <c r="G32" s="396">
        <v>0.18851260667500877</v>
      </c>
      <c r="I32" s="391">
        <v>13</v>
      </c>
      <c r="J32" s="391">
        <v>20</v>
      </c>
      <c r="K32" s="391">
        <v>9</v>
      </c>
      <c r="L32" s="390" t="s">
        <v>44</v>
      </c>
      <c r="M32" s="392">
        <v>74374</v>
      </c>
      <c r="N32" s="392">
        <v>45192</v>
      </c>
      <c r="O32" s="393">
        <v>0.62203301942023648</v>
      </c>
      <c r="P32" s="393">
        <v>0.37796698057976347</v>
      </c>
      <c r="Q32" s="393">
        <v>0.8114873933249912</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2" zoomScale="80" zoomScaleNormal="80" workbookViewId="0">
      <selection activeCell="P31" activeCellId="2" sqref="L31 N31 P31"/>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11"/>
      <c r="C2" s="1211"/>
      <c r="D2" s="808"/>
      <c r="E2" s="809"/>
      <c r="F2" s="810"/>
      <c r="G2" s="809"/>
    </row>
    <row r="3" spans="1:19" s="633" customFormat="1" ht="38.25" customHeight="1" x14ac:dyDescent="0.2">
      <c r="B3" s="810"/>
      <c r="C3" s="810"/>
      <c r="D3" s="810"/>
      <c r="E3" s="809"/>
      <c r="F3" s="810"/>
      <c r="G3" s="809"/>
    </row>
    <row r="4" spans="1:19" s="635" customFormat="1" ht="37.5" customHeight="1" x14ac:dyDescent="0.2">
      <c r="B4" s="1223" t="s">
        <v>348</v>
      </c>
      <c r="C4" s="1223"/>
      <c r="D4" s="1223"/>
      <c r="E4" s="1223"/>
      <c r="F4" s="1223"/>
      <c r="G4" s="1223"/>
      <c r="H4" s="1223"/>
      <c r="I4" s="1223"/>
      <c r="J4" s="1223"/>
      <c r="K4" s="1223"/>
      <c r="L4" s="1223"/>
      <c r="M4" s="1223"/>
      <c r="N4" s="1223"/>
      <c r="O4" s="1223"/>
      <c r="P4" s="1223"/>
      <c r="Q4" s="1223"/>
    </row>
    <row r="5" spans="1:19" s="811" customFormat="1" ht="18" x14ac:dyDescent="0.2">
      <c r="B5" s="1047" t="str">
        <f>porsaad!B6</f>
        <v>Situación a 30 de septiembre de 2023</v>
      </c>
      <c r="C5" s="1047"/>
      <c r="D5" s="1047"/>
      <c r="E5" s="1047"/>
      <c r="F5" s="1047"/>
      <c r="G5" s="1047"/>
      <c r="H5" s="1047"/>
      <c r="I5" s="1047"/>
      <c r="J5" s="1047"/>
      <c r="K5" s="1047"/>
      <c r="L5" s="1047"/>
      <c r="M5" s="1047"/>
      <c r="N5" s="1047"/>
      <c r="O5" s="1047"/>
      <c r="P5" s="1047"/>
    </row>
    <row r="6" spans="1:19" s="635" customFormat="1" ht="6" customHeight="1" x14ac:dyDescent="0.2">
      <c r="D6" s="812"/>
      <c r="E6" s="812"/>
      <c r="F6" s="812"/>
      <c r="G6" s="812"/>
    </row>
    <row r="7" spans="1:19" s="816" customFormat="1" ht="12.75" customHeight="1" x14ac:dyDescent="0.2">
      <c r="A7" s="813"/>
      <c r="B7" s="1212" t="s">
        <v>15</v>
      </c>
      <c r="C7" s="814"/>
      <c r="D7" s="1215" t="s">
        <v>285</v>
      </c>
      <c r="E7" s="815"/>
      <c r="F7" s="1217" t="s">
        <v>477</v>
      </c>
      <c r="G7" s="1218"/>
      <c r="I7" s="1217" t="s">
        <v>286</v>
      </c>
      <c r="J7" s="1221"/>
      <c r="K7" s="956"/>
      <c r="L7" s="956"/>
      <c r="M7" s="956"/>
      <c r="N7" s="956"/>
      <c r="O7" s="956"/>
      <c r="P7" s="956"/>
      <c r="Q7" s="957"/>
    </row>
    <row r="8" spans="1:19" s="816" customFormat="1" ht="15" customHeight="1" x14ac:dyDescent="0.2">
      <c r="A8" s="813"/>
      <c r="B8" s="1213"/>
      <c r="C8" s="814"/>
      <c r="D8" s="1216"/>
      <c r="E8" s="815"/>
      <c r="F8" s="1219"/>
      <c r="G8" s="1220"/>
      <c r="I8" s="1219"/>
      <c r="J8" s="1222"/>
      <c r="K8" s="958"/>
      <c r="L8" s="1201" t="s">
        <v>141</v>
      </c>
      <c r="M8" s="1202"/>
      <c r="N8" s="1205" t="s">
        <v>142</v>
      </c>
      <c r="O8" s="1206"/>
      <c r="P8" s="1206"/>
      <c r="Q8" s="1207"/>
    </row>
    <row r="9" spans="1:19" s="816" customFormat="1" ht="44.25" customHeight="1" x14ac:dyDescent="0.2">
      <c r="A9" s="813"/>
      <c r="B9" s="1213"/>
      <c r="C9" s="814"/>
      <c r="D9" s="1216"/>
      <c r="E9" s="815"/>
      <c r="F9" s="1219"/>
      <c r="G9" s="1220"/>
      <c r="I9" s="1219"/>
      <c r="J9" s="1222"/>
      <c r="K9" s="958"/>
      <c r="L9" s="1203"/>
      <c r="M9" s="1204"/>
      <c r="N9" s="1205" t="s">
        <v>483</v>
      </c>
      <c r="O9" s="1207"/>
      <c r="P9" s="1205" t="s">
        <v>484</v>
      </c>
      <c r="Q9" s="1207"/>
    </row>
    <row r="10" spans="1:19" s="818" customFormat="1" ht="56.25" x14ac:dyDescent="0.2">
      <c r="A10" s="817"/>
      <c r="B10" s="1214"/>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279070</v>
      </c>
      <c r="E12" s="830">
        <v>53364</v>
      </c>
      <c r="F12" s="968">
        <f>D12-I12</f>
        <v>278419</v>
      </c>
      <c r="G12" s="969">
        <f>F12*100/D12</f>
        <v>99.766725194395676</v>
      </c>
      <c r="I12" s="968">
        <f>L12+N12+P12</f>
        <v>651</v>
      </c>
      <c r="J12" s="969">
        <f t="shared" ref="J12:J29" si="0">I12*100/D12</f>
        <v>0.23327480560432867</v>
      </c>
      <c r="L12" s="968">
        <v>0</v>
      </c>
      <c r="M12" s="964">
        <f>L12/$I12*100</f>
        <v>0</v>
      </c>
      <c r="N12" s="968">
        <v>291</v>
      </c>
      <c r="O12" s="623">
        <f>N12/$I12*100</f>
        <v>44.700460829493089</v>
      </c>
      <c r="P12" s="968">
        <v>360</v>
      </c>
      <c r="Q12" s="623">
        <f>P12/$I12*100</f>
        <v>55.299539170506918</v>
      </c>
      <c r="R12" s="992"/>
      <c r="S12" s="992"/>
    </row>
    <row r="13" spans="1:19" s="829" customFormat="1" x14ac:dyDescent="0.2">
      <c r="A13" s="827"/>
      <c r="B13" s="831" t="s">
        <v>10</v>
      </c>
      <c r="D13" s="977">
        <f>'41benpresaad'!D11</f>
        <v>39671</v>
      </c>
      <c r="E13" s="830">
        <v>5161</v>
      </c>
      <c r="F13" s="970">
        <f t="shared" ref="F13:F29" si="1">D13-I13</f>
        <v>39047</v>
      </c>
      <c r="G13" s="971">
        <f t="shared" ref="G13:G29" si="2">F13*100/D13</f>
        <v>98.42706258980111</v>
      </c>
      <c r="I13" s="970">
        <f t="shared" ref="I13:I29" si="3">L13+N13+P13</f>
        <v>624</v>
      </c>
      <c r="J13" s="971">
        <f t="shared" si="0"/>
        <v>1.5729374101988858</v>
      </c>
      <c r="L13" s="970">
        <v>0</v>
      </c>
      <c r="M13" s="965">
        <f>L13/$I13*100</f>
        <v>0</v>
      </c>
      <c r="N13" s="970">
        <v>341</v>
      </c>
      <c r="O13" s="624">
        <f>N13/$I13*100</f>
        <v>54.647435897435891</v>
      </c>
      <c r="P13" s="970">
        <v>283</v>
      </c>
      <c r="Q13" s="624">
        <f>P13/$I13*100</f>
        <v>45.352564102564102</v>
      </c>
      <c r="R13" s="992"/>
      <c r="S13" s="992"/>
    </row>
    <row r="14" spans="1:19" s="829" customFormat="1" x14ac:dyDescent="0.2">
      <c r="A14" s="827"/>
      <c r="B14" s="831" t="s">
        <v>40</v>
      </c>
      <c r="D14" s="977">
        <f>'41benpresaad'!D12</f>
        <v>30221</v>
      </c>
      <c r="E14" s="830">
        <v>3593</v>
      </c>
      <c r="F14" s="970">
        <f t="shared" si="1"/>
        <v>29295</v>
      </c>
      <c r="G14" s="971">
        <f t="shared" si="2"/>
        <v>96.935905496178151</v>
      </c>
      <c r="I14" s="970">
        <f t="shared" si="3"/>
        <v>926</v>
      </c>
      <c r="J14" s="971">
        <f t="shared" si="0"/>
        <v>3.0640945038218459</v>
      </c>
      <c r="L14" s="970">
        <v>2</v>
      </c>
      <c r="M14" s="965">
        <f>L14/$I14*100</f>
        <v>0.21598272138228944</v>
      </c>
      <c r="N14" s="970">
        <v>318</v>
      </c>
      <c r="O14" s="624">
        <f>N14/$I14*100</f>
        <v>34.341252699784022</v>
      </c>
      <c r="P14" s="970">
        <v>606</v>
      </c>
      <c r="Q14" s="624">
        <f>P14/$I14*100</f>
        <v>65.442764578833689</v>
      </c>
      <c r="R14" s="992"/>
      <c r="S14" s="992"/>
    </row>
    <row r="15" spans="1:19" s="829" customFormat="1" x14ac:dyDescent="0.2">
      <c r="A15" s="827"/>
      <c r="B15" s="831" t="s">
        <v>41</v>
      </c>
      <c r="D15" s="977">
        <f>'41benpresaad'!D13</f>
        <v>28700</v>
      </c>
      <c r="E15" s="830">
        <v>2742</v>
      </c>
      <c r="F15" s="970">
        <f t="shared" si="1"/>
        <v>28700</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39639</v>
      </c>
      <c r="E16" s="830">
        <v>7296</v>
      </c>
      <c r="F16" s="970">
        <f t="shared" si="1"/>
        <v>33306</v>
      </c>
      <c r="G16" s="971">
        <f t="shared" si="2"/>
        <v>84.023310376144707</v>
      </c>
      <c r="I16" s="970">
        <f t="shared" si="3"/>
        <v>6333</v>
      </c>
      <c r="J16" s="971">
        <f t="shared" si="0"/>
        <v>15.976689623855295</v>
      </c>
      <c r="L16" s="970">
        <v>2</v>
      </c>
      <c r="M16" s="965">
        <f>L16/$I16*100</f>
        <v>3.1580609505763461E-2</v>
      </c>
      <c r="N16" s="970">
        <v>1893</v>
      </c>
      <c r="O16" s="624">
        <f>N16/$I16*100</f>
        <v>29.891046897205115</v>
      </c>
      <c r="P16" s="970">
        <v>4438</v>
      </c>
      <c r="Q16" s="624">
        <f>P16/$I16*100</f>
        <v>70.077372493289118</v>
      </c>
      <c r="R16" s="992"/>
      <c r="S16" s="992"/>
    </row>
    <row r="17" spans="1:19" s="829" customFormat="1" x14ac:dyDescent="0.2">
      <c r="A17" s="827"/>
      <c r="B17" s="831" t="s">
        <v>8</v>
      </c>
      <c r="D17" s="977">
        <f>'41benpresaad'!D15</f>
        <v>17466</v>
      </c>
      <c r="E17" s="830">
        <v>3462</v>
      </c>
      <c r="F17" s="970">
        <f t="shared" si="1"/>
        <v>17466</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120214</v>
      </c>
      <c r="E18" s="830">
        <v>14325</v>
      </c>
      <c r="F18" s="970">
        <f t="shared" si="1"/>
        <v>110726</v>
      </c>
      <c r="G18" s="971">
        <f t="shared" si="2"/>
        <v>92.107408454922052</v>
      </c>
      <c r="I18" s="970">
        <f t="shared" si="3"/>
        <v>9488</v>
      </c>
      <c r="J18" s="971">
        <f>I18*100/D18</f>
        <v>7.892591545077944</v>
      </c>
      <c r="L18" s="970">
        <v>6424</v>
      </c>
      <c r="M18" s="965">
        <f>L18/$I18*100</f>
        <v>67.706576728499158</v>
      </c>
      <c r="N18" s="970">
        <v>3064</v>
      </c>
      <c r="O18" s="624">
        <f>N18/$I18*100</f>
        <v>32.293423271500842</v>
      </c>
      <c r="P18" s="970">
        <v>0</v>
      </c>
      <c r="Q18" s="624">
        <f>P18/$I18*100</f>
        <v>0</v>
      </c>
      <c r="R18" s="992"/>
      <c r="S18" s="992"/>
    </row>
    <row r="19" spans="1:19" s="829" customFormat="1" x14ac:dyDescent="0.2">
      <c r="A19" s="827"/>
      <c r="B19" s="831" t="s">
        <v>43</v>
      </c>
      <c r="D19" s="977">
        <f>'41benpresaad'!D17</f>
        <v>69984</v>
      </c>
      <c r="E19" s="830">
        <v>9188</v>
      </c>
      <c r="F19" s="970">
        <f t="shared" si="1"/>
        <v>67933</v>
      </c>
      <c r="G19" s="971">
        <f t="shared" si="2"/>
        <v>97.069330132601735</v>
      </c>
      <c r="I19" s="970">
        <f t="shared" si="3"/>
        <v>2051</v>
      </c>
      <c r="J19" s="971">
        <f t="shared" si="0"/>
        <v>2.9306698673982625</v>
      </c>
      <c r="L19" s="970">
        <v>1</v>
      </c>
      <c r="M19" s="965">
        <f>L19/$I19*100</f>
        <v>4.8756704046806432E-2</v>
      </c>
      <c r="N19" s="970">
        <v>659</v>
      </c>
      <c r="O19" s="624">
        <f>N19/$I19*100</f>
        <v>32.130667966845436</v>
      </c>
      <c r="P19" s="970">
        <v>1391</v>
      </c>
      <c r="Q19" s="624">
        <f>P19/$I19*100</f>
        <v>67.820575329107754</v>
      </c>
      <c r="R19" s="992"/>
      <c r="S19" s="992"/>
    </row>
    <row r="20" spans="1:19" s="829" customFormat="1" x14ac:dyDescent="0.2">
      <c r="A20" s="827"/>
      <c r="B20" s="831" t="s">
        <v>44</v>
      </c>
      <c r="D20" s="977">
        <f>'41benpresaad'!D18</f>
        <v>199875</v>
      </c>
      <c r="E20" s="830">
        <v>34612</v>
      </c>
      <c r="F20" s="970">
        <f t="shared" si="1"/>
        <v>199875</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140566</v>
      </c>
      <c r="E21" s="830">
        <v>13397</v>
      </c>
      <c r="F21" s="970">
        <f t="shared" si="1"/>
        <v>139205</v>
      </c>
      <c r="G21" s="971">
        <f t="shared" si="2"/>
        <v>99.031771552153444</v>
      </c>
      <c r="I21" s="970">
        <f t="shared" si="3"/>
        <v>1361</v>
      </c>
      <c r="J21" s="971">
        <f t="shared" si="0"/>
        <v>0.96822844784656314</v>
      </c>
      <c r="L21" s="970">
        <v>98</v>
      </c>
      <c r="M21" s="965">
        <f>L21/$I21*100</f>
        <v>7.2005878030859654</v>
      </c>
      <c r="N21" s="970">
        <v>771</v>
      </c>
      <c r="O21" s="624">
        <f>N21/$I21*100</f>
        <v>56.649522409992649</v>
      </c>
      <c r="P21" s="970">
        <v>492</v>
      </c>
      <c r="Q21" s="624">
        <f>P21/$I21*100</f>
        <v>36.149889786921378</v>
      </c>
      <c r="R21" s="992"/>
      <c r="S21" s="992"/>
    </row>
    <row r="22" spans="1:19" s="829" customFormat="1" x14ac:dyDescent="0.2">
      <c r="A22" s="827"/>
      <c r="B22" s="831" t="s">
        <v>5</v>
      </c>
      <c r="D22" s="977">
        <f>'41benpresaad'!D20</f>
        <v>34508</v>
      </c>
      <c r="E22" s="830">
        <v>6540</v>
      </c>
      <c r="F22" s="970">
        <f t="shared" si="1"/>
        <v>34237</v>
      </c>
      <c r="G22" s="971">
        <f t="shared" si="2"/>
        <v>99.214674858003946</v>
      </c>
      <c r="I22" s="970">
        <f t="shared" si="3"/>
        <v>271</v>
      </c>
      <c r="J22" s="971">
        <f t="shared" si="0"/>
        <v>0.78532514199605885</v>
      </c>
      <c r="L22" s="970">
        <v>0</v>
      </c>
      <c r="M22" s="965">
        <f>L22/$I22*100</f>
        <v>0</v>
      </c>
      <c r="N22" s="970">
        <v>132</v>
      </c>
      <c r="O22" s="624">
        <f>N22/$I22*100</f>
        <v>48.708487084870846</v>
      </c>
      <c r="P22" s="970">
        <v>139</v>
      </c>
      <c r="Q22" s="624">
        <f>P22/$I22*100</f>
        <v>51.291512915129154</v>
      </c>
      <c r="R22" s="992"/>
      <c r="S22" s="992"/>
    </row>
    <row r="23" spans="1:19" s="829" customFormat="1" x14ac:dyDescent="0.2">
      <c r="A23" s="827"/>
      <c r="B23" s="831" t="s">
        <v>38</v>
      </c>
      <c r="D23" s="977">
        <f>'41benpresaad'!D21</f>
        <v>73023</v>
      </c>
      <c r="E23" s="830">
        <v>13798</v>
      </c>
      <c r="F23" s="970">
        <f t="shared" si="1"/>
        <v>71303</v>
      </c>
      <c r="G23" s="971">
        <f t="shared" si="2"/>
        <v>97.64457773578188</v>
      </c>
      <c r="I23" s="970">
        <f t="shared" si="3"/>
        <v>1720</v>
      </c>
      <c r="J23" s="971">
        <f t="shared" si="0"/>
        <v>2.3554222642181228</v>
      </c>
      <c r="L23" s="970">
        <v>24</v>
      </c>
      <c r="M23" s="965">
        <f>L23/$I23*100</f>
        <v>1.3953488372093024</v>
      </c>
      <c r="N23" s="970">
        <v>67</v>
      </c>
      <c r="O23" s="624">
        <f>N23/$I23*100</f>
        <v>3.8953488372093026</v>
      </c>
      <c r="P23" s="970">
        <v>1629</v>
      </c>
      <c r="Q23" s="624">
        <f>P23/$I23*100</f>
        <v>94.70930232558139</v>
      </c>
      <c r="R23" s="992"/>
      <c r="S23" s="992"/>
    </row>
    <row r="24" spans="1:19" s="829" customFormat="1" x14ac:dyDescent="0.2">
      <c r="A24" s="827"/>
      <c r="B24" s="831" t="s">
        <v>45</v>
      </c>
      <c r="D24" s="977">
        <f>'41benpresaad'!D22</f>
        <v>173387</v>
      </c>
      <c r="E24" s="830">
        <v>24812</v>
      </c>
      <c r="F24" s="970">
        <f t="shared" si="1"/>
        <v>173387</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39648</v>
      </c>
      <c r="E25" s="830">
        <v>10064</v>
      </c>
      <c r="F25" s="970">
        <f t="shared" si="1"/>
        <v>39410</v>
      </c>
      <c r="G25" s="971">
        <f t="shared" si="2"/>
        <v>99.399717514124291</v>
      </c>
      <c r="I25" s="970">
        <f t="shared" si="3"/>
        <v>238</v>
      </c>
      <c r="J25" s="971">
        <f t="shared" si="0"/>
        <v>0.60028248587570621</v>
      </c>
      <c r="L25" s="970">
        <v>0</v>
      </c>
      <c r="M25" s="965">
        <f>L25/$I25*100</f>
        <v>0</v>
      </c>
      <c r="N25" s="970">
        <v>153</v>
      </c>
      <c r="O25" s="624">
        <f>N25/$I25*100</f>
        <v>64.285714285714292</v>
      </c>
      <c r="P25" s="970">
        <v>85</v>
      </c>
      <c r="Q25" s="624">
        <f>P25/$I25*100</f>
        <v>35.714285714285715</v>
      </c>
      <c r="R25" s="992"/>
      <c r="S25" s="992"/>
    </row>
    <row r="26" spans="1:19" s="829" customFormat="1" x14ac:dyDescent="0.2">
      <c r="B26" s="831" t="s">
        <v>47</v>
      </c>
      <c r="D26" s="977">
        <f>'41benpresaad'!D24</f>
        <v>15742</v>
      </c>
      <c r="E26" s="830">
        <v>1275</v>
      </c>
      <c r="F26" s="974">
        <f t="shared" si="1"/>
        <v>15742</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66938</v>
      </c>
      <c r="E27" s="830">
        <v>8030</v>
      </c>
      <c r="F27" s="974">
        <f t="shared" si="1"/>
        <v>66938</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9002</v>
      </c>
      <c r="E28" s="832">
        <v>1753</v>
      </c>
      <c r="F28" s="974">
        <f t="shared" si="1"/>
        <v>9002</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3297</v>
      </c>
      <c r="E29" s="832">
        <v>384</v>
      </c>
      <c r="F29" s="975">
        <f t="shared" si="1"/>
        <v>3217</v>
      </c>
      <c r="G29" s="973">
        <f t="shared" si="2"/>
        <v>97.573551713679109</v>
      </c>
      <c r="I29" s="975">
        <f t="shared" si="3"/>
        <v>80</v>
      </c>
      <c r="J29" s="973">
        <f t="shared" si="0"/>
        <v>2.4264482863208978</v>
      </c>
      <c r="L29" s="975">
        <v>0</v>
      </c>
      <c r="M29" s="965">
        <f>L29/$I29*100</f>
        <v>0</v>
      </c>
      <c r="N29" s="975">
        <v>8</v>
      </c>
      <c r="O29" s="624">
        <f>N29/$I29*100</f>
        <v>10</v>
      </c>
      <c r="P29" s="975">
        <v>72</v>
      </c>
      <c r="Q29" s="624">
        <f>P29/$I29*100</f>
        <v>90</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1380951</v>
      </c>
      <c r="E31" s="836"/>
      <c r="F31" s="841">
        <f>SUM(F12:F29)</f>
        <v>1357208</v>
      </c>
      <c r="G31" s="842">
        <f>F31*100/D31</f>
        <v>98.280677591022425</v>
      </c>
      <c r="I31" s="843">
        <f>SUM(I12:I29)</f>
        <v>23743</v>
      </c>
      <c r="J31" s="842">
        <f>I31*100/D31</f>
        <v>1.7193224089775814</v>
      </c>
      <c r="L31" s="843">
        <f>SUM(L12:L29)</f>
        <v>6551</v>
      </c>
      <c r="M31" s="842">
        <f>L31/$I31*100</f>
        <v>27.591290064440045</v>
      </c>
      <c r="N31" s="843">
        <f>SUM(N12:N29)</f>
        <v>7697</v>
      </c>
      <c r="O31" s="842">
        <f>N31/$I31*100</f>
        <v>32.417975824453521</v>
      </c>
      <c r="P31" s="843">
        <f>SUM(P12:P29)</f>
        <v>9495</v>
      </c>
      <c r="Q31" s="842">
        <f>P31/$I31*100</f>
        <v>39.990734111106427</v>
      </c>
    </row>
    <row r="32" spans="1:19" s="844" customFormat="1" ht="15" x14ac:dyDescent="0.2">
      <c r="B32" s="845" t="s">
        <v>42</v>
      </c>
      <c r="C32" s="846"/>
    </row>
    <row r="33" spans="2:16" ht="33" customHeight="1" x14ac:dyDescent="0.2">
      <c r="B33" s="1210" t="s">
        <v>288</v>
      </c>
      <c r="C33" s="1210"/>
      <c r="D33" s="1210"/>
      <c r="E33" s="1210"/>
      <c r="F33" s="1210"/>
      <c r="G33" s="1210"/>
      <c r="H33" s="1210"/>
      <c r="I33" s="1210"/>
      <c r="J33" s="1210"/>
      <c r="K33" s="1210"/>
      <c r="L33" s="1210"/>
      <c r="M33" s="1210"/>
      <c r="N33" s="1210"/>
      <c r="O33" s="1210"/>
      <c r="P33" s="1210"/>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Imserso</cp:lastModifiedBy>
  <cp:lastPrinted>2023-10-03T11:15:59Z</cp:lastPrinted>
  <dcterms:created xsi:type="dcterms:W3CDTF">2023-10-03T11:04:44Z</dcterms:created>
  <dcterms:modified xsi:type="dcterms:W3CDTF">2023-10-09T08:33:06Z</dcterms:modified>
</cp:coreProperties>
</file>