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hidePivotFieldList="1"/>
  <mc:AlternateContent xmlns:mc="http://schemas.openxmlformats.org/markup-compatibility/2006">
    <mc:Choice Requires="x15">
      <x15ac:absPath xmlns:x15ac="http://schemas.microsoft.com/office/spreadsheetml/2010/11/ac" url="Z:\AREA DE ESTADÍSTICA\ESTADÍSTICA\Estadistica\2023\Informes especiales a 31 de marzo de 2023\"/>
    </mc:Choice>
  </mc:AlternateContent>
  <xr:revisionPtr revIDLastSave="0" documentId="13_ncr:1_{DBA1DBA6-0966-444B-A717-46475C2246C5}" xr6:coauthVersionLast="47" xr6:coauthVersionMax="47" xr10:uidLastSave="{00000000-0000-0000-0000-000000000000}"/>
  <bookViews>
    <workbookView xWindow="-120" yWindow="-120" windowWidth="19440" windowHeight="15000" tabRatio="891"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 r:id="rId94"/>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'9TiempoEspera'!$L$12:$M$30</definedName>
    <definedName name="_xlnm.Print_Area" localSheetId="86">'10pend'!$A$1:$K$34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'9TiempoEspera'!$A$1:$Q$37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2" i="158" l="1"/>
  <c r="AB35" i="165"/>
  <c r="AD35" i="167"/>
  <c r="AC35" i="166"/>
  <c r="AE35" i="167"/>
  <c r="AB35" i="166"/>
  <c r="AC35" i="165"/>
  <c r="R25" i="159" l="1"/>
  <c r="S25" i="164"/>
  <c r="T25" i="164"/>
  <c r="S9" i="164"/>
  <c r="T9" i="164"/>
  <c r="S10" i="164"/>
  <c r="T10" i="164"/>
  <c r="S11" i="164"/>
  <c r="T11" i="164"/>
  <c r="S12" i="164"/>
  <c r="T12" i="164"/>
  <c r="S13" i="164"/>
  <c r="T13" i="164"/>
  <c r="S14" i="164"/>
  <c r="T14" i="164"/>
  <c r="S15" i="164"/>
  <c r="T15" i="164"/>
  <c r="S16" i="164"/>
  <c r="T16" i="164"/>
  <c r="S17" i="164"/>
  <c r="T17" i="164"/>
  <c r="S18" i="164"/>
  <c r="T18" i="164"/>
  <c r="S19" i="164"/>
  <c r="T19" i="164"/>
  <c r="S20" i="164"/>
  <c r="T20" i="164"/>
  <c r="S21" i="164"/>
  <c r="T21" i="164"/>
  <c r="S22" i="164"/>
  <c r="T22" i="164"/>
  <c r="S23" i="164"/>
  <c r="T23" i="164"/>
  <c r="S24" i="164"/>
  <c r="T24" i="164"/>
  <c r="S26" i="164"/>
  <c r="T26" i="164"/>
  <c r="T8" i="164"/>
  <c r="S8" i="164"/>
  <c r="S25" i="163"/>
  <c r="R26" i="163"/>
  <c r="S26" i="163"/>
  <c r="R9" i="163"/>
  <c r="S9" i="163"/>
  <c r="R10" i="163"/>
  <c r="S10" i="163"/>
  <c r="R11" i="163"/>
  <c r="S11" i="163"/>
  <c r="R12" i="163"/>
  <c r="S12" i="163"/>
  <c r="R13" i="163"/>
  <c r="S13" i="163"/>
  <c r="R14" i="163"/>
  <c r="S14" i="163"/>
  <c r="R15" i="163"/>
  <c r="S15" i="163"/>
  <c r="R16" i="163"/>
  <c r="S16" i="163"/>
  <c r="R17" i="163"/>
  <c r="S17" i="163"/>
  <c r="R18" i="163"/>
  <c r="S18" i="163"/>
  <c r="R19" i="163"/>
  <c r="S19" i="163"/>
  <c r="R20" i="163"/>
  <c r="S20" i="163"/>
  <c r="R21" i="163"/>
  <c r="S21" i="163"/>
  <c r="R22" i="163"/>
  <c r="S22" i="163"/>
  <c r="R23" i="163"/>
  <c r="S23" i="163"/>
  <c r="R24" i="163"/>
  <c r="S24" i="163"/>
  <c r="S8" i="163"/>
  <c r="R8" i="163"/>
  <c r="S25" i="162"/>
  <c r="R26" i="162"/>
  <c r="S9" i="162"/>
  <c r="S10" i="162"/>
  <c r="S11" i="162"/>
  <c r="S12" i="162"/>
  <c r="S13" i="162"/>
  <c r="S14" i="162"/>
  <c r="S15" i="162"/>
  <c r="S16" i="162"/>
  <c r="S17" i="162"/>
  <c r="S18" i="162"/>
  <c r="S19" i="162"/>
  <c r="S20" i="162"/>
  <c r="S21" i="162"/>
  <c r="S22" i="162"/>
  <c r="S23" i="162"/>
  <c r="S24" i="162"/>
  <c r="R9" i="162"/>
  <c r="R10" i="162"/>
  <c r="R11" i="162"/>
  <c r="R12" i="162"/>
  <c r="R13" i="162"/>
  <c r="R14" i="162"/>
  <c r="R15" i="162"/>
  <c r="R16" i="162"/>
  <c r="R17" i="162"/>
  <c r="R18" i="162"/>
  <c r="R19" i="162"/>
  <c r="R20" i="162"/>
  <c r="R21" i="162"/>
  <c r="R22" i="162"/>
  <c r="R23" i="162"/>
  <c r="R24" i="162"/>
  <c r="S8" i="162"/>
  <c r="R8" i="162"/>
  <c r="S25" i="161"/>
  <c r="R26" i="161"/>
  <c r="S9" i="161"/>
  <c r="S10" i="161"/>
  <c r="S11" i="161"/>
  <c r="S12" i="161"/>
  <c r="S13" i="161"/>
  <c r="S14" i="161"/>
  <c r="S15" i="161"/>
  <c r="S16" i="161"/>
  <c r="S17" i="161"/>
  <c r="S18" i="161"/>
  <c r="S19" i="161"/>
  <c r="S20" i="161"/>
  <c r="S21" i="161"/>
  <c r="S22" i="161"/>
  <c r="S23" i="161"/>
  <c r="S24" i="161"/>
  <c r="R9" i="161"/>
  <c r="R10" i="161"/>
  <c r="R11" i="161"/>
  <c r="R12" i="161"/>
  <c r="R13" i="161"/>
  <c r="R14" i="161"/>
  <c r="R15" i="161"/>
  <c r="R16" i="161"/>
  <c r="R17" i="161"/>
  <c r="R18" i="161"/>
  <c r="R19" i="161"/>
  <c r="R20" i="161"/>
  <c r="R21" i="161"/>
  <c r="R22" i="161"/>
  <c r="R23" i="161"/>
  <c r="R24" i="161"/>
  <c r="S8" i="161"/>
  <c r="R8" i="161"/>
  <c r="R26" i="160"/>
  <c r="S25" i="160"/>
  <c r="R24" i="160"/>
  <c r="S9" i="160"/>
  <c r="S10" i="160"/>
  <c r="S11" i="160"/>
  <c r="S12" i="160"/>
  <c r="S13" i="160"/>
  <c r="S14" i="160"/>
  <c r="S15" i="160"/>
  <c r="S16" i="160"/>
  <c r="S17" i="160"/>
  <c r="S18" i="160"/>
  <c r="S19" i="160"/>
  <c r="S20" i="160"/>
  <c r="S21" i="160"/>
  <c r="S22" i="160"/>
  <c r="S23" i="160"/>
  <c r="S24" i="160"/>
  <c r="R9" i="160"/>
  <c r="R10" i="160"/>
  <c r="R11" i="160"/>
  <c r="R12" i="160"/>
  <c r="R13" i="160"/>
  <c r="R14" i="160"/>
  <c r="R15" i="160"/>
  <c r="R16" i="160"/>
  <c r="R17" i="160"/>
  <c r="R18" i="160"/>
  <c r="R19" i="160"/>
  <c r="R20" i="160"/>
  <c r="R21" i="160"/>
  <c r="R22" i="160"/>
  <c r="R23" i="160"/>
  <c r="S8" i="160"/>
  <c r="R8" i="160"/>
  <c r="S25" i="159"/>
  <c r="S26" i="159"/>
  <c r="R26" i="159"/>
  <c r="R9" i="159"/>
  <c r="S9" i="159"/>
  <c r="R10" i="159"/>
  <c r="S10" i="159"/>
  <c r="R11" i="159"/>
  <c r="S11" i="159"/>
  <c r="R12" i="159"/>
  <c r="S12" i="159"/>
  <c r="R13" i="159"/>
  <c r="S13" i="159"/>
  <c r="R14" i="159"/>
  <c r="S14" i="159"/>
  <c r="R15" i="159"/>
  <c r="S15" i="159"/>
  <c r="R16" i="159"/>
  <c r="S16" i="159"/>
  <c r="R17" i="159"/>
  <c r="S17" i="159"/>
  <c r="R18" i="159"/>
  <c r="S18" i="159"/>
  <c r="R19" i="159"/>
  <c r="S19" i="159"/>
  <c r="R20" i="159"/>
  <c r="S20" i="159"/>
  <c r="R21" i="159"/>
  <c r="S21" i="159"/>
  <c r="R22" i="159"/>
  <c r="S22" i="159"/>
  <c r="R23" i="159"/>
  <c r="S23" i="159"/>
  <c r="R24" i="159"/>
  <c r="S24" i="159"/>
  <c r="S8" i="159"/>
  <c r="R8" i="159"/>
  <c r="R40" i="158"/>
  <c r="R39" i="158"/>
  <c r="R31" i="158"/>
  <c r="R28" i="158"/>
  <c r="R27" i="158"/>
  <c r="R35" i="158"/>
  <c r="R37" i="158"/>
  <c r="R41" i="158"/>
  <c r="R30" i="158"/>
  <c r="R33" i="158"/>
  <c r="R38" i="158"/>
  <c r="R34" i="158"/>
  <c r="S28" i="158"/>
  <c r="S29" i="158"/>
  <c r="S30" i="158"/>
  <c r="S31" i="158"/>
  <c r="S32" i="158"/>
  <c r="S33" i="158"/>
  <c r="S34" i="158"/>
  <c r="S35" i="158"/>
  <c r="S36" i="158"/>
  <c r="S37" i="158"/>
  <c r="S38" i="158"/>
  <c r="S39" i="158"/>
  <c r="S40" i="158"/>
  <c r="S41" i="158"/>
  <c r="R29" i="158"/>
  <c r="R32" i="158"/>
  <c r="R36" i="158"/>
  <c r="R42" i="158"/>
  <c r="S27" i="158"/>
  <c r="S9" i="158"/>
  <c r="S10" i="158"/>
  <c r="S11" i="158"/>
  <c r="S12" i="158"/>
  <c r="S13" i="158"/>
  <c r="S14" i="158"/>
  <c r="S15" i="158"/>
  <c r="S16" i="158"/>
  <c r="S17" i="158"/>
  <c r="S18" i="158"/>
  <c r="S19" i="158"/>
  <c r="S20" i="158"/>
  <c r="S21" i="158"/>
  <c r="S22" i="158"/>
  <c r="R9" i="158"/>
  <c r="R10" i="158"/>
  <c r="R11" i="158"/>
  <c r="R12" i="158"/>
  <c r="R13" i="158"/>
  <c r="R14" i="158"/>
  <c r="R15" i="158"/>
  <c r="R16" i="158"/>
  <c r="R17" i="158"/>
  <c r="R18" i="158"/>
  <c r="R19" i="158"/>
  <c r="R20" i="158"/>
  <c r="R21" i="158"/>
  <c r="R22" i="158"/>
  <c r="S8" i="158"/>
  <c r="R8" i="158"/>
  <c r="C33" i="90"/>
  <c r="R25" i="163" l="1"/>
  <c r="R25" i="162"/>
  <c r="R25" i="161"/>
  <c r="R25" i="160"/>
  <c r="R9" i="164"/>
  <c r="R10" i="164"/>
  <c r="R11" i="164"/>
  <c r="R12" i="164"/>
  <c r="R13" i="164"/>
  <c r="R14" i="164"/>
  <c r="R15" i="164"/>
  <c r="R16" i="164"/>
  <c r="R17" i="164"/>
  <c r="R18" i="164"/>
  <c r="R19" i="164"/>
  <c r="R20" i="164"/>
  <c r="R21" i="164"/>
  <c r="R22" i="164"/>
  <c r="R23" i="164"/>
  <c r="R24" i="164"/>
  <c r="R25" i="164"/>
  <c r="R26" i="164"/>
  <c r="R8" i="164"/>
  <c r="Q9" i="163"/>
  <c r="Q10" i="163"/>
  <c r="Q11" i="163"/>
  <c r="Q12" i="163"/>
  <c r="Q13" i="163"/>
  <c r="Q14" i="163"/>
  <c r="Q15" i="163"/>
  <c r="Q16" i="163"/>
  <c r="Q17" i="163"/>
  <c r="Q18" i="163"/>
  <c r="Q19" i="163"/>
  <c r="Q20" i="163"/>
  <c r="Q21" i="163"/>
  <c r="Q22" i="163"/>
  <c r="Q23" i="163"/>
  <c r="Q24" i="163"/>
  <c r="Q25" i="163"/>
  <c r="Q26" i="163"/>
  <c r="Q8" i="163"/>
  <c r="Q9" i="162"/>
  <c r="Q10" i="162"/>
  <c r="Q11" i="162"/>
  <c r="Q12" i="162"/>
  <c r="Q13" i="162"/>
  <c r="Q14" i="162"/>
  <c r="Q15" i="162"/>
  <c r="Q16" i="162"/>
  <c r="Q17" i="162"/>
  <c r="Q18" i="162"/>
  <c r="Q19" i="162"/>
  <c r="Q20" i="162"/>
  <c r="Q21" i="162"/>
  <c r="Q22" i="162"/>
  <c r="Q23" i="162"/>
  <c r="Q24" i="162"/>
  <c r="Q25" i="162"/>
  <c r="Q26" i="162"/>
  <c r="Q8" i="162"/>
  <c r="G7" i="162"/>
  <c r="Q9" i="161"/>
  <c r="Q10" i="161"/>
  <c r="Q11" i="161"/>
  <c r="Q12" i="161"/>
  <c r="Q13" i="161"/>
  <c r="Q14" i="161"/>
  <c r="Q15" i="161"/>
  <c r="Q16" i="161"/>
  <c r="Q17" i="161"/>
  <c r="Q18" i="161"/>
  <c r="Q19" i="161"/>
  <c r="Q20" i="161"/>
  <c r="Q21" i="161"/>
  <c r="Q22" i="161"/>
  <c r="Q23" i="161"/>
  <c r="Q24" i="161"/>
  <c r="Q25" i="161"/>
  <c r="Q26" i="161"/>
  <c r="Q8" i="161"/>
  <c r="Q26" i="160"/>
  <c r="Q9" i="160"/>
  <c r="Q10" i="160"/>
  <c r="Q11" i="160"/>
  <c r="Q12" i="160"/>
  <c r="Q13" i="160"/>
  <c r="Q14" i="160"/>
  <c r="Q15" i="160"/>
  <c r="Q16" i="160"/>
  <c r="Q17" i="160"/>
  <c r="Q18" i="160"/>
  <c r="Q19" i="160"/>
  <c r="Q20" i="160"/>
  <c r="Q21" i="160"/>
  <c r="Q22" i="160"/>
  <c r="Q23" i="160"/>
  <c r="Q24" i="160"/>
  <c r="Q25" i="160"/>
  <c r="Q8" i="160"/>
  <c r="Q26" i="159"/>
  <c r="Q9" i="159"/>
  <c r="Q10" i="159"/>
  <c r="Q11" i="159"/>
  <c r="Q12" i="159"/>
  <c r="Q13" i="159"/>
  <c r="Q14" i="159"/>
  <c r="Q15" i="159"/>
  <c r="Q16" i="159"/>
  <c r="Q17" i="159"/>
  <c r="Q18" i="159"/>
  <c r="Q19" i="159"/>
  <c r="Q20" i="159"/>
  <c r="Q21" i="159"/>
  <c r="Q22" i="159"/>
  <c r="Q23" i="159"/>
  <c r="Q24" i="159"/>
  <c r="Q25" i="159"/>
  <c r="Q8" i="159"/>
  <c r="Q28" i="158"/>
  <c r="Q29" i="158"/>
  <c r="Q30" i="158"/>
  <c r="Q31" i="158"/>
  <c r="Q32" i="158"/>
  <c r="Q33" i="158"/>
  <c r="Q34" i="158"/>
  <c r="Q35" i="158"/>
  <c r="Q36" i="158"/>
  <c r="Q37" i="158"/>
  <c r="Q38" i="158"/>
  <c r="Q39" i="158"/>
  <c r="Q40" i="158"/>
  <c r="Q41" i="158"/>
  <c r="Q27" i="158"/>
  <c r="Q9" i="158"/>
  <c r="Q10" i="158"/>
  <c r="Q11" i="158"/>
  <c r="Q12" i="158"/>
  <c r="Q13" i="158"/>
  <c r="Q14" i="158"/>
  <c r="Q15" i="158"/>
  <c r="Q16" i="158"/>
  <c r="Q17" i="158"/>
  <c r="Q18" i="158"/>
  <c r="Q19" i="158"/>
  <c r="Q20" i="158"/>
  <c r="Q21" i="158"/>
  <c r="Q22" i="158"/>
  <c r="Q8" i="158"/>
  <c r="K34" i="54"/>
  <c r="O35" i="54"/>
  <c r="P35" i="54"/>
  <c r="F34" i="54"/>
  <c r="F35" i="54"/>
  <c r="K35" i="54"/>
  <c r="O34" i="54"/>
  <c r="J34" i="54"/>
  <c r="J35" i="54"/>
  <c r="P34" i="54"/>
  <c r="F33" i="90" l="1"/>
  <c r="I33" i="90"/>
  <c r="D31" i="106" l="1"/>
  <c r="I13" i="155" l="1"/>
  <c r="I14" i="155"/>
  <c r="I15" i="155"/>
  <c r="I16" i="155"/>
  <c r="I17" i="155"/>
  <c r="I18" i="155"/>
  <c r="I19" i="155"/>
  <c r="I20" i="155"/>
  <c r="I21" i="155"/>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O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X19" i="167" l="1"/>
  <c r="X28" i="167"/>
  <c r="X18" i="167"/>
  <c r="X25" i="167"/>
  <c r="X12" i="167"/>
  <c r="X27" i="167"/>
  <c r="X21" i="167"/>
  <c r="X15" i="167"/>
  <c r="X13" i="167"/>
  <c r="X16" i="167"/>
  <c r="X14" i="167"/>
  <c r="X24" i="167"/>
  <c r="X20" i="167"/>
  <c r="X26" i="167"/>
  <c r="X29" i="167"/>
  <c r="X22" i="167"/>
  <c r="X17" i="167"/>
  <c r="X23" i="167"/>
  <c r="H26" i="158"/>
  <c r="H7" i="164"/>
  <c r="S6" i="164" s="1"/>
  <c r="H7" i="163"/>
  <c r="H7" i="159"/>
  <c r="R6" i="159" s="1"/>
  <c r="R6" i="161" s="1"/>
  <c r="H7" i="162"/>
  <c r="H7" i="161"/>
  <c r="H7" i="160"/>
  <c r="R6" i="158"/>
  <c r="R25" i="158" s="1"/>
  <c r="R6" i="162" l="1"/>
  <c r="R6" i="163"/>
  <c r="R6" i="160"/>
  <c r="W31" i="167"/>
  <c r="X31" i="167" s="1"/>
  <c r="D29" i="155" l="1"/>
  <c r="F29" i="155" s="1"/>
  <c r="AB38" i="134"/>
  <c r="N38" i="134"/>
  <c r="N36" i="47"/>
  <c r="W38" i="10"/>
  <c r="N37" i="134"/>
  <c r="G46" i="112"/>
  <c r="N37" i="10"/>
  <c r="N36" i="48"/>
  <c r="AB37" i="134"/>
  <c r="U38" i="134"/>
  <c r="G45" i="110"/>
  <c r="D36" i="48"/>
  <c r="D36" i="49"/>
  <c r="G46" i="111"/>
  <c r="Z37" i="134"/>
  <c r="S38" i="134"/>
  <c r="D35" i="49"/>
  <c r="W37" i="10"/>
  <c r="G46" i="110"/>
  <c r="K38" i="10"/>
  <c r="Q38" i="134"/>
  <c r="G45" i="112"/>
  <c r="Q38" i="10"/>
  <c r="X37" i="134"/>
  <c r="D36" i="47"/>
  <c r="Q37" i="10"/>
  <c r="N35" i="49"/>
  <c r="L38" i="134"/>
  <c r="D35" i="47"/>
  <c r="G45" i="111"/>
  <c r="S37" i="134"/>
  <c r="X38" i="134"/>
  <c r="N38" i="10"/>
  <c r="N35" i="48"/>
  <c r="U37" i="134"/>
  <c r="L37" i="134"/>
  <c r="N35" i="47"/>
  <c r="K37" i="10"/>
  <c r="Q37" i="134"/>
  <c r="D35" i="48"/>
  <c r="Z38" i="134"/>
  <c r="N36" i="49"/>
  <c r="AA38" i="134" l="1"/>
  <c r="R37" i="134"/>
  <c r="T37" i="10"/>
  <c r="U37" i="10" s="1"/>
  <c r="L37" i="10"/>
  <c r="M37" i="134"/>
  <c r="V37" i="134"/>
  <c r="O38" i="10"/>
  <c r="Y38" i="134"/>
  <c r="T37" i="134"/>
  <c r="M38" i="134"/>
  <c r="R37" i="10"/>
  <c r="Y37" i="134"/>
  <c r="R38" i="10"/>
  <c r="R38" i="134"/>
  <c r="L38" i="10"/>
  <c r="T38" i="10"/>
  <c r="U38" i="10" s="1"/>
  <c r="X37" i="10"/>
  <c r="T38" i="134"/>
  <c r="AA37" i="134"/>
  <c r="V38" i="134"/>
  <c r="AC37" i="134"/>
  <c r="O37" i="10"/>
  <c r="O37" i="134"/>
  <c r="X38" i="10"/>
  <c r="O38" i="134"/>
  <c r="AC38" i="134"/>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66" l="1"/>
  <c r="B5" i="165"/>
  <c r="B5" i="167"/>
  <c r="B5" i="105"/>
  <c r="B5" i="155"/>
  <c r="B5" i="103"/>
  <c r="B6" i="152"/>
  <c r="B5" i="145"/>
  <c r="B5" i="139"/>
  <c r="B5" i="148"/>
  <c r="B5" i="144"/>
  <c r="B5" i="147"/>
  <c r="B5" i="143"/>
  <c r="B4" i="141"/>
  <c r="B5" i="146"/>
  <c r="B5" i="142"/>
  <c r="B5" i="140"/>
  <c r="B5" i="138"/>
  <c r="B5" i="137"/>
  <c r="B5" i="136"/>
  <c r="B5" i="134"/>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5" i="90"/>
  <c r="B6" i="125"/>
  <c r="B5" i="102"/>
  <c r="B5" i="4"/>
  <c r="B4" i="112" l="1"/>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L31" i="90" l="1"/>
  <c r="L13" i="90"/>
  <c r="L20" i="90" l="1"/>
  <c r="L28" i="90"/>
  <c r="L15" i="90"/>
  <c r="L19" i="90"/>
  <c r="L24" i="90"/>
  <c r="L33" i="90"/>
  <c r="L22" i="90"/>
  <c r="L26" i="90"/>
  <c r="L17" i="90"/>
  <c r="L21" i="90"/>
  <c r="L29" i="90" l="1"/>
  <c r="L18" i="90"/>
  <c r="L27" i="90"/>
  <c r="L16" i="90"/>
  <c r="L25" i="90"/>
  <c r="L30" i="90"/>
  <c r="L14" i="90"/>
  <c r="L23" i="90"/>
  <c r="N15" i="90" l="1"/>
  <c r="P15" i="90" s="1"/>
  <c r="N21" i="90"/>
  <c r="P21" i="90" s="1"/>
  <c r="N25" i="90"/>
  <c r="O25" i="90" s="1"/>
  <c r="N19" i="90"/>
  <c r="O19" i="90" s="1"/>
  <c r="N32" i="90"/>
  <c r="N13" i="90"/>
  <c r="N29" i="90"/>
  <c r="P29" i="90" s="1"/>
  <c r="N16" i="90"/>
  <c r="O16" i="90" s="1"/>
  <c r="N17" i="90"/>
  <c r="O17" i="90" s="1"/>
  <c r="N22" i="90"/>
  <c r="O22" i="90" s="1"/>
  <c r="N26" i="90"/>
  <c r="O26" i="90" s="1"/>
  <c r="N30" i="90"/>
  <c r="O30" i="90" s="1"/>
  <c r="N31" i="90"/>
  <c r="P31" i="90" s="1"/>
  <c r="N18" i="90"/>
  <c r="O18" i="90" s="1"/>
  <c r="N23" i="90"/>
  <c r="O23" i="90" s="1"/>
  <c r="N27" i="90"/>
  <c r="P27" i="90" s="1"/>
  <c r="N14" i="90"/>
  <c r="P14" i="90" s="1"/>
  <c r="N20" i="90"/>
  <c r="O20" i="90" s="1"/>
  <c r="N24" i="90"/>
  <c r="O24" i="90" s="1"/>
  <c r="N28" i="90"/>
  <c r="O28" i="90" s="1"/>
  <c r="O15" i="90" l="1"/>
  <c r="P19" i="90"/>
  <c r="O21" i="90"/>
  <c r="P25" i="90"/>
  <c r="P16" i="90"/>
  <c r="P23" i="90"/>
  <c r="O29" i="90"/>
  <c r="P20" i="90"/>
  <c r="P26" i="90"/>
  <c r="O27" i="90"/>
  <c r="P13" i="90"/>
  <c r="O13" i="90"/>
  <c r="O32" i="90"/>
  <c r="P32" i="90"/>
  <c r="P30" i="90"/>
  <c r="P28" i="90"/>
  <c r="P22" i="90"/>
  <c r="O14" i="90"/>
  <c r="P18" i="90"/>
  <c r="O31" i="90"/>
  <c r="P17" i="90"/>
  <c r="P24" i="90"/>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B5" i="3"/>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C25" i="109" l="1"/>
  <c r="G23" i="139"/>
  <c r="J21" i="144"/>
  <c r="E21" i="144"/>
  <c r="D21" i="139"/>
  <c r="G26" i="139"/>
  <c r="V27" i="104"/>
  <c r="W27" i="104" s="1"/>
  <c r="J29" i="145"/>
  <c r="E29" i="145"/>
  <c r="G25" i="139"/>
  <c r="N26" i="136"/>
  <c r="G28" i="147"/>
  <c r="D27" i="134"/>
  <c r="S26" i="103"/>
  <c r="E14" i="148"/>
  <c r="J14" i="148"/>
  <c r="J16" i="145"/>
  <c r="E16" i="145"/>
  <c r="E27" i="134"/>
  <c r="F27" i="134" s="1"/>
  <c r="D18" i="137"/>
  <c r="G15" i="147"/>
  <c r="D13" i="136"/>
  <c r="E13" i="136" s="1"/>
  <c r="AC15" i="137"/>
  <c r="E27" i="143"/>
  <c r="J27" i="143"/>
  <c r="G28" i="139"/>
  <c r="Y22" i="103"/>
  <c r="Z22" i="103" s="1"/>
  <c r="S13" i="105"/>
  <c r="D14" i="140"/>
  <c r="G21" i="142"/>
  <c r="G26" i="143"/>
  <c r="G24" i="142"/>
  <c r="V17" i="103"/>
  <c r="W17" i="103" s="1"/>
  <c r="G24" i="139"/>
  <c r="AC23" i="147"/>
  <c r="N19" i="136"/>
  <c r="E20" i="139"/>
  <c r="V15" i="103"/>
  <c r="W15" i="103" s="1"/>
  <c r="J22" i="142"/>
  <c r="E22" i="142"/>
  <c r="G25" i="142"/>
  <c r="S31" i="144"/>
  <c r="G27" i="139"/>
  <c r="G23" i="137"/>
  <c r="J17" i="145"/>
  <c r="E17" i="145"/>
  <c r="D15" i="139"/>
  <c r="V12" i="104"/>
  <c r="W12" i="104" s="1"/>
  <c r="E13" i="134"/>
  <c r="G16" i="142"/>
  <c r="J15" i="145"/>
  <c r="E15" i="145"/>
  <c r="S12" i="105"/>
  <c r="D13" i="140"/>
  <c r="G12" i="134"/>
  <c r="N31" i="134"/>
  <c r="E21" i="134"/>
  <c r="E29" i="143"/>
  <c r="J29" i="143"/>
  <c r="AC29" i="143"/>
  <c r="AC26" i="137"/>
  <c r="G14" i="139"/>
  <c r="D12" i="136"/>
  <c r="E12" i="136" s="1"/>
  <c r="G31" i="136"/>
  <c r="E23" i="134"/>
  <c r="G13" i="144"/>
  <c r="E22" i="139"/>
  <c r="X31" i="137"/>
  <c r="D28" i="140"/>
  <c r="S27" i="105"/>
  <c r="AC14" i="139"/>
  <c r="E15" i="147"/>
  <c r="J15" i="147"/>
  <c r="N20" i="138"/>
  <c r="Y19" i="104"/>
  <c r="Z19" i="104" s="1"/>
  <c r="G23" i="147"/>
  <c r="G25" i="144"/>
  <c r="Y22" i="104"/>
  <c r="Z22" i="104" s="1"/>
  <c r="N23" i="138"/>
  <c r="J12" i="142"/>
  <c r="L31" i="142"/>
  <c r="E12" i="142"/>
  <c r="G13" i="137"/>
  <c r="N31" i="139"/>
  <c r="G12" i="139"/>
  <c r="AC22" i="137"/>
  <c r="U31" i="147"/>
  <c r="J14" i="143"/>
  <c r="E14" i="143"/>
  <c r="N18" i="138"/>
  <c r="Y17" i="104"/>
  <c r="Z17" i="104" s="1"/>
  <c r="V22" i="104"/>
  <c r="W22" i="104" s="1"/>
  <c r="U31" i="137"/>
  <c r="N25" i="136"/>
  <c r="G28" i="148"/>
  <c r="G21" i="139"/>
  <c r="H21" i="139" s="1"/>
  <c r="Y15" i="103"/>
  <c r="Z15" i="103" s="1"/>
  <c r="D19" i="138"/>
  <c r="E19" i="138" s="1"/>
  <c r="S18" i="104"/>
  <c r="E18" i="137"/>
  <c r="E26" i="134"/>
  <c r="G23" i="142"/>
  <c r="S13" i="104"/>
  <c r="D14" i="138"/>
  <c r="E14" i="138" s="1"/>
  <c r="E29" i="139"/>
  <c r="E18" i="144"/>
  <c r="J18" i="144"/>
  <c r="N20" i="140"/>
  <c r="Y19" i="105"/>
  <c r="Z19" i="105" s="1"/>
  <c r="J16" i="148"/>
  <c r="E16" i="148"/>
  <c r="J29" i="147"/>
  <c r="E29" i="147"/>
  <c r="Y28" i="103"/>
  <c r="Z28" i="103" s="1"/>
  <c r="D16" i="139"/>
  <c r="J29" i="142"/>
  <c r="E29" i="142"/>
  <c r="D12" i="134"/>
  <c r="S11" i="103"/>
  <c r="J31" i="134"/>
  <c r="G16" i="145"/>
  <c r="S31" i="142"/>
  <c r="E29" i="137"/>
  <c r="J21" i="146"/>
  <c r="E21" i="146"/>
  <c r="G20" i="147"/>
  <c r="G21" i="147"/>
  <c r="S20" i="105"/>
  <c r="D21" i="140"/>
  <c r="D29" i="139"/>
  <c r="G15" i="144"/>
  <c r="E14" i="139"/>
  <c r="V12" i="105"/>
  <c r="W12" i="105" s="1"/>
  <c r="E21" i="139"/>
  <c r="F21" i="139" s="1"/>
  <c r="G18" i="139"/>
  <c r="G15" i="145"/>
  <c r="V20" i="105"/>
  <c r="W20" i="105" s="1"/>
  <c r="AC25" i="134"/>
  <c r="E29" i="146"/>
  <c r="J29" i="146"/>
  <c r="AC20" i="147"/>
  <c r="Y18" i="104"/>
  <c r="Z18" i="104" s="1"/>
  <c r="N19" i="138"/>
  <c r="S31" i="145"/>
  <c r="S25" i="103"/>
  <c r="D26" i="134"/>
  <c r="AC15" i="143"/>
  <c r="E13" i="147"/>
  <c r="J13" i="147"/>
  <c r="Y16" i="103"/>
  <c r="Z16" i="103" s="1"/>
  <c r="G28" i="146"/>
  <c r="D23" i="137"/>
  <c r="N29" i="140"/>
  <c r="Y28" i="105"/>
  <c r="Z28" i="105" s="1"/>
  <c r="AC18" i="134"/>
  <c r="V22" i="105"/>
  <c r="W22" i="105" s="1"/>
  <c r="S19" i="104"/>
  <c r="D20" i="138"/>
  <c r="E20" i="138" s="1"/>
  <c r="J23" i="144"/>
  <c r="E23" i="144"/>
  <c r="V24" i="105"/>
  <c r="W24" i="105" s="1"/>
  <c r="G16" i="144"/>
  <c r="N29" i="138"/>
  <c r="Y28" i="104"/>
  <c r="Z28" i="104" s="1"/>
  <c r="G28" i="134"/>
  <c r="S17" i="105"/>
  <c r="D18" i="140"/>
  <c r="J21" i="147"/>
  <c r="E21" i="147"/>
  <c r="V26" i="103"/>
  <c r="W26" i="103" s="1"/>
  <c r="D13" i="139"/>
  <c r="Z31" i="139"/>
  <c r="S21" i="104"/>
  <c r="D22" i="138"/>
  <c r="E22" i="138" s="1"/>
  <c r="E24" i="139"/>
  <c r="S16" i="103"/>
  <c r="D17" i="134"/>
  <c r="E19" i="146"/>
  <c r="J19" i="146"/>
  <c r="G22" i="147"/>
  <c r="S27" i="103"/>
  <c r="D28" i="134"/>
  <c r="G19" i="148"/>
  <c r="E28" i="137"/>
  <c r="F28" i="137" s="1"/>
  <c r="V23" i="103"/>
  <c r="W23" i="103" s="1"/>
  <c r="Y17" i="105"/>
  <c r="Z17" i="105" s="1"/>
  <c r="N18" i="140"/>
  <c r="Y12" i="105"/>
  <c r="Z12" i="105" s="1"/>
  <c r="N13" i="140"/>
  <c r="D16" i="138"/>
  <c r="E16" i="138" s="1"/>
  <c r="S15" i="104"/>
  <c r="E18" i="148"/>
  <c r="J18" i="148"/>
  <c r="G12" i="147"/>
  <c r="N31" i="147"/>
  <c r="AC28" i="142"/>
  <c r="AC27" i="139"/>
  <c r="J15" i="146"/>
  <c r="E15" i="146"/>
  <c r="AC14" i="137"/>
  <c r="E25" i="137"/>
  <c r="S23" i="105"/>
  <c r="D24" i="140"/>
  <c r="G27" i="134"/>
  <c r="G14" i="145"/>
  <c r="V28" i="104"/>
  <c r="W28" i="104" s="1"/>
  <c r="S22" i="104"/>
  <c r="D23" i="138"/>
  <c r="E23" i="138" s="1"/>
  <c r="S31" i="143"/>
  <c r="G24" i="144"/>
  <c r="AC14" i="145"/>
  <c r="E27" i="137"/>
  <c r="J21" i="142"/>
  <c r="E21" i="142"/>
  <c r="E20" i="134"/>
  <c r="D19" i="137"/>
  <c r="E16" i="137"/>
  <c r="G17" i="145"/>
  <c r="E27" i="145"/>
  <c r="J27" i="145"/>
  <c r="G20" i="145"/>
  <c r="AC23" i="144"/>
  <c r="G12" i="148"/>
  <c r="N31" i="148"/>
  <c r="N25" i="140"/>
  <c r="Y24" i="105"/>
  <c r="Z24" i="105" s="1"/>
  <c r="N16" i="136"/>
  <c r="V18" i="104"/>
  <c r="W18" i="104" s="1"/>
  <c r="E18" i="143"/>
  <c r="J18" i="143"/>
  <c r="V26" i="105"/>
  <c r="W26" i="105" s="1"/>
  <c r="G25" i="134"/>
  <c r="Y21" i="105"/>
  <c r="Z21" i="105" s="1"/>
  <c r="N22" i="140"/>
  <c r="G14" i="137"/>
  <c r="H14" i="137" s="1"/>
  <c r="G29" i="134"/>
  <c r="U31" i="139"/>
  <c r="J15" i="142"/>
  <c r="E15" i="142"/>
  <c r="E17" i="134"/>
  <c r="S27" i="104"/>
  <c r="D28" i="138"/>
  <c r="E28" i="138" s="1"/>
  <c r="G26" i="148"/>
  <c r="N14" i="136"/>
  <c r="D19" i="136"/>
  <c r="E19" i="136" s="1"/>
  <c r="AB31" i="143"/>
  <c r="J28" i="148"/>
  <c r="E28" i="148"/>
  <c r="AC16" i="139"/>
  <c r="G19" i="145"/>
  <c r="J14" i="147"/>
  <c r="E14" i="147"/>
  <c r="AC13" i="139"/>
  <c r="E14" i="137"/>
  <c r="N31" i="144"/>
  <c r="G12" i="144"/>
  <c r="AC17" i="134"/>
  <c r="G26" i="146"/>
  <c r="AC12" i="134"/>
  <c r="AB31" i="134"/>
  <c r="D28" i="137"/>
  <c r="AC16" i="137"/>
  <c r="Y21" i="104"/>
  <c r="Z21" i="104" s="1"/>
  <c r="N22" i="138"/>
  <c r="V28" i="103"/>
  <c r="W28" i="103" s="1"/>
  <c r="E19" i="145"/>
  <c r="J19" i="145"/>
  <c r="AC20" i="134"/>
  <c r="J26" i="143"/>
  <c r="E26" i="143"/>
  <c r="D26" i="136"/>
  <c r="E26" i="136" s="1"/>
  <c r="G15" i="148"/>
  <c r="S31" i="148"/>
  <c r="Y25" i="104"/>
  <c r="Z25" i="104" s="1"/>
  <c r="N26" i="138"/>
  <c r="J28" i="146"/>
  <c r="E28" i="146"/>
  <c r="E19" i="144"/>
  <c r="J19" i="144"/>
  <c r="E27" i="146"/>
  <c r="J27" i="146"/>
  <c r="AC22" i="139"/>
  <c r="E23" i="139"/>
  <c r="AC21" i="137"/>
  <c r="E28" i="139"/>
  <c r="J24" i="145"/>
  <c r="E24" i="145"/>
  <c r="S18" i="105"/>
  <c r="D19" i="140"/>
  <c r="Y14" i="103"/>
  <c r="Z14" i="103" s="1"/>
  <c r="D29" i="136"/>
  <c r="E29" i="136" s="1"/>
  <c r="J23" i="148"/>
  <c r="E23" i="148"/>
  <c r="N28" i="138"/>
  <c r="Y27" i="104"/>
  <c r="Z27" i="104" s="1"/>
  <c r="E16" i="134"/>
  <c r="V15" i="105"/>
  <c r="W15" i="105" s="1"/>
  <c r="E22" i="137"/>
  <c r="Z31" i="144"/>
  <c r="G22" i="148"/>
  <c r="G21" i="148"/>
  <c r="G25" i="147"/>
  <c r="G29" i="144"/>
  <c r="G22" i="146"/>
  <c r="E20" i="137"/>
  <c r="V21" i="105"/>
  <c r="W21" i="105" s="1"/>
  <c r="AC20" i="142"/>
  <c r="S12" i="104"/>
  <c r="D13" i="138"/>
  <c r="E13" i="138" s="1"/>
  <c r="D22" i="134"/>
  <c r="S21" i="103"/>
  <c r="D18" i="134"/>
  <c r="S17" i="103"/>
  <c r="D18" i="138"/>
  <c r="E18" i="138" s="1"/>
  <c r="S17" i="104"/>
  <c r="E18" i="134"/>
  <c r="D25" i="140"/>
  <c r="S24" i="105"/>
  <c r="J21" i="145"/>
  <c r="E21" i="145"/>
  <c r="AC14" i="148"/>
  <c r="D13" i="137"/>
  <c r="G21" i="144"/>
  <c r="AC14" i="142"/>
  <c r="G26" i="147"/>
  <c r="V25" i="103"/>
  <c r="W25" i="103" s="1"/>
  <c r="AC15" i="134"/>
  <c r="G18" i="137"/>
  <c r="AC28" i="139"/>
  <c r="E17" i="148"/>
  <c r="J17" i="148"/>
  <c r="N27" i="140"/>
  <c r="Y26" i="105"/>
  <c r="Z26" i="105" s="1"/>
  <c r="G14" i="142"/>
  <c r="G13" i="147"/>
  <c r="D24" i="134"/>
  <c r="S23" i="103"/>
  <c r="G16" i="146"/>
  <c r="G13" i="142"/>
  <c r="G20" i="139"/>
  <c r="V20" i="104"/>
  <c r="W20" i="104" s="1"/>
  <c r="E20" i="143"/>
  <c r="J20" i="143"/>
  <c r="AC19" i="146"/>
  <c r="N23" i="136"/>
  <c r="AC23" i="134"/>
  <c r="AC24" i="142"/>
  <c r="E12" i="143"/>
  <c r="L31" i="143"/>
  <c r="J12" i="143"/>
  <c r="AC13" i="148"/>
  <c r="AB31" i="144"/>
  <c r="AC12" i="144"/>
  <c r="G19" i="147"/>
  <c r="N28" i="136"/>
  <c r="G28" i="137"/>
  <c r="H28" i="137" s="1"/>
  <c r="M31" i="138"/>
  <c r="N31" i="138" s="1"/>
  <c r="N12" i="138"/>
  <c r="Y11" i="104"/>
  <c r="Z11" i="104" s="1"/>
  <c r="AC16" i="134"/>
  <c r="G22" i="145"/>
  <c r="G28" i="145"/>
  <c r="G29" i="139"/>
  <c r="H29" i="139" s="1"/>
  <c r="E13" i="137"/>
  <c r="F13" i="137" s="1"/>
  <c r="E23" i="142"/>
  <c r="J23" i="142"/>
  <c r="E15" i="134"/>
  <c r="G22" i="144"/>
  <c r="AC26" i="148"/>
  <c r="G22" i="142"/>
  <c r="E25" i="139"/>
  <c r="E13" i="139"/>
  <c r="E26" i="144"/>
  <c r="J26" i="144"/>
  <c r="G27" i="137"/>
  <c r="G19" i="142"/>
  <c r="E15" i="144"/>
  <c r="J15" i="144"/>
  <c r="E26" i="139"/>
  <c r="D26" i="138"/>
  <c r="E26" i="138" s="1"/>
  <c r="S25" i="104"/>
  <c r="V12" i="103"/>
  <c r="W12" i="103" s="1"/>
  <c r="Y25" i="105"/>
  <c r="Z25" i="105" s="1"/>
  <c r="N26" i="140"/>
  <c r="G12" i="145"/>
  <c r="N31" i="145"/>
  <c r="N14" i="140"/>
  <c r="Y13" i="105"/>
  <c r="Z13" i="105" s="1"/>
  <c r="V16" i="104"/>
  <c r="W16" i="104" s="1"/>
  <c r="V13" i="104"/>
  <c r="W13" i="104" s="1"/>
  <c r="D17" i="136"/>
  <c r="E17" i="136" s="1"/>
  <c r="G26" i="137"/>
  <c r="H26" i="137" s="1"/>
  <c r="V16" i="103"/>
  <c r="W16" i="103" s="1"/>
  <c r="G13" i="134"/>
  <c r="J23" i="143"/>
  <c r="E23" i="143"/>
  <c r="S31" i="146"/>
  <c r="AC17" i="142"/>
  <c r="Z31" i="145"/>
  <c r="J12" i="144"/>
  <c r="L31" i="144"/>
  <c r="E31" i="144" s="1"/>
  <c r="E12" i="144"/>
  <c r="G18" i="146"/>
  <c r="E24" i="144"/>
  <c r="J24" i="144"/>
  <c r="Y24" i="104"/>
  <c r="Z24" i="104" s="1"/>
  <c r="N25" i="138"/>
  <c r="U31" i="146"/>
  <c r="G17" i="134"/>
  <c r="D15" i="136"/>
  <c r="E15" i="136" s="1"/>
  <c r="AB31" i="142"/>
  <c r="AC19" i="143"/>
  <c r="E24" i="148"/>
  <c r="J24" i="148"/>
  <c r="J20" i="142"/>
  <c r="E20" i="142"/>
  <c r="AC20" i="148"/>
  <c r="N17" i="136"/>
  <c r="E14" i="134"/>
  <c r="D14" i="137"/>
  <c r="D20" i="137"/>
  <c r="Y24" i="103"/>
  <c r="Z24" i="103" s="1"/>
  <c r="G21" i="143"/>
  <c r="G27" i="147"/>
  <c r="AC23" i="148"/>
  <c r="J13" i="146"/>
  <c r="E13" i="146"/>
  <c r="J14" i="142"/>
  <c r="E14" i="142"/>
  <c r="G15" i="142"/>
  <c r="J19" i="142"/>
  <c r="E19" i="142"/>
  <c r="AC17" i="148"/>
  <c r="Y23" i="103"/>
  <c r="Z23" i="103" s="1"/>
  <c r="D24" i="136"/>
  <c r="E24" i="136" s="1"/>
  <c r="E25" i="145"/>
  <c r="J25" i="145"/>
  <c r="AC18" i="137"/>
  <c r="D18" i="139"/>
  <c r="G13" i="143"/>
  <c r="AC27" i="145"/>
  <c r="E27" i="144"/>
  <c r="J27" i="144"/>
  <c r="S14" i="105"/>
  <c r="D15" i="140"/>
  <c r="D22" i="137"/>
  <c r="AC24" i="139"/>
  <c r="AC19" i="147"/>
  <c r="E17" i="143"/>
  <c r="J17" i="143"/>
  <c r="U31" i="134"/>
  <c r="AC17" i="139"/>
  <c r="E29" i="134"/>
  <c r="N14" i="138"/>
  <c r="Y13" i="104"/>
  <c r="Z13" i="104" s="1"/>
  <c r="E27" i="139"/>
  <c r="G16" i="134"/>
  <c r="J28" i="144"/>
  <c r="E28" i="144"/>
  <c r="V17" i="104"/>
  <c r="W17" i="104" s="1"/>
  <c r="AC22" i="142"/>
  <c r="AC29" i="142"/>
  <c r="V11" i="105"/>
  <c r="J31" i="140"/>
  <c r="K31" i="140" s="1"/>
  <c r="S22" i="105"/>
  <c r="D23" i="140"/>
  <c r="D27" i="139"/>
  <c r="D26" i="139"/>
  <c r="V18" i="105"/>
  <c r="W18" i="105" s="1"/>
  <c r="X31" i="139"/>
  <c r="G15" i="146"/>
  <c r="D12" i="139"/>
  <c r="J31" i="139"/>
  <c r="AC23" i="137"/>
  <c r="AB31" i="148"/>
  <c r="Q31" i="139"/>
  <c r="S31" i="139"/>
  <c r="AC21" i="143"/>
  <c r="D23" i="139"/>
  <c r="G14" i="146"/>
  <c r="E12" i="146"/>
  <c r="L31" i="146"/>
  <c r="J12" i="146"/>
  <c r="AC15" i="148"/>
  <c r="E16" i="144"/>
  <c r="J16" i="144"/>
  <c r="E29" i="148"/>
  <c r="J29" i="148"/>
  <c r="S31" i="137"/>
  <c r="S19" i="105"/>
  <c r="D20" i="140"/>
  <c r="AC24" i="145"/>
  <c r="G13" i="139"/>
  <c r="H13" i="139" s="1"/>
  <c r="J13" i="143"/>
  <c r="E13" i="143"/>
  <c r="D23" i="136"/>
  <c r="E23" i="136" s="1"/>
  <c r="E24" i="142"/>
  <c r="J24" i="142"/>
  <c r="D24" i="142" s="1"/>
  <c r="Y21" i="103"/>
  <c r="Z21" i="103" s="1"/>
  <c r="AC18" i="147"/>
  <c r="G18" i="145"/>
  <c r="Y26" i="103"/>
  <c r="Z26" i="103" s="1"/>
  <c r="AC25" i="137"/>
  <c r="V27" i="103"/>
  <c r="W27" i="103" s="1"/>
  <c r="Y27" i="103"/>
  <c r="Z27" i="103" s="1"/>
  <c r="G24" i="147"/>
  <c r="V19" i="103"/>
  <c r="W19" i="103" s="1"/>
  <c r="AC17" i="137"/>
  <c r="E24" i="137"/>
  <c r="D29" i="137"/>
  <c r="G24" i="143"/>
  <c r="G23" i="146"/>
  <c r="AC18" i="144"/>
  <c r="G20" i="134"/>
  <c r="N15" i="140"/>
  <c r="Y14" i="105"/>
  <c r="Z14" i="105" s="1"/>
  <c r="G13" i="145"/>
  <c r="G29" i="142"/>
  <c r="AC18" i="139"/>
  <c r="G15" i="139"/>
  <c r="H15" i="139" s="1"/>
  <c r="G22" i="143"/>
  <c r="S16" i="105"/>
  <c r="T16" i="105" s="1"/>
  <c r="D17" i="140"/>
  <c r="G13" i="148"/>
  <c r="G14" i="134"/>
  <c r="G25" i="143"/>
  <c r="J23" i="147"/>
  <c r="E23" i="147"/>
  <c r="G31" i="138"/>
  <c r="S11" i="104"/>
  <c r="D12" i="138"/>
  <c r="E12" i="138" s="1"/>
  <c r="E16" i="139"/>
  <c r="F16" i="139" s="1"/>
  <c r="G22" i="139"/>
  <c r="J31" i="136"/>
  <c r="K31" i="136" s="1"/>
  <c r="AC27" i="134"/>
  <c r="AC13" i="142"/>
  <c r="D28" i="136"/>
  <c r="E28" i="136" s="1"/>
  <c r="AC19" i="134"/>
  <c r="E18" i="145"/>
  <c r="J18" i="145"/>
  <c r="AC25" i="148"/>
  <c r="G17" i="148"/>
  <c r="G24" i="148"/>
  <c r="E28" i="147"/>
  <c r="J28" i="147"/>
  <c r="Z31" i="134"/>
  <c r="E12" i="139"/>
  <c r="F12" i="139" s="1"/>
  <c r="L31" i="139"/>
  <c r="G25" i="148"/>
  <c r="G18" i="142"/>
  <c r="V13" i="105"/>
  <c r="W13" i="105" s="1"/>
  <c r="G21" i="146"/>
  <c r="AC27" i="147"/>
  <c r="Z31" i="143"/>
  <c r="Q31" i="137"/>
  <c r="G18" i="134"/>
  <c r="H18" i="134" s="1"/>
  <c r="J28" i="142"/>
  <c r="E28" i="142"/>
  <c r="AB31" i="146"/>
  <c r="V20" i="103"/>
  <c r="W20" i="103" s="1"/>
  <c r="N13" i="136"/>
  <c r="E20" i="147"/>
  <c r="J20" i="147"/>
  <c r="AC28" i="137"/>
  <c r="AC29" i="134"/>
  <c r="Z31" i="142"/>
  <c r="J22" i="145"/>
  <c r="D22" i="145" s="1"/>
  <c r="K22" i="145" s="1"/>
  <c r="E22" i="145"/>
  <c r="J22" i="148"/>
  <c r="E22" i="148"/>
  <c r="G16" i="137"/>
  <c r="U31" i="145"/>
  <c r="J26" i="146"/>
  <c r="E26" i="146"/>
  <c r="AC26" i="139"/>
  <c r="G27" i="143"/>
  <c r="G18" i="143"/>
  <c r="Q31" i="134"/>
  <c r="V11" i="103"/>
  <c r="AC14" i="147"/>
  <c r="N24" i="140"/>
  <c r="Y23" i="105"/>
  <c r="Z23" i="105" s="1"/>
  <c r="D24" i="137"/>
  <c r="AC24" i="147"/>
  <c r="N28" i="140"/>
  <c r="Y27" i="105"/>
  <c r="Z27" i="105" s="1"/>
  <c r="AC16" i="144"/>
  <c r="E25" i="144"/>
  <c r="J25" i="144"/>
  <c r="V26" i="104"/>
  <c r="W26" i="104" s="1"/>
  <c r="G21" i="137"/>
  <c r="Z31" i="147"/>
  <c r="Y16" i="105"/>
  <c r="Z16" i="105" s="1"/>
  <c r="N17" i="140"/>
  <c r="S12" i="103"/>
  <c r="D13" i="134"/>
  <c r="AC24" i="137"/>
  <c r="G18" i="144"/>
  <c r="E13" i="148"/>
  <c r="J13" i="148"/>
  <c r="E23" i="137"/>
  <c r="F23" i="137" s="1"/>
  <c r="V14" i="104"/>
  <c r="W14" i="104" s="1"/>
  <c r="AC26" i="134"/>
  <c r="E28" i="145"/>
  <c r="J28" i="145"/>
  <c r="D28" i="145" s="1"/>
  <c r="K28" i="145" s="1"/>
  <c r="AC22" i="143"/>
  <c r="J20" i="148"/>
  <c r="E20" i="148"/>
  <c r="V27" i="105"/>
  <c r="W27" i="105" s="1"/>
  <c r="J19" i="147"/>
  <c r="E19" i="147"/>
  <c r="J16" i="146"/>
  <c r="E16" i="146"/>
  <c r="G13" i="146"/>
  <c r="G24" i="137"/>
  <c r="Y18" i="105"/>
  <c r="Z18" i="105" s="1"/>
  <c r="N19" i="140"/>
  <c r="J25" i="143"/>
  <c r="E25" i="143"/>
  <c r="E21" i="137"/>
  <c r="AC14" i="134"/>
  <c r="J19" i="143"/>
  <c r="E19" i="143"/>
  <c r="D20" i="139"/>
  <c r="G29" i="143"/>
  <c r="G16" i="147"/>
  <c r="J24" i="147"/>
  <c r="E24" i="147"/>
  <c r="AC19" i="148"/>
  <c r="AC13" i="147"/>
  <c r="G17" i="147"/>
  <c r="G26" i="134"/>
  <c r="H26" i="134" s="1"/>
  <c r="D22" i="139"/>
  <c r="E26" i="137"/>
  <c r="AC28" i="134"/>
  <c r="G20" i="146"/>
  <c r="V21" i="104"/>
  <c r="W21" i="104" s="1"/>
  <c r="G12" i="137"/>
  <c r="N31" i="137"/>
  <c r="V17" i="105"/>
  <c r="W17" i="105" s="1"/>
  <c r="E24" i="134"/>
  <c r="F24" i="134" s="1"/>
  <c r="V22" i="103"/>
  <c r="W22" i="103" s="1"/>
  <c r="J26" i="147"/>
  <c r="E26" i="147"/>
  <c r="G16" i="139"/>
  <c r="H16" i="139" s="1"/>
  <c r="G24" i="145"/>
  <c r="V25" i="104"/>
  <c r="W25" i="104" s="1"/>
  <c r="G26" i="144"/>
  <c r="J27" i="142"/>
  <c r="E27" i="142"/>
  <c r="G19" i="137"/>
  <c r="AC24" i="143"/>
  <c r="AC28" i="147"/>
  <c r="AC16" i="146"/>
  <c r="V15" i="104"/>
  <c r="W15" i="104" s="1"/>
  <c r="G27" i="144"/>
  <c r="J19" i="148"/>
  <c r="E19" i="148"/>
  <c r="E19" i="134"/>
  <c r="D19" i="139"/>
  <c r="AC22" i="146"/>
  <c r="J22" i="143"/>
  <c r="E22" i="143"/>
  <c r="N12" i="140"/>
  <c r="M31" i="140"/>
  <c r="N31" i="140" s="1"/>
  <c r="Y11" i="105"/>
  <c r="D21" i="136"/>
  <c r="E21" i="136" s="1"/>
  <c r="N20" i="136"/>
  <c r="S31" i="134"/>
  <c r="G17" i="146"/>
  <c r="E19" i="137"/>
  <c r="E25" i="142"/>
  <c r="J25" i="142"/>
  <c r="E26" i="142"/>
  <c r="J26" i="142"/>
  <c r="Y20" i="103"/>
  <c r="Z20" i="103" s="1"/>
  <c r="V24" i="104"/>
  <c r="W24" i="104" s="1"/>
  <c r="Y12" i="104"/>
  <c r="Z12" i="104" s="1"/>
  <c r="N13" i="138"/>
  <c r="D18" i="136"/>
  <c r="E18" i="136" s="1"/>
  <c r="G20" i="143"/>
  <c r="D20" i="136"/>
  <c r="E20" i="136" s="1"/>
  <c r="N15" i="136"/>
  <c r="D27" i="136"/>
  <c r="E27" i="136" s="1"/>
  <c r="AC19" i="137"/>
  <c r="G29" i="147"/>
  <c r="AC28" i="145"/>
  <c r="E25" i="148"/>
  <c r="J25" i="148"/>
  <c r="G14" i="144"/>
  <c r="Y19" i="103"/>
  <c r="Z19" i="103" s="1"/>
  <c r="AC23" i="145"/>
  <c r="J18" i="142"/>
  <c r="E18" i="142"/>
  <c r="E22" i="146"/>
  <c r="J22" i="146"/>
  <c r="G18" i="148"/>
  <c r="G29" i="146"/>
  <c r="AB31" i="139"/>
  <c r="AC12" i="139"/>
  <c r="N16" i="138"/>
  <c r="Y15" i="104"/>
  <c r="Z15" i="104" s="1"/>
  <c r="N23" i="140"/>
  <c r="Y22" i="105"/>
  <c r="Z22" i="105" s="1"/>
  <c r="N27" i="136"/>
  <c r="V23" i="104"/>
  <c r="W23" i="104" s="1"/>
  <c r="G25" i="146"/>
  <c r="E25" i="147"/>
  <c r="J25" i="147"/>
  <c r="E27" i="148"/>
  <c r="J27" i="148"/>
  <c r="G21" i="145"/>
  <c r="Y18" i="103"/>
  <c r="Z18" i="103" s="1"/>
  <c r="G17" i="143"/>
  <c r="U31" i="142"/>
  <c r="E17" i="139"/>
  <c r="G27" i="142"/>
  <c r="G27" i="148"/>
  <c r="S11" i="105"/>
  <c r="D12" i="140"/>
  <c r="G31" i="140"/>
  <c r="D17" i="138"/>
  <c r="E17" i="138" s="1"/>
  <c r="S16" i="104"/>
  <c r="AC25" i="139"/>
  <c r="G12" i="142"/>
  <c r="N31" i="142"/>
  <c r="D26" i="140"/>
  <c r="S25" i="105"/>
  <c r="AC25" i="145"/>
  <c r="AC28" i="148"/>
  <c r="G16" i="148"/>
  <c r="J16" i="142"/>
  <c r="E16" i="142"/>
  <c r="Y17" i="103"/>
  <c r="Z17" i="103" s="1"/>
  <c r="E12" i="134"/>
  <c r="F12" i="134" s="1"/>
  <c r="L31" i="134"/>
  <c r="AB31" i="147"/>
  <c r="J27" i="147"/>
  <c r="E27" i="147"/>
  <c r="D15" i="138"/>
  <c r="E15" i="138" s="1"/>
  <c r="S14" i="104"/>
  <c r="E13" i="142"/>
  <c r="J13" i="142"/>
  <c r="D13" i="142" s="1"/>
  <c r="AC24" i="134"/>
  <c r="D16" i="134"/>
  <c r="S15" i="103"/>
  <c r="D25" i="136"/>
  <c r="E25" i="136" s="1"/>
  <c r="G28" i="143"/>
  <c r="N29" i="136"/>
  <c r="G25" i="145"/>
  <c r="E25" i="146"/>
  <c r="J25" i="146"/>
  <c r="J23" i="146"/>
  <c r="E23" i="146"/>
  <c r="AC14" i="146"/>
  <c r="AC18" i="148"/>
  <c r="AC15" i="147"/>
  <c r="D25" i="138"/>
  <c r="E25" i="138" s="1"/>
  <c r="S24" i="104"/>
  <c r="S20" i="103"/>
  <c r="D21" i="134"/>
  <c r="Z31" i="137"/>
  <c r="AA31" i="137" s="1"/>
  <c r="J20" i="144"/>
  <c r="D20" i="144" s="1"/>
  <c r="E20" i="144"/>
  <c r="AC21" i="145"/>
  <c r="G25" i="137"/>
  <c r="H25" i="137" s="1"/>
  <c r="AC13" i="134"/>
  <c r="E25" i="134"/>
  <c r="AB31" i="145"/>
  <c r="N31" i="146"/>
  <c r="G12" i="146"/>
  <c r="Z31" i="146"/>
  <c r="M31" i="136"/>
  <c r="N31" i="136" s="1"/>
  <c r="N12" i="136"/>
  <c r="E15" i="139"/>
  <c r="F15" i="139" s="1"/>
  <c r="D15" i="137"/>
  <c r="D29" i="134"/>
  <c r="S28" i="103"/>
  <c r="D14" i="139"/>
  <c r="E12" i="147"/>
  <c r="J12" i="147"/>
  <c r="L31" i="147"/>
  <c r="G23" i="148"/>
  <c r="S19" i="103"/>
  <c r="D20" i="134"/>
  <c r="E26" i="145"/>
  <c r="J26" i="145"/>
  <c r="G19" i="144"/>
  <c r="J31" i="137"/>
  <c r="D12" i="137"/>
  <c r="AC27" i="137"/>
  <c r="D24" i="139"/>
  <c r="V19" i="104"/>
  <c r="W19" i="104" s="1"/>
  <c r="D21" i="137"/>
  <c r="G23" i="134"/>
  <c r="AC26" i="143"/>
  <c r="D16" i="136"/>
  <c r="E16" i="136" s="1"/>
  <c r="N21" i="136"/>
  <c r="S22" i="103"/>
  <c r="D23" i="134"/>
  <c r="D27" i="138"/>
  <c r="E27" i="138" s="1"/>
  <c r="S26" i="104"/>
  <c r="E20" i="145"/>
  <c r="J20" i="145"/>
  <c r="G29" i="137"/>
  <c r="H29" i="137" s="1"/>
  <c r="J17" i="146"/>
  <c r="E17" i="146"/>
  <c r="AC24" i="144"/>
  <c r="G15" i="137"/>
  <c r="H15" i="137" s="1"/>
  <c r="AC13" i="145"/>
  <c r="U31" i="148"/>
  <c r="E15" i="148"/>
  <c r="J15" i="148"/>
  <c r="G23" i="144"/>
  <c r="N22" i="136"/>
  <c r="J16" i="143"/>
  <c r="E16" i="143"/>
  <c r="AC15" i="146"/>
  <c r="Y13" i="103"/>
  <c r="Z13" i="103" s="1"/>
  <c r="AC13" i="144"/>
  <c r="G19" i="146"/>
  <c r="E13" i="144"/>
  <c r="J13" i="144"/>
  <c r="U31" i="143"/>
  <c r="D16" i="140"/>
  <c r="S15" i="105"/>
  <c r="D14" i="134"/>
  <c r="S13" i="103"/>
  <c r="AC29" i="139"/>
  <c r="G17" i="144"/>
  <c r="AC29" i="145"/>
  <c r="D19" i="134"/>
  <c r="S18" i="103"/>
  <c r="D22" i="140"/>
  <c r="S21" i="105"/>
  <c r="AC12" i="137"/>
  <c r="AB31" i="137"/>
  <c r="AC31" i="137" s="1"/>
  <c r="E22" i="147"/>
  <c r="J22" i="147"/>
  <c r="D22" i="147" s="1"/>
  <c r="AC26" i="144"/>
  <c r="V25" i="105"/>
  <c r="W25" i="105" s="1"/>
  <c r="E23" i="145"/>
  <c r="J23" i="145"/>
  <c r="D27" i="140"/>
  <c r="S26" i="105"/>
  <c r="G23" i="145"/>
  <c r="D14" i="136"/>
  <c r="E14" i="136" s="1"/>
  <c r="S20" i="104"/>
  <c r="D21" i="138"/>
  <c r="E21" i="138" s="1"/>
  <c r="E18" i="139"/>
  <c r="F18" i="139" s="1"/>
  <c r="E29" i="144"/>
  <c r="J29" i="144"/>
  <c r="G15" i="143"/>
  <c r="G29" i="148"/>
  <c r="G15" i="134"/>
  <c r="AC15" i="139"/>
  <c r="J13" i="145"/>
  <c r="E13" i="145"/>
  <c r="J14" i="145"/>
  <c r="E14" i="145"/>
  <c r="G27" i="146"/>
  <c r="G17" i="142"/>
  <c r="G26" i="145"/>
  <c r="D24" i="138"/>
  <c r="E24" i="138" s="1"/>
  <c r="S23" i="104"/>
  <c r="AC23" i="143"/>
  <c r="AC18" i="145"/>
  <c r="E15" i="143"/>
  <c r="J15" i="143"/>
  <c r="G28" i="142"/>
  <c r="G19" i="139"/>
  <c r="Y14" i="104"/>
  <c r="Z14" i="104" s="1"/>
  <c r="N15" i="138"/>
  <c r="L31" i="137"/>
  <c r="E12" i="137"/>
  <c r="F12" i="137" s="1"/>
  <c r="V14" i="103"/>
  <c r="W14" i="103" s="1"/>
  <c r="G28" i="144"/>
  <c r="V21" i="103"/>
  <c r="W21" i="103" s="1"/>
  <c r="V14" i="105"/>
  <c r="W14" i="105" s="1"/>
  <c r="Y20" i="104"/>
  <c r="Z20" i="104" s="1"/>
  <c r="N21" i="138"/>
  <c r="V24" i="103"/>
  <c r="W24" i="103" s="1"/>
  <c r="AC18" i="143"/>
  <c r="D17" i="139"/>
  <c r="D27" i="137"/>
  <c r="G17" i="139"/>
  <c r="H17" i="139" s="1"/>
  <c r="AC18" i="142"/>
  <c r="Y26" i="104"/>
  <c r="Z26" i="104" s="1"/>
  <c r="N27" i="138"/>
  <c r="AC25" i="144"/>
  <c r="D25" i="137"/>
  <c r="N24" i="138"/>
  <c r="Y23" i="104"/>
  <c r="Z23" i="104" s="1"/>
  <c r="D28" i="139"/>
  <c r="D26" i="137"/>
  <c r="AC21" i="139"/>
  <c r="D25" i="139"/>
  <c r="J14" i="144"/>
  <c r="E14" i="144"/>
  <c r="G18" i="147"/>
  <c r="J18" i="146"/>
  <c r="E18" i="146"/>
  <c r="AC23" i="139"/>
  <c r="AC22" i="134"/>
  <c r="E14" i="146"/>
  <c r="J14" i="146"/>
  <c r="J22" i="144"/>
  <c r="E22" i="144"/>
  <c r="E17" i="137"/>
  <c r="N18" i="136"/>
  <c r="E20" i="146"/>
  <c r="J20" i="146"/>
  <c r="G23" i="143"/>
  <c r="Y20" i="105"/>
  <c r="Z20" i="105" s="1"/>
  <c r="N21" i="140"/>
  <c r="Y11" i="103"/>
  <c r="Z11" i="103" s="1"/>
  <c r="X31" i="134"/>
  <c r="G20" i="148"/>
  <c r="Z31" i="148"/>
  <c r="AC19" i="139"/>
  <c r="D17" i="137"/>
  <c r="U31" i="144"/>
  <c r="AC22" i="144"/>
  <c r="Y15" i="105"/>
  <c r="Z15" i="105" s="1"/>
  <c r="N16" i="140"/>
  <c r="J28" i="143"/>
  <c r="E28" i="143"/>
  <c r="V19" i="105"/>
  <c r="W19" i="105" s="1"/>
  <c r="J17" i="144"/>
  <c r="E17" i="144"/>
  <c r="N24" i="136"/>
  <c r="E21" i="148"/>
  <c r="J21" i="148"/>
  <c r="J16" i="147"/>
  <c r="E16" i="147"/>
  <c r="V13" i="103"/>
  <c r="W13" i="103" s="1"/>
  <c r="D22" i="136"/>
  <c r="E22" i="136" s="1"/>
  <c r="G24" i="134"/>
  <c r="H24" i="134" s="1"/>
  <c r="G24" i="146"/>
  <c r="E17" i="142"/>
  <c r="J17" i="142"/>
  <c r="J24" i="146"/>
  <c r="E24" i="146"/>
  <c r="S14" i="103"/>
  <c r="T14" i="103" s="1"/>
  <c r="D15" i="134"/>
  <c r="G14" i="148"/>
  <c r="G20" i="137"/>
  <c r="H20" i="137" s="1"/>
  <c r="E19" i="139"/>
  <c r="E26" i="148"/>
  <c r="J26" i="148"/>
  <c r="AC21" i="134"/>
  <c r="E22" i="134"/>
  <c r="F22" i="134" s="1"/>
  <c r="S31" i="147"/>
  <c r="D29" i="138"/>
  <c r="E29" i="138" s="1"/>
  <c r="S28" i="104"/>
  <c r="V28" i="105"/>
  <c r="W28" i="105" s="1"/>
  <c r="AC20" i="139"/>
  <c r="AC13" i="137"/>
  <c r="G20" i="142"/>
  <c r="E21" i="143"/>
  <c r="J21" i="143"/>
  <c r="D21" i="143" s="1"/>
  <c r="K21" i="143" s="1"/>
  <c r="G14" i="147"/>
  <c r="AC20" i="137"/>
  <c r="V23" i="105"/>
  <c r="W23" i="105" s="1"/>
  <c r="Y25" i="103"/>
  <c r="Z25" i="103" s="1"/>
  <c r="G26" i="142"/>
  <c r="E24" i="143"/>
  <c r="J24" i="143"/>
  <c r="D24" i="143" s="1"/>
  <c r="H24" i="143" s="1"/>
  <c r="G29" i="145"/>
  <c r="J31" i="138"/>
  <c r="K31" i="138" s="1"/>
  <c r="V11" i="104"/>
  <c r="G14" i="143"/>
  <c r="AC23" i="142"/>
  <c r="G27" i="145"/>
  <c r="D29" i="140"/>
  <c r="S28" i="105"/>
  <c r="G22" i="137"/>
  <c r="H22" i="137" s="1"/>
  <c r="G20" i="144"/>
  <c r="D25" i="134"/>
  <c r="S24" i="103"/>
  <c r="V18" i="103"/>
  <c r="W18" i="103" s="1"/>
  <c r="L31" i="145"/>
  <c r="J12" i="145"/>
  <c r="E12" i="145"/>
  <c r="G22" i="134"/>
  <c r="H22" i="134" s="1"/>
  <c r="Y16" i="104"/>
  <c r="Z16" i="104" s="1"/>
  <c r="N17" i="138"/>
  <c r="X31" i="145"/>
  <c r="AA31" i="145" s="1"/>
  <c r="G16" i="143"/>
  <c r="G21" i="134"/>
  <c r="H21" i="134" s="1"/>
  <c r="E18" i="147"/>
  <c r="J18" i="147"/>
  <c r="AC20" i="143"/>
  <c r="E12" i="148"/>
  <c r="J12" i="148"/>
  <c r="D12" i="148" s="1"/>
  <c r="L31" i="148"/>
  <c r="Y12" i="103"/>
  <c r="Z12" i="103" s="1"/>
  <c r="G19" i="143"/>
  <c r="V16" i="105"/>
  <c r="W16" i="105" s="1"/>
  <c r="E15" i="137"/>
  <c r="F15" i="137" s="1"/>
  <c r="D16" i="137"/>
  <c r="E28" i="134"/>
  <c r="F28" i="134" s="1"/>
  <c r="G19" i="134"/>
  <c r="H19" i="134" s="1"/>
  <c r="AC14" i="144"/>
  <c r="AC16" i="142"/>
  <c r="AC17" i="143"/>
  <c r="E17" i="147"/>
  <c r="J17" i="147"/>
  <c r="AC29" i="137"/>
  <c r="G17" i="137"/>
  <c r="H17" i="137" s="1"/>
  <c r="G12" i="143"/>
  <c r="N31" i="143"/>
  <c r="AC16" i="148"/>
  <c r="AC12" i="148"/>
  <c r="F25" i="134"/>
  <c r="D14" i="145"/>
  <c r="AC25" i="142"/>
  <c r="AC23" i="146"/>
  <c r="AC22" i="147"/>
  <c r="AC27" i="148"/>
  <c r="H16" i="137"/>
  <c r="F13" i="139"/>
  <c r="F15" i="134"/>
  <c r="AC20" i="145"/>
  <c r="AC15" i="145"/>
  <c r="AC17" i="146"/>
  <c r="H28" i="134"/>
  <c r="T19" i="104"/>
  <c r="H13" i="137"/>
  <c r="F27" i="137"/>
  <c r="D29" i="145"/>
  <c r="F25" i="137"/>
  <c r="F21" i="137"/>
  <c r="D12" i="145"/>
  <c r="G31" i="146"/>
  <c r="T17" i="104"/>
  <c r="P17" i="104"/>
  <c r="Q17" i="104" s="1"/>
  <c r="F20" i="137"/>
  <c r="W11" i="103"/>
  <c r="AC22" i="145"/>
  <c r="D26" i="146"/>
  <c r="AC13" i="143"/>
  <c r="P25" i="104"/>
  <c r="Q25" i="104" s="1"/>
  <c r="T25" i="104"/>
  <c r="AC17" i="144"/>
  <c r="H31" i="138"/>
  <c r="D31" i="138"/>
  <c r="E31" i="138" s="1"/>
  <c r="D15" i="145"/>
  <c r="D29" i="147"/>
  <c r="T17" i="105"/>
  <c r="D20" i="145"/>
  <c r="AC17" i="147"/>
  <c r="T12" i="104"/>
  <c r="AA31" i="134"/>
  <c r="AC27" i="146"/>
  <c r="P16" i="103"/>
  <c r="Q16" i="103" s="1"/>
  <c r="T16" i="103"/>
  <c r="F20" i="139"/>
  <c r="AC28" i="146"/>
  <c r="P14" i="103"/>
  <c r="Q14" i="103" s="1"/>
  <c r="AC16" i="143"/>
  <c r="F13" i="134"/>
  <c r="H25" i="134"/>
  <c r="AC16" i="147"/>
  <c r="F16" i="137"/>
  <c r="D21" i="146"/>
  <c r="H24" i="142"/>
  <c r="F24" i="142"/>
  <c r="K24" i="142"/>
  <c r="H13" i="142"/>
  <c r="F13" i="142"/>
  <c r="K13" i="142"/>
  <c r="F20" i="144"/>
  <c r="H22" i="145"/>
  <c r="D14" i="95"/>
  <c r="L12" i="94"/>
  <c r="J21" i="141"/>
  <c r="J21" i="108"/>
  <c r="D24" i="155"/>
  <c r="F24" i="155" s="1"/>
  <c r="G24" i="155" s="1"/>
  <c r="D22" i="94"/>
  <c r="H29" i="55"/>
  <c r="D30" i="49"/>
  <c r="D10" i="97"/>
  <c r="C24" i="45"/>
  <c r="C20" i="110"/>
  <c r="D20" i="110" s="1"/>
  <c r="D11" i="95"/>
  <c r="C16" i="50"/>
  <c r="F10" i="108"/>
  <c r="F10" i="141"/>
  <c r="T10" i="10"/>
  <c r="K29" i="10"/>
  <c r="E17" i="98"/>
  <c r="AC17" i="79"/>
  <c r="AA17" i="79" s="1"/>
  <c r="H10" i="108"/>
  <c r="N29" i="10"/>
  <c r="H10" i="141"/>
  <c r="C26" i="51"/>
  <c r="J25" i="141"/>
  <c r="J25" i="108"/>
  <c r="K19" i="152"/>
  <c r="K19" i="92"/>
  <c r="D15" i="95"/>
  <c r="K29" i="51"/>
  <c r="L25" i="95"/>
  <c r="G14" i="98"/>
  <c r="C13" i="109"/>
  <c r="F10" i="97"/>
  <c r="F30" i="49"/>
  <c r="V10" i="49"/>
  <c r="J19" i="108"/>
  <c r="J19" i="141"/>
  <c r="C25" i="56"/>
  <c r="Q15" i="92"/>
  <c r="L11" i="97"/>
  <c r="D22" i="96"/>
  <c r="C16" i="55"/>
  <c r="H12" i="141"/>
  <c r="H12" i="108"/>
  <c r="D27" i="155"/>
  <c r="D25" i="94"/>
  <c r="L22" i="108"/>
  <c r="O13" i="92"/>
  <c r="O13" i="152"/>
  <c r="J13" i="95"/>
  <c r="H19" i="96"/>
  <c r="J24" i="97"/>
  <c r="D11" i="97"/>
  <c r="J27" i="94"/>
  <c r="L15" i="94"/>
  <c r="J21" i="96"/>
  <c r="F12" i="94"/>
  <c r="V12" i="34"/>
  <c r="U12" i="34" s="1"/>
  <c r="K24" i="43"/>
  <c r="L24" i="43"/>
  <c r="C28" i="45"/>
  <c r="L15" i="95"/>
  <c r="F17" i="95"/>
  <c r="V17" i="47"/>
  <c r="Y17" i="47" s="1"/>
  <c r="C13" i="56"/>
  <c r="D18" i="95"/>
  <c r="C27" i="53"/>
  <c r="C24" i="109"/>
  <c r="O13" i="98"/>
  <c r="C21" i="57"/>
  <c r="O15" i="92"/>
  <c r="N30" i="47"/>
  <c r="P29" i="53"/>
  <c r="C17" i="84"/>
  <c r="C27" i="107"/>
  <c r="C23" i="3"/>
  <c r="C15" i="45"/>
  <c r="C14" i="109"/>
  <c r="H12" i="94"/>
  <c r="D28" i="155"/>
  <c r="F28" i="155" s="1"/>
  <c r="G28" i="155" s="1"/>
  <c r="D26" i="94"/>
  <c r="F19" i="58"/>
  <c r="C11" i="57"/>
  <c r="F29" i="57"/>
  <c r="H19" i="108"/>
  <c r="H19" i="141"/>
  <c r="J21" i="95"/>
  <c r="C19" i="52"/>
  <c r="C21" i="110"/>
  <c r="D21" i="110" s="1"/>
  <c r="D16" i="96"/>
  <c r="C13" i="51"/>
  <c r="Z16" i="68"/>
  <c r="S12" i="92"/>
  <c r="S12" i="152"/>
  <c r="J16" i="141"/>
  <c r="J16" i="108"/>
  <c r="K19" i="36"/>
  <c r="J19" i="36"/>
  <c r="N30" i="34"/>
  <c r="H16" i="68"/>
  <c r="G12" i="152"/>
  <c r="G12" i="92"/>
  <c r="K26" i="36"/>
  <c r="J26" i="36"/>
  <c r="O12" i="98"/>
  <c r="T15" i="79"/>
  <c r="D15" i="155"/>
  <c r="J15" i="155" s="1"/>
  <c r="D13" i="94"/>
  <c r="K27" i="111"/>
  <c r="D18" i="155"/>
  <c r="J18" i="155" s="1"/>
  <c r="D16" i="94"/>
  <c r="T30" i="48"/>
  <c r="L10" i="96"/>
  <c r="C18" i="111"/>
  <c r="D18" i="111" s="1"/>
  <c r="K15" i="125"/>
  <c r="C16" i="53"/>
  <c r="F14" i="95"/>
  <c r="V14" i="47"/>
  <c r="Y14" i="47" s="1"/>
  <c r="C13" i="112"/>
  <c r="D13" i="112" s="1"/>
  <c r="E29" i="45"/>
  <c r="C22" i="112"/>
  <c r="D22" i="112" s="1"/>
  <c r="C17" i="54"/>
  <c r="L18" i="97"/>
  <c r="I18" i="98"/>
  <c r="K14" i="98"/>
  <c r="G20" i="92"/>
  <c r="O27" i="109"/>
  <c r="C22" i="51"/>
  <c r="D17" i="95"/>
  <c r="G26" i="107"/>
  <c r="L21" i="96"/>
  <c r="C14" i="3"/>
  <c r="C18" i="107"/>
  <c r="L24" i="108"/>
  <c r="C26" i="45"/>
  <c r="C24" i="84"/>
  <c r="I24" i="84" s="1"/>
  <c r="L11" i="96"/>
  <c r="H20" i="96"/>
  <c r="H24" i="96"/>
  <c r="D30" i="107"/>
  <c r="M20" i="92"/>
  <c r="D31" i="84"/>
  <c r="C13" i="84"/>
  <c r="I13" i="84" s="1"/>
  <c r="J12" i="97"/>
  <c r="L28" i="43"/>
  <c r="K28" i="43"/>
  <c r="V17" i="48"/>
  <c r="Y17" i="48" s="1"/>
  <c r="F17" i="96"/>
  <c r="D26" i="96"/>
  <c r="H29" i="57"/>
  <c r="I29" i="57" s="1"/>
  <c r="K29" i="56"/>
  <c r="H17" i="95"/>
  <c r="F15" i="141"/>
  <c r="T15" i="10"/>
  <c r="F15" i="108"/>
  <c r="I27" i="111"/>
  <c r="C15" i="54"/>
  <c r="C15" i="50"/>
  <c r="S13" i="152"/>
  <c r="S13" i="92"/>
  <c r="K13" i="98"/>
  <c r="J20" i="94"/>
  <c r="C27" i="3"/>
  <c r="C31" i="107"/>
  <c r="L23" i="108"/>
  <c r="L18" i="43"/>
  <c r="K18" i="43"/>
  <c r="D14" i="96"/>
  <c r="D17" i="97"/>
  <c r="L25" i="97"/>
  <c r="J24" i="94"/>
  <c r="L21" i="95"/>
  <c r="D12" i="96"/>
  <c r="C11" i="55"/>
  <c r="F29" i="55"/>
  <c r="D21" i="95"/>
  <c r="Q14" i="152"/>
  <c r="Q14" i="92"/>
  <c r="D25" i="107"/>
  <c r="C27" i="57"/>
  <c r="Z21" i="68"/>
  <c r="Z23" i="68" s="1"/>
  <c r="S17" i="152"/>
  <c r="S17" i="92"/>
  <c r="K17" i="36"/>
  <c r="J17" i="36"/>
  <c r="D22" i="107"/>
  <c r="R29" i="57"/>
  <c r="D29" i="107"/>
  <c r="J29" i="107" s="1"/>
  <c r="K29" i="107" s="1"/>
  <c r="H21" i="141"/>
  <c r="H21" i="108"/>
  <c r="S16" i="98"/>
  <c r="Z19" i="79"/>
  <c r="O12" i="152"/>
  <c r="T16" i="68"/>
  <c r="O12" i="92"/>
  <c r="M29" i="57"/>
  <c r="O18" i="98"/>
  <c r="H20" i="97"/>
  <c r="J18" i="96"/>
  <c r="K27" i="112"/>
  <c r="J17" i="95"/>
  <c r="J17" i="94"/>
  <c r="C18" i="84"/>
  <c r="H23" i="96"/>
  <c r="C27" i="51"/>
  <c r="M13" i="98"/>
  <c r="C13" i="45"/>
  <c r="V21" i="34"/>
  <c r="F21" i="94"/>
  <c r="C19" i="56"/>
  <c r="C14" i="51"/>
  <c r="M29" i="54"/>
  <c r="K16" i="102"/>
  <c r="L16" i="102"/>
  <c r="K29" i="57"/>
  <c r="H13" i="141"/>
  <c r="H13" i="108"/>
  <c r="C12" i="112"/>
  <c r="C19" i="3"/>
  <c r="C23" i="107"/>
  <c r="M30" i="45"/>
  <c r="F26" i="94"/>
  <c r="V26" i="34"/>
  <c r="H30" i="49"/>
  <c r="C15" i="57"/>
  <c r="J11" i="94"/>
  <c r="L23" i="97"/>
  <c r="L22" i="97"/>
  <c r="H29" i="56"/>
  <c r="L17" i="95"/>
  <c r="E21" i="45"/>
  <c r="AC12" i="79"/>
  <c r="AA12" i="79" s="1"/>
  <c r="E15" i="79"/>
  <c r="E12" i="98"/>
  <c r="D15" i="96"/>
  <c r="L24" i="95"/>
  <c r="H18" i="95"/>
  <c r="C26" i="107"/>
  <c r="C22" i="3"/>
  <c r="D18" i="97"/>
  <c r="H26" i="141"/>
  <c r="H26" i="108"/>
  <c r="D14" i="97"/>
  <c r="C14" i="45"/>
  <c r="K27" i="109"/>
  <c r="C12" i="109"/>
  <c r="D23" i="96"/>
  <c r="F19" i="96"/>
  <c r="V19" i="48"/>
  <c r="Y19" i="48" s="1"/>
  <c r="L19" i="94"/>
  <c r="F24" i="97"/>
  <c r="V24" i="49"/>
  <c r="Y24" i="49" s="1"/>
  <c r="G16" i="107"/>
  <c r="K30" i="45"/>
  <c r="C27" i="52"/>
  <c r="C29" i="84"/>
  <c r="I29" i="84" s="1"/>
  <c r="J15" i="94"/>
  <c r="H13" i="97"/>
  <c r="D16" i="107"/>
  <c r="J16" i="107" s="1"/>
  <c r="C21" i="112"/>
  <c r="D21" i="112" s="1"/>
  <c r="C24" i="54"/>
  <c r="C18" i="3"/>
  <c r="C22" i="107"/>
  <c r="C22" i="54"/>
  <c r="C16" i="51"/>
  <c r="C23" i="57"/>
  <c r="H15" i="79"/>
  <c r="G12" i="98"/>
  <c r="H31" i="84"/>
  <c r="G14" i="107"/>
  <c r="L19" i="58"/>
  <c r="D14" i="155"/>
  <c r="D12" i="94"/>
  <c r="H30" i="47"/>
  <c r="C19" i="112"/>
  <c r="D19" i="112" s="1"/>
  <c r="D25" i="95"/>
  <c r="G28" i="107"/>
  <c r="C20" i="51"/>
  <c r="C30" i="84"/>
  <c r="Q30" i="45"/>
  <c r="F16" i="97"/>
  <c r="V16" i="49"/>
  <c r="Y16" i="49" s="1"/>
  <c r="H23" i="97"/>
  <c r="V14" i="48"/>
  <c r="Y14" i="48" s="1"/>
  <c r="F14" i="96"/>
  <c r="J24" i="36"/>
  <c r="K24" i="36"/>
  <c r="F13" i="141"/>
  <c r="F13" i="108"/>
  <c r="T13" i="10"/>
  <c r="C26" i="112"/>
  <c r="D23" i="97"/>
  <c r="J14" i="97"/>
  <c r="R29" i="51"/>
  <c r="P30" i="34"/>
  <c r="H10" i="94"/>
  <c r="L14" i="97"/>
  <c r="M29" i="50"/>
  <c r="G20" i="107"/>
  <c r="L11" i="108"/>
  <c r="F24" i="96"/>
  <c r="V24" i="48"/>
  <c r="Y24" i="48" s="1"/>
  <c r="F26" i="95"/>
  <c r="V26" i="47"/>
  <c r="Y26" i="47" s="1"/>
  <c r="C12" i="51"/>
  <c r="F23" i="95"/>
  <c r="V23" i="47"/>
  <c r="Y23" i="47" s="1"/>
  <c r="M12" i="152"/>
  <c r="Q16" i="68"/>
  <c r="M12" i="92"/>
  <c r="L22" i="94"/>
  <c r="I13" i="152"/>
  <c r="I13" i="92"/>
  <c r="V15" i="34"/>
  <c r="U15" i="34" s="1"/>
  <c r="F15" i="94"/>
  <c r="H24" i="95"/>
  <c r="C22" i="45"/>
  <c r="C18" i="57"/>
  <c r="C23" i="112"/>
  <c r="C14" i="112"/>
  <c r="D14" i="112" s="1"/>
  <c r="C19" i="55"/>
  <c r="V15" i="48"/>
  <c r="Y15" i="48" s="1"/>
  <c r="F15" i="96"/>
  <c r="S14" i="92"/>
  <c r="S14" i="152"/>
  <c r="L15" i="96"/>
  <c r="F14" i="108"/>
  <c r="F14" i="141"/>
  <c r="T14" i="10"/>
  <c r="L23" i="94"/>
  <c r="D26" i="95"/>
  <c r="H17" i="96"/>
  <c r="C19" i="51"/>
  <c r="C17" i="51"/>
  <c r="E18" i="45"/>
  <c r="C21" i="51"/>
  <c r="C25" i="45"/>
  <c r="J19" i="58"/>
  <c r="H10" i="97"/>
  <c r="P30" i="49"/>
  <c r="J25" i="94"/>
  <c r="K19" i="102"/>
  <c r="L19" i="102"/>
  <c r="D15" i="94"/>
  <c r="D17" i="155"/>
  <c r="D26" i="107"/>
  <c r="E26" i="107" s="1"/>
  <c r="D26" i="97"/>
  <c r="I27" i="112"/>
  <c r="L20" i="97"/>
  <c r="F16" i="94"/>
  <c r="V16" i="34"/>
  <c r="V13" i="34"/>
  <c r="Y13" i="34" s="1"/>
  <c r="F13" i="94"/>
  <c r="L30" i="49"/>
  <c r="C13" i="111"/>
  <c r="D13" i="111" s="1"/>
  <c r="O30" i="45"/>
  <c r="V20" i="47"/>
  <c r="Y20" i="47" s="1"/>
  <c r="F20" i="95"/>
  <c r="H16" i="94"/>
  <c r="H11" i="97"/>
  <c r="C28" i="56"/>
  <c r="F31" i="84"/>
  <c r="L23" i="95"/>
  <c r="C19" i="53"/>
  <c r="C24" i="52"/>
  <c r="P13" i="109"/>
  <c r="AC13" i="125"/>
  <c r="H18" i="96"/>
  <c r="D19" i="97"/>
  <c r="C24" i="111"/>
  <c r="D24" i="111" s="1"/>
  <c r="C20" i="56"/>
  <c r="C22" i="84"/>
  <c r="L21" i="94"/>
  <c r="G18" i="98"/>
  <c r="H14" i="95"/>
  <c r="D20" i="95"/>
  <c r="J22" i="97"/>
  <c r="C12" i="57"/>
  <c r="K23" i="102"/>
  <c r="L23" i="102"/>
  <c r="Q13" i="98"/>
  <c r="C26" i="84"/>
  <c r="I26" i="84" s="1"/>
  <c r="K21" i="36"/>
  <c r="J21" i="36"/>
  <c r="H26" i="96"/>
  <c r="P14" i="112"/>
  <c r="G18" i="152"/>
  <c r="G18" i="92"/>
  <c r="O18" i="92"/>
  <c r="O18" i="152"/>
  <c r="V18" i="34"/>
  <c r="Y18" i="34" s="1"/>
  <c r="F18" i="94"/>
  <c r="C25" i="112"/>
  <c r="D25" i="112" s="1"/>
  <c r="H19" i="97"/>
  <c r="J14" i="95"/>
  <c r="K21" i="68"/>
  <c r="I17" i="92"/>
  <c r="I17" i="152"/>
  <c r="J21" i="94"/>
  <c r="H22" i="141"/>
  <c r="H22" i="108"/>
  <c r="D12" i="95"/>
  <c r="K21" i="43"/>
  <c r="L21" i="43"/>
  <c r="L10" i="94"/>
  <c r="T30" i="34"/>
  <c r="G25" i="107"/>
  <c r="D27" i="107"/>
  <c r="D19" i="58"/>
  <c r="J14" i="94"/>
  <c r="C15" i="3"/>
  <c r="C19" i="107"/>
  <c r="C19" i="109"/>
  <c r="J20" i="97"/>
  <c r="Q18" i="152"/>
  <c r="Q18" i="92"/>
  <c r="J22" i="95"/>
  <c r="V10" i="48"/>
  <c r="F30" i="48"/>
  <c r="F10" i="96"/>
  <c r="E26" i="45"/>
  <c r="C12" i="111"/>
  <c r="D12" i="111" s="1"/>
  <c r="S20" i="92"/>
  <c r="R14" i="10"/>
  <c r="J14" i="141"/>
  <c r="J14" i="108"/>
  <c r="D28" i="107"/>
  <c r="F13" i="95"/>
  <c r="V13" i="47"/>
  <c r="Y13" i="47" s="1"/>
  <c r="C13" i="52"/>
  <c r="L20" i="94"/>
  <c r="L19" i="97"/>
  <c r="C25" i="51"/>
  <c r="L14" i="102"/>
  <c r="K14" i="102"/>
  <c r="N30" i="48"/>
  <c r="H12" i="97"/>
  <c r="C12" i="110"/>
  <c r="D12" i="110" s="1"/>
  <c r="H22" i="94"/>
  <c r="Q17" i="98"/>
  <c r="I20" i="92"/>
  <c r="C18" i="52"/>
  <c r="L26" i="94"/>
  <c r="F17" i="94"/>
  <c r="V17" i="34"/>
  <c r="D16" i="95"/>
  <c r="C18" i="54"/>
  <c r="G19" i="152"/>
  <c r="G19" i="92"/>
  <c r="H26" i="97"/>
  <c r="H18" i="141"/>
  <c r="H18" i="108"/>
  <c r="D11" i="96"/>
  <c r="H11" i="95"/>
  <c r="L17" i="96"/>
  <c r="C12" i="3"/>
  <c r="C16" i="107"/>
  <c r="G23" i="107"/>
  <c r="H29" i="52"/>
  <c r="W15" i="125"/>
  <c r="N19" i="125" s="1"/>
  <c r="R29" i="55"/>
  <c r="F14" i="94"/>
  <c r="V14" i="34"/>
  <c r="M18" i="98"/>
  <c r="H24" i="141"/>
  <c r="H24" i="108"/>
  <c r="C11" i="54"/>
  <c r="F29" i="54"/>
  <c r="J18" i="108"/>
  <c r="J18" i="141"/>
  <c r="C18" i="109"/>
  <c r="C19" i="57"/>
  <c r="H27" i="96"/>
  <c r="L22" i="95"/>
  <c r="P29" i="55"/>
  <c r="E20" i="45"/>
  <c r="K18" i="152"/>
  <c r="K18" i="92"/>
  <c r="H29" i="54"/>
  <c r="I14" i="152"/>
  <c r="I14" i="92"/>
  <c r="C23" i="55"/>
  <c r="G15" i="92"/>
  <c r="J24" i="96"/>
  <c r="C26" i="57"/>
  <c r="C18" i="110"/>
  <c r="M27" i="112"/>
  <c r="C17" i="112"/>
  <c r="D17" i="112" s="1"/>
  <c r="K20" i="92"/>
  <c r="L27" i="96"/>
  <c r="C23" i="110"/>
  <c r="D23" i="110" s="1"/>
  <c r="M19" i="92"/>
  <c r="M19" i="152"/>
  <c r="J17" i="97"/>
  <c r="J11" i="96"/>
  <c r="V19" i="47"/>
  <c r="Y19" i="47" s="1"/>
  <c r="F19" i="95"/>
  <c r="C15" i="84"/>
  <c r="V18" i="49"/>
  <c r="Y18" i="49" s="1"/>
  <c r="F18" i="97"/>
  <c r="L13" i="43"/>
  <c r="K13" i="43"/>
  <c r="W21" i="68"/>
  <c r="Q17" i="152"/>
  <c r="Q17" i="92"/>
  <c r="I18" i="92"/>
  <c r="I18" i="152"/>
  <c r="C16" i="3"/>
  <c r="C20" i="107"/>
  <c r="C23" i="50"/>
  <c r="W15" i="79"/>
  <c r="Q12" i="98"/>
  <c r="J26" i="96"/>
  <c r="H26" i="95"/>
  <c r="C21" i="45"/>
  <c r="C19" i="110"/>
  <c r="J14" i="96"/>
  <c r="L14" i="94"/>
  <c r="J26" i="94"/>
  <c r="S15" i="92"/>
  <c r="J24" i="108"/>
  <c r="J24" i="141"/>
  <c r="C19" i="45"/>
  <c r="D13" i="155"/>
  <c r="J13" i="155" s="1"/>
  <c r="D11" i="94"/>
  <c r="N15" i="125"/>
  <c r="J18" i="94"/>
  <c r="L21" i="102"/>
  <c r="K21" i="102"/>
  <c r="H27" i="95"/>
  <c r="S13" i="98"/>
  <c r="J19" i="94"/>
  <c r="K27" i="110"/>
  <c r="C18" i="112"/>
  <c r="E17" i="45"/>
  <c r="AC14" i="68"/>
  <c r="E14" i="152"/>
  <c r="E14" i="92"/>
  <c r="F12" i="95"/>
  <c r="V12" i="47"/>
  <c r="Y12" i="47" s="1"/>
  <c r="L24" i="96"/>
  <c r="E19" i="92"/>
  <c r="E19" i="152"/>
  <c r="AC19" i="68"/>
  <c r="AA19" i="68" s="1"/>
  <c r="R30" i="48"/>
  <c r="J10" i="96"/>
  <c r="D19" i="94"/>
  <c r="D21" i="155"/>
  <c r="J21" i="155" s="1"/>
  <c r="L26" i="96"/>
  <c r="C11" i="109"/>
  <c r="N19" i="79"/>
  <c r="K16" i="98"/>
  <c r="G29" i="107"/>
  <c r="V27" i="47"/>
  <c r="Y27" i="47" s="1"/>
  <c r="F27" i="95"/>
  <c r="O27" i="112"/>
  <c r="K12" i="36"/>
  <c r="J12" i="36"/>
  <c r="C26" i="110"/>
  <c r="F11" i="96"/>
  <c r="V11" i="48"/>
  <c r="Y11" i="48" s="1"/>
  <c r="P19" i="112"/>
  <c r="C14" i="84"/>
  <c r="D24" i="97"/>
  <c r="F13" i="97"/>
  <c r="V13" i="49"/>
  <c r="Y13" i="49" s="1"/>
  <c r="C11" i="52"/>
  <c r="F29" i="52"/>
  <c r="S14" i="98"/>
  <c r="C21" i="56"/>
  <c r="C16" i="111"/>
  <c r="H25" i="95"/>
  <c r="C16" i="54"/>
  <c r="H17" i="108"/>
  <c r="H17" i="141"/>
  <c r="D19" i="95"/>
  <c r="T15" i="125"/>
  <c r="L19" i="125" s="1"/>
  <c r="C27" i="50"/>
  <c r="C17" i="56"/>
  <c r="I12" i="92"/>
  <c r="I12" i="152"/>
  <c r="K16" i="68"/>
  <c r="L12" i="97"/>
  <c r="K27" i="102"/>
  <c r="J24" i="95"/>
  <c r="C14" i="52"/>
  <c r="C26" i="55"/>
  <c r="J17" i="96"/>
  <c r="I27" i="110"/>
  <c r="C17" i="110"/>
  <c r="D17" i="110" s="1"/>
  <c r="Q19" i="58"/>
  <c r="L23" i="43"/>
  <c r="K23" i="43"/>
  <c r="I19" i="92"/>
  <c r="I19" i="152"/>
  <c r="J23" i="97"/>
  <c r="L20" i="108"/>
  <c r="J19" i="97"/>
  <c r="L19" i="108"/>
  <c r="K18" i="102"/>
  <c r="L18" i="102"/>
  <c r="C13" i="110"/>
  <c r="J12" i="108"/>
  <c r="J12" i="141"/>
  <c r="E24" i="45"/>
  <c r="K26" i="102"/>
  <c r="L26" i="102"/>
  <c r="F13" i="96"/>
  <c r="V13" i="48"/>
  <c r="Y13" i="48" s="1"/>
  <c r="V17" i="49"/>
  <c r="Y17" i="49" s="1"/>
  <c r="F17" i="97"/>
  <c r="H23" i="94"/>
  <c r="P13" i="112"/>
  <c r="C18" i="51"/>
  <c r="C24" i="56"/>
  <c r="D18" i="96"/>
  <c r="K20" i="43"/>
  <c r="L20" i="43"/>
  <c r="C16" i="84"/>
  <c r="E19" i="58"/>
  <c r="C13" i="55"/>
  <c r="E13" i="152"/>
  <c r="AC13" i="68"/>
  <c r="E13" i="92"/>
  <c r="J17" i="141"/>
  <c r="J17" i="108"/>
  <c r="C25" i="111"/>
  <c r="S17" i="98"/>
  <c r="C20" i="84"/>
  <c r="C14" i="54"/>
  <c r="L15" i="43"/>
  <c r="K15" i="43"/>
  <c r="H21" i="95"/>
  <c r="L24" i="97"/>
  <c r="C23" i="56"/>
  <c r="C14" i="57"/>
  <c r="C24" i="112"/>
  <c r="T24" i="10"/>
  <c r="U24" i="10" s="1"/>
  <c r="F24" i="108"/>
  <c r="F24" i="141"/>
  <c r="C23" i="51"/>
  <c r="O27" i="111"/>
  <c r="L20" i="96"/>
  <c r="V21" i="49"/>
  <c r="Y21" i="49" s="1"/>
  <c r="F21" i="97"/>
  <c r="M14" i="92"/>
  <c r="M14" i="152"/>
  <c r="C16" i="110"/>
  <c r="J20" i="108"/>
  <c r="J20" i="141"/>
  <c r="J25" i="97"/>
  <c r="M29" i="52"/>
  <c r="E16" i="98"/>
  <c r="AC16" i="79"/>
  <c r="AA16" i="79" s="1"/>
  <c r="E19" i="79"/>
  <c r="C25" i="110"/>
  <c r="D20" i="107"/>
  <c r="E20" i="107" s="1"/>
  <c r="F10" i="95"/>
  <c r="F30" i="47"/>
  <c r="V10" i="47"/>
  <c r="H11" i="141"/>
  <c r="H11" i="108"/>
  <c r="M29" i="56"/>
  <c r="H30" i="48"/>
  <c r="C12" i="52"/>
  <c r="C18" i="56"/>
  <c r="C13" i="53"/>
  <c r="J27" i="36"/>
  <c r="K27" i="36"/>
  <c r="C13" i="50"/>
  <c r="C12" i="55"/>
  <c r="D21" i="97"/>
  <c r="J22" i="94"/>
  <c r="F26" i="96"/>
  <c r="V26" i="48"/>
  <c r="Y26" i="48" s="1"/>
  <c r="C10" i="112"/>
  <c r="D10" i="112" s="1"/>
  <c r="C25" i="54"/>
  <c r="C28" i="107"/>
  <c r="C24" i="3"/>
  <c r="D13" i="97"/>
  <c r="C25" i="52"/>
  <c r="C28" i="53"/>
  <c r="M29" i="51"/>
  <c r="J26" i="141"/>
  <c r="J26" i="108"/>
  <c r="C15" i="55"/>
  <c r="C21" i="55"/>
  <c r="C11" i="110"/>
  <c r="D11" i="110" s="1"/>
  <c r="V10" i="34"/>
  <c r="F30" i="34"/>
  <c r="F10" i="94"/>
  <c r="D18" i="107"/>
  <c r="T30" i="47"/>
  <c r="L10" i="95"/>
  <c r="S18" i="92"/>
  <c r="S18" i="152"/>
  <c r="C15" i="52"/>
  <c r="C21" i="84"/>
  <c r="E27" i="112"/>
  <c r="C9" i="112"/>
  <c r="F18" i="108"/>
  <c r="F18" i="141"/>
  <c r="T18" i="10"/>
  <c r="G13" i="92"/>
  <c r="G13" i="152"/>
  <c r="Z15" i="79"/>
  <c r="S12" i="98"/>
  <c r="J20" i="95"/>
  <c r="F14" i="97"/>
  <c r="V14" i="49"/>
  <c r="Y14" i="49" s="1"/>
  <c r="L27" i="108"/>
  <c r="V27" i="34"/>
  <c r="F27" i="94"/>
  <c r="C17" i="109"/>
  <c r="J26" i="97"/>
  <c r="F11" i="97"/>
  <c r="V11" i="49"/>
  <c r="Y11" i="49" s="1"/>
  <c r="H25" i="141"/>
  <c r="H25" i="108"/>
  <c r="L14" i="95"/>
  <c r="L26" i="95"/>
  <c r="F22" i="97"/>
  <c r="V22" i="49"/>
  <c r="Y22" i="49" s="1"/>
  <c r="H15" i="141"/>
  <c r="H15" i="108"/>
  <c r="L16" i="97"/>
  <c r="L27" i="97"/>
  <c r="J13" i="94"/>
  <c r="C24" i="51"/>
  <c r="H15" i="96"/>
  <c r="H17" i="94"/>
  <c r="H22" i="95"/>
  <c r="C11" i="112"/>
  <c r="T23" i="10"/>
  <c r="F23" i="108"/>
  <c r="F23" i="141"/>
  <c r="L30" i="48"/>
  <c r="F21" i="96"/>
  <c r="V21" i="48"/>
  <c r="Y21" i="48" s="1"/>
  <c r="C15" i="112"/>
  <c r="D15" i="112" s="1"/>
  <c r="L25" i="94"/>
  <c r="J10" i="94"/>
  <c r="R30" i="34"/>
  <c r="H21" i="94"/>
  <c r="C14" i="55"/>
  <c r="V11" i="34"/>
  <c r="F11" i="94"/>
  <c r="L19" i="96"/>
  <c r="J12" i="95"/>
  <c r="J13" i="97"/>
  <c r="C20" i="55"/>
  <c r="H27" i="108"/>
  <c r="H27" i="141"/>
  <c r="Q15" i="125"/>
  <c r="K22" i="36"/>
  <c r="J22" i="36"/>
  <c r="C16" i="57"/>
  <c r="K17" i="152"/>
  <c r="K21" i="152" s="1"/>
  <c r="N21" i="68"/>
  <c r="K17" i="92"/>
  <c r="C12" i="53"/>
  <c r="G15" i="107"/>
  <c r="C10" i="111"/>
  <c r="D10" i="111" s="1"/>
  <c r="C25" i="50"/>
  <c r="C10" i="109"/>
  <c r="V23" i="34"/>
  <c r="F23" i="94"/>
  <c r="D23" i="107"/>
  <c r="C19" i="58"/>
  <c r="Q20" i="92"/>
  <c r="V18" i="48"/>
  <c r="Y18" i="48" s="1"/>
  <c r="F18" i="96"/>
  <c r="I27" i="109"/>
  <c r="E18" i="92"/>
  <c r="E18" i="152"/>
  <c r="AC18" i="68"/>
  <c r="AA18" i="68" s="1"/>
  <c r="J23" i="95"/>
  <c r="K27" i="43"/>
  <c r="L27" i="43"/>
  <c r="L21" i="97"/>
  <c r="L11" i="94"/>
  <c r="M27" i="110"/>
  <c r="P29" i="52"/>
  <c r="C15" i="111"/>
  <c r="C27" i="56"/>
  <c r="M27" i="111"/>
  <c r="C17" i="50"/>
  <c r="H10" i="95"/>
  <c r="P30" i="47"/>
  <c r="J18" i="95"/>
  <c r="H11" i="94"/>
  <c r="L12" i="102"/>
  <c r="K12" i="102"/>
  <c r="F29" i="50"/>
  <c r="C11" i="50"/>
  <c r="J11" i="95"/>
  <c r="C24" i="110"/>
  <c r="D24" i="110" s="1"/>
  <c r="P16" i="110"/>
  <c r="AC13" i="79"/>
  <c r="AA13" i="79" s="1"/>
  <c r="E13" i="98"/>
  <c r="O19" i="92"/>
  <c r="O19" i="152"/>
  <c r="D10" i="96"/>
  <c r="D30" i="48"/>
  <c r="V20" i="49"/>
  <c r="Y20" i="49" s="1"/>
  <c r="F20" i="97"/>
  <c r="T19" i="79"/>
  <c r="O16" i="98"/>
  <c r="C28" i="84"/>
  <c r="K29" i="52"/>
  <c r="K14" i="152"/>
  <c r="K14" i="92"/>
  <c r="P29" i="57"/>
  <c r="S29" i="57" s="1"/>
  <c r="K25" i="36"/>
  <c r="J25" i="36"/>
  <c r="F12" i="141"/>
  <c r="F12" i="108"/>
  <c r="T12" i="10"/>
  <c r="F18" i="95"/>
  <c r="V18" i="47"/>
  <c r="Y18" i="47" s="1"/>
  <c r="H26" i="94"/>
  <c r="V26" i="49"/>
  <c r="Y26" i="49" s="1"/>
  <c r="F26" i="97"/>
  <c r="C22" i="50"/>
  <c r="L20" i="95"/>
  <c r="K13" i="152"/>
  <c r="K13" i="92"/>
  <c r="K26" i="43"/>
  <c r="L26" i="43"/>
  <c r="S18" i="98"/>
  <c r="C25" i="107"/>
  <c r="E25" i="107" s="1"/>
  <c r="C21" i="3"/>
  <c r="V16" i="47"/>
  <c r="Y16" i="47" s="1"/>
  <c r="F16" i="95"/>
  <c r="D21" i="94"/>
  <c r="D23" i="155"/>
  <c r="J23" i="155" s="1"/>
  <c r="C28" i="57"/>
  <c r="K19" i="58"/>
  <c r="P29" i="50"/>
  <c r="C20" i="57"/>
  <c r="L21" i="108"/>
  <c r="E23" i="45"/>
  <c r="Q14" i="98"/>
  <c r="Q15" i="98" s="1"/>
  <c r="AB12" i="98" s="1"/>
  <c r="H14" i="94"/>
  <c r="C15" i="56"/>
  <c r="C22" i="53"/>
  <c r="N16" i="68"/>
  <c r="K12" i="152"/>
  <c r="K12" i="92"/>
  <c r="G14" i="92"/>
  <c r="G14" i="152"/>
  <c r="E16" i="45"/>
  <c r="K19" i="43"/>
  <c r="L19" i="43"/>
  <c r="D19" i="155"/>
  <c r="D17" i="94"/>
  <c r="L13" i="96"/>
  <c r="C11" i="56"/>
  <c r="F29" i="56"/>
  <c r="J12" i="94"/>
  <c r="N12" i="94" s="1"/>
  <c r="C16" i="109"/>
  <c r="C28" i="51"/>
  <c r="C28" i="55"/>
  <c r="C17" i="45"/>
  <c r="J23" i="108"/>
  <c r="J23" i="141"/>
  <c r="J30" i="49"/>
  <c r="C27" i="84"/>
  <c r="K15" i="92"/>
  <c r="C15" i="110"/>
  <c r="D15" i="110" s="1"/>
  <c r="H18" i="94"/>
  <c r="K15" i="36"/>
  <c r="J15" i="36"/>
  <c r="H14" i="96"/>
  <c r="J16" i="95"/>
  <c r="N16" i="95" s="1"/>
  <c r="V24" i="47"/>
  <c r="Y24" i="47" s="1"/>
  <c r="F24" i="95"/>
  <c r="J23" i="36"/>
  <c r="K23" i="36"/>
  <c r="T16" i="10"/>
  <c r="F16" i="108"/>
  <c r="F16" i="141"/>
  <c r="I16" i="98"/>
  <c r="K19" i="79"/>
  <c r="C31" i="36"/>
  <c r="C17" i="57"/>
  <c r="R29" i="56"/>
  <c r="G17" i="98"/>
  <c r="G16" i="98"/>
  <c r="H19" i="79"/>
  <c r="C22" i="55"/>
  <c r="L15" i="97"/>
  <c r="H22" i="97"/>
  <c r="C28" i="50"/>
  <c r="F15" i="95"/>
  <c r="V15" i="47"/>
  <c r="Y15" i="47" s="1"/>
  <c r="J16" i="36"/>
  <c r="K16" i="36"/>
  <c r="C16" i="45"/>
  <c r="C13" i="3"/>
  <c r="C17" i="107"/>
  <c r="V21" i="47"/>
  <c r="Y21" i="47" s="1"/>
  <c r="F21" i="95"/>
  <c r="H12" i="95"/>
  <c r="L26" i="97"/>
  <c r="C25" i="3"/>
  <c r="C29" i="107"/>
  <c r="C29" i="45"/>
  <c r="C15" i="51"/>
  <c r="R29" i="54"/>
  <c r="J13" i="141"/>
  <c r="J13" i="108"/>
  <c r="J15" i="95"/>
  <c r="C26" i="111"/>
  <c r="P26" i="111" s="1"/>
  <c r="C23" i="52"/>
  <c r="C26" i="109"/>
  <c r="C20" i="109"/>
  <c r="M27" i="109"/>
  <c r="Q18" i="98"/>
  <c r="K14" i="43"/>
  <c r="L14" i="43"/>
  <c r="Q13" i="152"/>
  <c r="Q13" i="92"/>
  <c r="C11" i="51"/>
  <c r="F29" i="51"/>
  <c r="C12" i="50"/>
  <c r="C21" i="50"/>
  <c r="D16" i="155"/>
  <c r="J16" i="155" s="1"/>
  <c r="D14" i="94"/>
  <c r="L22" i="96"/>
  <c r="H15" i="95"/>
  <c r="J26" i="95"/>
  <c r="H27" i="94"/>
  <c r="D25" i="155"/>
  <c r="D23" i="94"/>
  <c r="D20" i="97"/>
  <c r="H20" i="94"/>
  <c r="Z15" i="125"/>
  <c r="O19" i="125" s="1"/>
  <c r="L18" i="96"/>
  <c r="F15" i="97"/>
  <c r="V15" i="49"/>
  <c r="Y15" i="49" s="1"/>
  <c r="L24" i="102"/>
  <c r="K24" i="102"/>
  <c r="T22" i="10"/>
  <c r="F22" i="108"/>
  <c r="F22" i="141"/>
  <c r="V27" i="49"/>
  <c r="Y27" i="49" s="1"/>
  <c r="F27" i="97"/>
  <c r="C14" i="111"/>
  <c r="D22" i="97"/>
  <c r="V20" i="34"/>
  <c r="F20" i="94"/>
  <c r="G30" i="107"/>
  <c r="J30" i="107" s="1"/>
  <c r="G27" i="112"/>
  <c r="D29" i="10"/>
  <c r="K18" i="36"/>
  <c r="J18" i="36"/>
  <c r="L14" i="108"/>
  <c r="X14" i="10"/>
  <c r="C12" i="54"/>
  <c r="M14" i="98"/>
  <c r="L15" i="102"/>
  <c r="K15" i="102"/>
  <c r="J14" i="36"/>
  <c r="K14" i="36"/>
  <c r="H20" i="108"/>
  <c r="H20" i="141"/>
  <c r="L12" i="108"/>
  <c r="C20" i="111"/>
  <c r="I30" i="45"/>
  <c r="E12" i="45"/>
  <c r="H16" i="95"/>
  <c r="J19" i="95"/>
  <c r="R30" i="47"/>
  <c r="J10" i="95"/>
  <c r="J27" i="95"/>
  <c r="C14" i="50"/>
  <c r="H25" i="96"/>
  <c r="H13" i="94"/>
  <c r="K29" i="55"/>
  <c r="G22" i="107"/>
  <c r="J22" i="96"/>
  <c r="I19" i="58"/>
  <c r="C14" i="53"/>
  <c r="J13" i="96"/>
  <c r="L16" i="95"/>
  <c r="L17" i="102"/>
  <c r="K17" i="102"/>
  <c r="H21" i="68"/>
  <c r="G17" i="152"/>
  <c r="G21" i="152" s="1"/>
  <c r="W17" i="152" s="1"/>
  <c r="G17" i="92"/>
  <c r="D15" i="97"/>
  <c r="O19" i="58"/>
  <c r="H20" i="95"/>
  <c r="K10" i="102"/>
  <c r="J29" i="102"/>
  <c r="L29" i="102" s="1"/>
  <c r="L10" i="102"/>
  <c r="G31" i="107"/>
  <c r="H15" i="125"/>
  <c r="F19" i="125" s="1"/>
  <c r="K17" i="98"/>
  <c r="F25" i="94"/>
  <c r="V25" i="34"/>
  <c r="L17" i="108"/>
  <c r="T26" i="10"/>
  <c r="F26" i="108"/>
  <c r="F26" i="141"/>
  <c r="N26" i="141" s="1"/>
  <c r="C23" i="45"/>
  <c r="L11" i="43"/>
  <c r="K11" i="43"/>
  <c r="J31" i="43"/>
  <c r="C19" i="50"/>
  <c r="C22" i="110"/>
  <c r="P22" i="110" s="1"/>
  <c r="K12" i="43"/>
  <c r="L12" i="43"/>
  <c r="Q19" i="92"/>
  <c r="Q19" i="152"/>
  <c r="C15" i="53"/>
  <c r="W29" i="10"/>
  <c r="L10" i="108"/>
  <c r="G27" i="110"/>
  <c r="C19" i="84"/>
  <c r="C26" i="53"/>
  <c r="H16" i="108"/>
  <c r="H16" i="141"/>
  <c r="D25" i="97"/>
  <c r="U18" i="34"/>
  <c r="L18" i="94"/>
  <c r="F25" i="141"/>
  <c r="N25" i="141" s="1"/>
  <c r="T25" i="10"/>
  <c r="C28" i="106"/>
  <c r="F25" i="108"/>
  <c r="F27" i="96"/>
  <c r="V27" i="48"/>
  <c r="Y27" i="48" s="1"/>
  <c r="V19" i="34"/>
  <c r="F19" i="94"/>
  <c r="C15" i="107"/>
  <c r="C11" i="3"/>
  <c r="H13" i="96"/>
  <c r="Q29" i="10"/>
  <c r="J10" i="141"/>
  <c r="N10" i="141" s="1"/>
  <c r="J10" i="108"/>
  <c r="J19" i="96"/>
  <c r="E19" i="45"/>
  <c r="H24" i="97"/>
  <c r="C22" i="57"/>
  <c r="J27" i="96"/>
  <c r="C21" i="111"/>
  <c r="E17" i="152"/>
  <c r="AC17" i="68"/>
  <c r="E17" i="92"/>
  <c r="E21" i="68"/>
  <c r="L16" i="96"/>
  <c r="E27" i="45"/>
  <c r="C23" i="109"/>
  <c r="E18" i="98"/>
  <c r="AC18" i="79"/>
  <c r="D18" i="94"/>
  <c r="D20" i="155"/>
  <c r="J20" i="155" s="1"/>
  <c r="L13" i="94"/>
  <c r="G13" i="98"/>
  <c r="H15" i="94"/>
  <c r="L24" i="94"/>
  <c r="O27" i="110"/>
  <c r="I13" i="98"/>
  <c r="J13" i="36"/>
  <c r="K13" i="36"/>
  <c r="C25" i="57"/>
  <c r="P29" i="54"/>
  <c r="C20" i="45"/>
  <c r="D24" i="95"/>
  <c r="L17" i="94"/>
  <c r="N17" i="94" s="1"/>
  <c r="D19" i="96"/>
  <c r="C23" i="54"/>
  <c r="D29" i="102"/>
  <c r="L23" i="96"/>
  <c r="F21" i="141"/>
  <c r="T21" i="10"/>
  <c r="F21" i="108"/>
  <c r="L17" i="97"/>
  <c r="J16" i="97"/>
  <c r="J30" i="34"/>
  <c r="D24" i="107"/>
  <c r="I31" i="36"/>
  <c r="K11" i="36"/>
  <c r="J11" i="36"/>
  <c r="D10" i="94"/>
  <c r="D12" i="155"/>
  <c r="F12" i="155" s="1"/>
  <c r="D30" i="34"/>
  <c r="H10" i="96"/>
  <c r="P30" i="48"/>
  <c r="H17" i="97"/>
  <c r="D21" i="107"/>
  <c r="C26" i="3"/>
  <c r="C30" i="107"/>
  <c r="E30" i="107" s="1"/>
  <c r="H27" i="97"/>
  <c r="F23" i="96"/>
  <c r="V23" i="48"/>
  <c r="Y23" i="48" s="1"/>
  <c r="C9" i="109"/>
  <c r="E27" i="109"/>
  <c r="J12" i="96"/>
  <c r="K13" i="102"/>
  <c r="L13" i="102"/>
  <c r="D12" i="97"/>
  <c r="F22" i="94"/>
  <c r="N22" i="94" s="1"/>
  <c r="V22" i="34"/>
  <c r="H18" i="97"/>
  <c r="D19" i="107"/>
  <c r="C9" i="111"/>
  <c r="E27" i="111"/>
  <c r="E25" i="45"/>
  <c r="D31" i="107"/>
  <c r="L16" i="108"/>
  <c r="P29" i="51"/>
  <c r="E27" i="110"/>
  <c r="C9" i="110"/>
  <c r="I17" i="98"/>
  <c r="F20" i="96"/>
  <c r="V20" i="48"/>
  <c r="Y20" i="48" s="1"/>
  <c r="H22" i="96"/>
  <c r="L15" i="108"/>
  <c r="K16" i="43"/>
  <c r="L16" i="43"/>
  <c r="K29" i="53"/>
  <c r="R19" i="58"/>
  <c r="J30" i="48"/>
  <c r="D10" i="95"/>
  <c r="D30" i="47"/>
  <c r="C21" i="109"/>
  <c r="D14" i="107"/>
  <c r="J14" i="107" s="1"/>
  <c r="H14" i="107" s="1"/>
  <c r="H31" i="106"/>
  <c r="J15" i="97"/>
  <c r="L13" i="108"/>
  <c r="M29" i="55"/>
  <c r="N29" i="55" s="1"/>
  <c r="L25" i="43"/>
  <c r="K25" i="43"/>
  <c r="H25" i="94"/>
  <c r="K29" i="50"/>
  <c r="N29" i="50" s="1"/>
  <c r="G27" i="111"/>
  <c r="K18" i="98"/>
  <c r="J25" i="95"/>
  <c r="H29" i="50"/>
  <c r="D17" i="107"/>
  <c r="C13" i="57"/>
  <c r="R29" i="53"/>
  <c r="S29" i="53" s="1"/>
  <c r="K22" i="43"/>
  <c r="L22" i="43"/>
  <c r="C23" i="111"/>
  <c r="P23" i="111" s="1"/>
  <c r="L22" i="102"/>
  <c r="K22" i="102"/>
  <c r="F12" i="96"/>
  <c r="V12" i="48"/>
  <c r="Y12" i="48" s="1"/>
  <c r="H14" i="108"/>
  <c r="N14" i="108" s="1"/>
  <c r="M14" i="108" s="1"/>
  <c r="H14" i="141"/>
  <c r="O20" i="92"/>
  <c r="E15" i="125"/>
  <c r="AC12" i="125"/>
  <c r="H24" i="94"/>
  <c r="D23" i="95"/>
  <c r="D15" i="107"/>
  <c r="J15" i="107" s="1"/>
  <c r="C24" i="55"/>
  <c r="J23" i="94"/>
  <c r="N23" i="94" s="1"/>
  <c r="Q23" i="94" s="1"/>
  <c r="C16" i="52"/>
  <c r="C25" i="55"/>
  <c r="J22" i="108"/>
  <c r="J22" i="141"/>
  <c r="D13" i="96"/>
  <c r="F17" i="108"/>
  <c r="N17" i="108" s="1"/>
  <c r="I17" i="108" s="1"/>
  <c r="T17" i="10"/>
  <c r="F17" i="141"/>
  <c r="G19" i="107"/>
  <c r="E22" i="45"/>
  <c r="E14" i="45"/>
  <c r="C17" i="111"/>
  <c r="D17" i="111" s="1"/>
  <c r="C17" i="55"/>
  <c r="C15" i="109"/>
  <c r="T21" i="68"/>
  <c r="O17" i="152"/>
  <c r="O17" i="92"/>
  <c r="G17" i="107"/>
  <c r="D22" i="155"/>
  <c r="F22" i="155" s="1"/>
  <c r="G22" i="155" s="1"/>
  <c r="D20" i="94"/>
  <c r="K11" i="102"/>
  <c r="L11" i="102"/>
  <c r="E13" i="45"/>
  <c r="M18" i="152"/>
  <c r="M18" i="92"/>
  <c r="L14" i="96"/>
  <c r="C20" i="54"/>
  <c r="G21" i="107"/>
  <c r="J21" i="107" s="1"/>
  <c r="K25" i="102"/>
  <c r="L25" i="102"/>
  <c r="G18" i="107"/>
  <c r="I17" i="84"/>
  <c r="C11" i="111"/>
  <c r="G24" i="107"/>
  <c r="C14" i="110"/>
  <c r="D14" i="110" s="1"/>
  <c r="Q15" i="79"/>
  <c r="M12" i="98"/>
  <c r="M15" i="98" s="1"/>
  <c r="Z14" i="98" s="1"/>
  <c r="C20" i="112"/>
  <c r="D20" i="112" s="1"/>
  <c r="M16" i="98"/>
  <c r="Q19" i="79"/>
  <c r="H21" i="96"/>
  <c r="K29" i="54"/>
  <c r="S19" i="92"/>
  <c r="S19" i="152"/>
  <c r="C26" i="52"/>
  <c r="O14" i="98"/>
  <c r="L27" i="95"/>
  <c r="C28" i="52"/>
  <c r="D16" i="97"/>
  <c r="C10" i="110"/>
  <c r="C16" i="56"/>
  <c r="H19" i="94"/>
  <c r="F29" i="53"/>
  <c r="C11" i="53"/>
  <c r="C24" i="57"/>
  <c r="H12" i="96"/>
  <c r="H23" i="108"/>
  <c r="H23" i="141"/>
  <c r="C22" i="52"/>
  <c r="C18" i="53"/>
  <c r="J20" i="96"/>
  <c r="N20" i="96" s="1"/>
  <c r="E14" i="98"/>
  <c r="AC14" i="79"/>
  <c r="C18" i="50"/>
  <c r="J16" i="94"/>
  <c r="M17" i="98"/>
  <c r="H21" i="97"/>
  <c r="C26" i="106"/>
  <c r="C14" i="56"/>
  <c r="L17" i="43"/>
  <c r="K17" i="43"/>
  <c r="C22" i="109"/>
  <c r="L30" i="47"/>
  <c r="L19" i="95"/>
  <c r="C21" i="107"/>
  <c r="E21" i="107" s="1"/>
  <c r="C17" i="3"/>
  <c r="C20" i="50"/>
  <c r="C24" i="107"/>
  <c r="C20" i="3"/>
  <c r="F25" i="96"/>
  <c r="V25" i="48"/>
  <c r="Y25" i="48" s="1"/>
  <c r="C17" i="106"/>
  <c r="D25" i="109"/>
  <c r="C24" i="50"/>
  <c r="L26" i="108"/>
  <c r="C23" i="84"/>
  <c r="I14" i="98"/>
  <c r="P19" i="58"/>
  <c r="H15" i="97"/>
  <c r="L18" i="95"/>
  <c r="F16" i="96"/>
  <c r="V16" i="48"/>
  <c r="Y16" i="48" s="1"/>
  <c r="L10" i="97"/>
  <c r="T30" i="49"/>
  <c r="C19" i="111"/>
  <c r="D19" i="111" s="1"/>
  <c r="E20" i="92"/>
  <c r="AC20" i="68"/>
  <c r="C22" i="111"/>
  <c r="D22" i="111" s="1"/>
  <c r="C27" i="54"/>
  <c r="J18" i="97"/>
  <c r="M29" i="53"/>
  <c r="C26" i="56"/>
  <c r="C21" i="53"/>
  <c r="D22" i="95"/>
  <c r="R29" i="50"/>
  <c r="S29" i="50" s="1"/>
  <c r="C25" i="53"/>
  <c r="G27" i="107"/>
  <c r="J27" i="107" s="1"/>
  <c r="K27" i="107" s="1"/>
  <c r="J30" i="47"/>
  <c r="L25" i="108"/>
  <c r="E28" i="45"/>
  <c r="M17" i="152"/>
  <c r="M17" i="92"/>
  <c r="Q21" i="68"/>
  <c r="Q23" i="68" s="1"/>
  <c r="C26" i="54"/>
  <c r="E12" i="92"/>
  <c r="AC12" i="68"/>
  <c r="E12" i="152"/>
  <c r="E16" i="68"/>
  <c r="L13" i="95"/>
  <c r="H16" i="96"/>
  <c r="Q16" i="98"/>
  <c r="W19" i="79"/>
  <c r="C17" i="52"/>
  <c r="I12" i="98"/>
  <c r="K15" i="79"/>
  <c r="C28" i="54"/>
  <c r="H13" i="95"/>
  <c r="E15" i="45"/>
  <c r="P29" i="56"/>
  <c r="H16" i="97"/>
  <c r="C20" i="52"/>
  <c r="C12" i="45"/>
  <c r="G30" i="45"/>
  <c r="J27" i="141"/>
  <c r="J27" i="108"/>
  <c r="C19" i="54"/>
  <c r="C27" i="55"/>
  <c r="H29" i="51"/>
  <c r="C16" i="112"/>
  <c r="G27" i="109"/>
  <c r="V24" i="34"/>
  <c r="F24" i="94"/>
  <c r="J15" i="108"/>
  <c r="J15" i="141"/>
  <c r="N15" i="141" s="1"/>
  <c r="D31" i="43"/>
  <c r="H30" i="34"/>
  <c r="C24" i="53"/>
  <c r="C27" i="45"/>
  <c r="C22" i="56"/>
  <c r="L27" i="94"/>
  <c r="D17" i="96"/>
  <c r="O14" i="152"/>
  <c r="O14" i="92"/>
  <c r="O16" i="92" s="1"/>
  <c r="AA15" i="92" s="1"/>
  <c r="H14" i="97"/>
  <c r="Q12" i="92"/>
  <c r="W16" i="68"/>
  <c r="W23" i="68" s="1"/>
  <c r="Q12" i="152"/>
  <c r="V23" i="49"/>
  <c r="Y23" i="49" s="1"/>
  <c r="F23" i="97"/>
  <c r="D20" i="96"/>
  <c r="J11" i="141"/>
  <c r="J11" i="108"/>
  <c r="D24" i="96"/>
  <c r="C12" i="56"/>
  <c r="H29" i="53"/>
  <c r="V25" i="49"/>
  <c r="Y25" i="49" s="1"/>
  <c r="F25" i="97"/>
  <c r="C25" i="84"/>
  <c r="C20" i="106"/>
  <c r="E15" i="92"/>
  <c r="AC15" i="68"/>
  <c r="O17" i="98"/>
  <c r="O19" i="98" s="1"/>
  <c r="AA18" i="98" s="1"/>
  <c r="F12" i="97"/>
  <c r="V12" i="49"/>
  <c r="Y12" i="49" s="1"/>
  <c r="H11" i="96"/>
  <c r="L16" i="94"/>
  <c r="N16" i="94" s="1"/>
  <c r="U16" i="34"/>
  <c r="M13" i="152"/>
  <c r="M16" i="152" s="1"/>
  <c r="M13" i="92"/>
  <c r="J20" i="36"/>
  <c r="K20" i="36"/>
  <c r="J15" i="96"/>
  <c r="C21" i="54"/>
  <c r="C21" i="52"/>
  <c r="T27" i="10"/>
  <c r="F27" i="141"/>
  <c r="F27" i="108"/>
  <c r="J25" i="96"/>
  <c r="C19" i="106"/>
  <c r="N30" i="49"/>
  <c r="F22" i="95"/>
  <c r="V22" i="47"/>
  <c r="Y22" i="47" s="1"/>
  <c r="C26" i="50"/>
  <c r="R29" i="52"/>
  <c r="L12" i="95"/>
  <c r="H23" i="95"/>
  <c r="F11" i="141"/>
  <c r="R11" i="10"/>
  <c r="F11" i="108"/>
  <c r="T11" i="10"/>
  <c r="L12" i="96"/>
  <c r="L11" i="95"/>
  <c r="C17" i="53"/>
  <c r="C18" i="45"/>
  <c r="F22" i="96"/>
  <c r="V22" i="48"/>
  <c r="Y22" i="48" s="1"/>
  <c r="I15" i="92"/>
  <c r="L30" i="34"/>
  <c r="J21" i="97"/>
  <c r="D13" i="95"/>
  <c r="V11" i="47"/>
  <c r="Y11" i="47" s="1"/>
  <c r="F11" i="95"/>
  <c r="X18" i="10"/>
  <c r="L18" i="108"/>
  <c r="C13" i="54"/>
  <c r="J16" i="96"/>
  <c r="L13" i="97"/>
  <c r="C20" i="53"/>
  <c r="C21" i="106"/>
  <c r="C23" i="53"/>
  <c r="J27" i="97"/>
  <c r="L25" i="96"/>
  <c r="P12" i="112"/>
  <c r="D24" i="94"/>
  <c r="D26" i="155"/>
  <c r="K12" i="98"/>
  <c r="K15" i="98" s="1"/>
  <c r="N15" i="79"/>
  <c r="N21" i="79" s="1"/>
  <c r="H19" i="95"/>
  <c r="H25" i="97"/>
  <c r="F25" i="95"/>
  <c r="V25" i="47"/>
  <c r="Y25" i="47" s="1"/>
  <c r="F19" i="97"/>
  <c r="N19" i="97" s="1"/>
  <c r="V19" i="49"/>
  <c r="Y19" i="49" s="1"/>
  <c r="D25" i="96"/>
  <c r="D21" i="96"/>
  <c r="D29" i="3"/>
  <c r="C10" i="3"/>
  <c r="C14" i="107"/>
  <c r="J23" i="96"/>
  <c r="C18" i="55"/>
  <c r="J11" i="97"/>
  <c r="L20" i="102"/>
  <c r="K20" i="102"/>
  <c r="P21" i="112"/>
  <c r="F19" i="108"/>
  <c r="T19" i="10"/>
  <c r="F19" i="141"/>
  <c r="R30" i="49"/>
  <c r="J10" i="97"/>
  <c r="F20" i="141"/>
  <c r="N20" i="141" s="1"/>
  <c r="G20" i="141" s="1"/>
  <c r="T20" i="10"/>
  <c r="F20" i="108"/>
  <c r="K28" i="36"/>
  <c r="J28" i="36"/>
  <c r="P20" i="110"/>
  <c r="M15" i="92"/>
  <c r="I26" i="106"/>
  <c r="L31" i="43"/>
  <c r="K31" i="43"/>
  <c r="X26" i="10"/>
  <c r="Y25" i="34"/>
  <c r="F16" i="155"/>
  <c r="G16" i="155" s="1"/>
  <c r="I25" i="84"/>
  <c r="Y19" i="34"/>
  <c r="P17" i="112"/>
  <c r="D12" i="112"/>
  <c r="R25" i="10"/>
  <c r="R20" i="10"/>
  <c r="C23" i="106"/>
  <c r="E15" i="3"/>
  <c r="P16" i="111"/>
  <c r="F21" i="155"/>
  <c r="G21" i="155" s="1"/>
  <c r="I19" i="106"/>
  <c r="F25" i="155"/>
  <c r="G25" i="155" s="1"/>
  <c r="J25" i="155"/>
  <c r="D22" i="110"/>
  <c r="C22" i="106"/>
  <c r="R19" i="10"/>
  <c r="D23" i="109"/>
  <c r="P23" i="109"/>
  <c r="P11" i="109"/>
  <c r="AA13" i="68"/>
  <c r="E21" i="92"/>
  <c r="X11" i="10"/>
  <c r="I19" i="125"/>
  <c r="P19" i="110"/>
  <c r="N21" i="108"/>
  <c r="G21" i="108" s="1"/>
  <c r="I26" i="141"/>
  <c r="E21" i="79"/>
  <c r="E15" i="98"/>
  <c r="V14" i="98" s="1"/>
  <c r="D18" i="112"/>
  <c r="P18" i="112"/>
  <c r="C25" i="106"/>
  <c r="X22" i="10"/>
  <c r="D13" i="110"/>
  <c r="P13" i="110"/>
  <c r="C14" i="106"/>
  <c r="I15" i="84"/>
  <c r="Y26" i="34"/>
  <c r="U26" i="34"/>
  <c r="X19" i="10"/>
  <c r="E19" i="3"/>
  <c r="X20" i="10"/>
  <c r="I29" i="52"/>
  <c r="M21" i="152"/>
  <c r="Z18" i="152" s="1"/>
  <c r="Y23" i="34"/>
  <c r="F27" i="155"/>
  <c r="G27" i="155" s="1"/>
  <c r="J27" i="155"/>
  <c r="P22" i="112"/>
  <c r="D11" i="112"/>
  <c r="G16" i="92"/>
  <c r="Y16" i="34"/>
  <c r="J17" i="155"/>
  <c r="F17" i="155"/>
  <c r="G17" i="155" s="1"/>
  <c r="J17" i="107"/>
  <c r="Y15" i="34"/>
  <c r="N29" i="51"/>
  <c r="P12" i="111"/>
  <c r="N29" i="56"/>
  <c r="F14" i="155"/>
  <c r="G14" i="155" s="1"/>
  <c r="J14" i="155"/>
  <c r="H21" i="79"/>
  <c r="P12" i="109"/>
  <c r="N24" i="97"/>
  <c r="Q24" i="97" s="1"/>
  <c r="Y12" i="34"/>
  <c r="N12" i="108"/>
  <c r="K12" i="108" s="1"/>
  <c r="Y10" i="48"/>
  <c r="P16" i="109"/>
  <c r="K19" i="125"/>
  <c r="N29" i="57"/>
  <c r="U11" i="34"/>
  <c r="Y11" i="34"/>
  <c r="N17" i="96"/>
  <c r="G16" i="152"/>
  <c r="Y27" i="34"/>
  <c r="I17" i="106"/>
  <c r="D23" i="112"/>
  <c r="R16" i="10"/>
  <c r="E27" i="107"/>
  <c r="H19" i="125"/>
  <c r="P14" i="110"/>
  <c r="K21" i="92"/>
  <c r="Y20" i="92" s="1"/>
  <c r="T21" i="79"/>
  <c r="N22" i="97"/>
  <c r="G22" i="97" s="1"/>
  <c r="N11" i="97"/>
  <c r="E19" i="125"/>
  <c r="Z21" i="79"/>
  <c r="U23" i="34"/>
  <c r="N18" i="141"/>
  <c r="K18" i="141" s="1"/>
  <c r="J18" i="107"/>
  <c r="AA13" i="125"/>
  <c r="U13" i="10"/>
  <c r="X16" i="10"/>
  <c r="J25" i="107"/>
  <c r="E19" i="107"/>
  <c r="J19" i="107"/>
  <c r="K19" i="107" s="1"/>
  <c r="P15" i="110"/>
  <c r="E19" i="98"/>
  <c r="K31" i="36"/>
  <c r="J31" i="36"/>
  <c r="F19" i="155"/>
  <c r="G19" i="155" s="1"/>
  <c r="J19" i="155"/>
  <c r="N23" i="68"/>
  <c r="H27" i="107"/>
  <c r="J23" i="107"/>
  <c r="U23" i="10"/>
  <c r="F15" i="155"/>
  <c r="G15" i="155" s="1"/>
  <c r="Y10" i="49"/>
  <c r="O15" i="98"/>
  <c r="P25" i="112"/>
  <c r="I29" i="50"/>
  <c r="N26" i="95"/>
  <c r="Q26" i="95" s="1"/>
  <c r="N13" i="108"/>
  <c r="M13" i="108" s="1"/>
  <c r="P10" i="112"/>
  <c r="P10" i="109"/>
  <c r="Y10" i="47"/>
  <c r="E16" i="107"/>
  <c r="P14" i="109"/>
  <c r="J12" i="155"/>
  <c r="V24" i="101"/>
  <c r="V21" i="101"/>
  <c r="Y23" i="101"/>
  <c r="S20" i="101"/>
  <c r="Y28" i="101"/>
  <c r="S14" i="101"/>
  <c r="Y21" i="100"/>
  <c r="V13" i="101"/>
  <c r="S13" i="101"/>
  <c r="S27" i="101"/>
  <c r="V14" i="101"/>
  <c r="S25" i="4"/>
  <c r="V21" i="4"/>
  <c r="V25" i="4"/>
  <c r="V13" i="4"/>
  <c r="S16" i="4"/>
  <c r="S18" i="101"/>
  <c r="Y14" i="4"/>
  <c r="Y13" i="100"/>
  <c r="Y14" i="100"/>
  <c r="Y25" i="100"/>
  <c r="V18" i="100"/>
  <c r="S19" i="4"/>
  <c r="S15" i="100"/>
  <c r="S15" i="4"/>
  <c r="Y15" i="4"/>
  <c r="S22" i="101"/>
  <c r="S16" i="101"/>
  <c r="Y19" i="100"/>
  <c r="Y17" i="100"/>
  <c r="S21" i="4"/>
  <c r="S23" i="4"/>
  <c r="S15" i="101"/>
  <c r="S23" i="101"/>
  <c r="V16" i="100"/>
  <c r="V17" i="100"/>
  <c r="S26" i="4"/>
  <c r="Y17" i="4"/>
  <c r="Y24" i="100"/>
  <c r="V19" i="4"/>
  <c r="V18" i="4"/>
  <c r="V17" i="101"/>
  <c r="V15" i="101"/>
  <c r="S26" i="101"/>
  <c r="V27" i="101"/>
  <c r="S22" i="4"/>
  <c r="S23" i="100"/>
  <c r="S21" i="100"/>
  <c r="S28" i="100"/>
  <c r="S11" i="4"/>
  <c r="V14" i="100"/>
  <c r="Y19" i="4"/>
  <c r="S16" i="100"/>
  <c r="S13" i="4"/>
  <c r="Y28" i="4"/>
  <c r="V24" i="100"/>
  <c r="Y24" i="101"/>
  <c r="V26" i="101"/>
  <c r="Y25" i="101"/>
  <c r="V19" i="101"/>
  <c r="Y21" i="101"/>
  <c r="Y16" i="101"/>
  <c r="S24" i="101"/>
  <c r="Y12" i="101"/>
  <c r="V23" i="101"/>
  <c r="S24" i="100"/>
  <c r="S20" i="100"/>
  <c r="S18" i="100"/>
  <c r="S26" i="100"/>
  <c r="Y22" i="100"/>
  <c r="S18" i="4"/>
  <c r="S25" i="101"/>
  <c r="V15" i="100"/>
  <c r="V22" i="4"/>
  <c r="Y11" i="100"/>
  <c r="V15" i="4"/>
  <c r="S22" i="100"/>
  <c r="Y11" i="4"/>
  <c r="Y27" i="100"/>
  <c r="S27" i="4"/>
  <c r="Y26" i="4"/>
  <c r="Y13" i="101"/>
  <c r="S12" i="100"/>
  <c r="Y25" i="4"/>
  <c r="S17" i="100"/>
  <c r="Y18" i="4"/>
  <c r="V28" i="4"/>
  <c r="Y20" i="101"/>
  <c r="V22" i="101"/>
  <c r="S17" i="4"/>
  <c r="Y23" i="100"/>
  <c r="S13" i="100"/>
  <c r="V12" i="100"/>
  <c r="S28" i="4"/>
  <c r="V17" i="4"/>
  <c r="Y16" i="4"/>
  <c r="Y26" i="101"/>
  <c r="Y22" i="101"/>
  <c r="Y26" i="100"/>
  <c r="V11" i="100"/>
  <c r="V23" i="100"/>
  <c r="S12" i="101"/>
  <c r="V23" i="4"/>
  <c r="S27" i="100"/>
  <c r="S14" i="100"/>
  <c r="Y13" i="4"/>
  <c r="V25" i="100"/>
  <c r="V27" i="4"/>
  <c r="V20" i="4"/>
  <c r="S17" i="101"/>
  <c r="V16" i="101"/>
  <c r="Y18" i="101"/>
  <c r="Y11" i="101"/>
  <c r="V11" i="101"/>
  <c r="Y15" i="101"/>
  <c r="S19" i="101"/>
  <c r="Y14" i="101"/>
  <c r="Y27" i="101"/>
  <c r="V28" i="101"/>
  <c r="Y28" i="100"/>
  <c r="V19" i="100"/>
  <c r="Y12" i="100"/>
  <c r="S19" i="100"/>
  <c r="Y15" i="100"/>
  <c r="Y19" i="101"/>
  <c r="Y17" i="101"/>
  <c r="S25" i="100"/>
  <c r="V26" i="100"/>
  <c r="Y16" i="100"/>
  <c r="S12" i="4"/>
  <c r="Y18" i="100"/>
  <c r="V14" i="4"/>
  <c r="V11" i="4"/>
  <c r="V24" i="4"/>
  <c r="V20" i="101"/>
  <c r="S28" i="101"/>
  <c r="Y22" i="4"/>
  <c r="Y20" i="100"/>
  <c r="V22" i="100"/>
  <c r="Y12" i="4"/>
  <c r="Y23" i="4"/>
  <c r="V18" i="101"/>
  <c r="V28" i="100"/>
  <c r="S20" i="4"/>
  <c r="V20" i="100"/>
  <c r="S11" i="100"/>
  <c r="V26" i="4"/>
  <c r="S24" i="4"/>
  <c r="V16" i="4"/>
  <c r="V25" i="101"/>
  <c r="S11" i="101"/>
  <c r="V12" i="101"/>
  <c r="Y27" i="4"/>
  <c r="V13" i="100"/>
  <c r="V12" i="4"/>
  <c r="Y21" i="4"/>
  <c r="Y20" i="4"/>
  <c r="S21" i="101"/>
  <c r="S14" i="4"/>
  <c r="Y24" i="4"/>
  <c r="V27" i="100"/>
  <c r="V21" i="100"/>
  <c r="W21" i="100" l="1"/>
  <c r="W27" i="100"/>
  <c r="Z24" i="4"/>
  <c r="P14" i="4"/>
  <c r="Q14" i="4" s="1"/>
  <c r="T14" i="4"/>
  <c r="P21" i="101"/>
  <c r="Q21" i="101" s="1"/>
  <c r="T21" i="101"/>
  <c r="Z20" i="4"/>
  <c r="Z21" i="4"/>
  <c r="W12" i="4"/>
  <c r="W13" i="100"/>
  <c r="Z27" i="4"/>
  <c r="W12" i="101"/>
  <c r="P11" i="101"/>
  <c r="Q11" i="101" s="1"/>
  <c r="T11" i="101"/>
  <c r="S30" i="101"/>
  <c r="T30" i="101" s="1"/>
  <c r="W25" i="101"/>
  <c r="W16" i="4"/>
  <c r="P24" i="4"/>
  <c r="Q24" i="4" s="1"/>
  <c r="T24" i="4"/>
  <c r="W26" i="4"/>
  <c r="T11" i="100"/>
  <c r="P11" i="100"/>
  <c r="Q11" i="100" s="1"/>
  <c r="S30" i="100"/>
  <c r="T30" i="100" s="1"/>
  <c r="W20" i="100"/>
  <c r="T20" i="4"/>
  <c r="P20" i="4"/>
  <c r="Q20" i="4" s="1"/>
  <c r="W28" i="100"/>
  <c r="W18" i="101"/>
  <c r="Z23" i="4"/>
  <c r="Z12" i="4"/>
  <c r="W22" i="100"/>
  <c r="Z20" i="100"/>
  <c r="Z22" i="4"/>
  <c r="P28" i="101"/>
  <c r="Q28" i="101" s="1"/>
  <c r="T28" i="101"/>
  <c r="W20" i="101"/>
  <c r="W24" i="4"/>
  <c r="W11" i="4"/>
  <c r="V30" i="4"/>
  <c r="W30" i="4" s="1"/>
  <c r="W14" i="4"/>
  <c r="Z18" i="100"/>
  <c r="T12" i="4"/>
  <c r="P12" i="4"/>
  <c r="Q12" i="4" s="1"/>
  <c r="Z16" i="100"/>
  <c r="W26" i="100"/>
  <c r="P25" i="100"/>
  <c r="Q25" i="100" s="1"/>
  <c r="T25" i="100"/>
  <c r="Z17" i="101"/>
  <c r="Z19" i="101"/>
  <c r="Z15" i="100"/>
  <c r="T19" i="100"/>
  <c r="P19" i="100"/>
  <c r="Q19" i="100" s="1"/>
  <c r="Z12" i="100"/>
  <c r="W19" i="100"/>
  <c r="Z28" i="100"/>
  <c r="W28" i="101"/>
  <c r="Z27" i="101"/>
  <c r="Z14" i="101"/>
  <c r="T19" i="101"/>
  <c r="P19" i="101"/>
  <c r="Q19" i="101" s="1"/>
  <c r="Z15" i="101"/>
  <c r="W11" i="101"/>
  <c r="V30" i="101"/>
  <c r="W30" i="101" s="1"/>
  <c r="Y30" i="101"/>
  <c r="Z30" i="101" s="1"/>
  <c r="Z11" i="101"/>
  <c r="Z18" i="101"/>
  <c r="W16" i="101"/>
  <c r="P17" i="101"/>
  <c r="Q17" i="101" s="1"/>
  <c r="T17" i="101"/>
  <c r="W20" i="4"/>
  <c r="W27" i="4"/>
  <c r="W25" i="100"/>
  <c r="Z13" i="4"/>
  <c r="P14" i="100"/>
  <c r="Q14" i="100" s="1"/>
  <c r="T14" i="100"/>
  <c r="T27" i="100"/>
  <c r="P27" i="100"/>
  <c r="Q27" i="100" s="1"/>
  <c r="W23" i="4"/>
  <c r="P12" i="101"/>
  <c r="Q12" i="101" s="1"/>
  <c r="T12" i="101"/>
  <c r="W23" i="100"/>
  <c r="V30" i="100"/>
  <c r="W30" i="100" s="1"/>
  <c r="W11" i="100"/>
  <c r="Z26" i="100"/>
  <c r="Z22" i="101"/>
  <c r="Z26" i="101"/>
  <c r="Z16" i="4"/>
  <c r="W17" i="4"/>
  <c r="T28" i="4"/>
  <c r="P28" i="4"/>
  <c r="Q28" i="4" s="1"/>
  <c r="W12" i="100"/>
  <c r="T13" i="100"/>
  <c r="P13" i="100"/>
  <c r="Q13" i="100" s="1"/>
  <c r="Z23" i="100"/>
  <c r="P17" i="4"/>
  <c r="Q17" i="4" s="1"/>
  <c r="T17" i="4"/>
  <c r="W22" i="101"/>
  <c r="Z20" i="101"/>
  <c r="W28" i="4"/>
  <c r="Z18" i="4"/>
  <c r="P17" i="100"/>
  <c r="Q17" i="100" s="1"/>
  <c r="T17" i="100"/>
  <c r="Z25" i="4"/>
  <c r="P12" i="100"/>
  <c r="Q12" i="100" s="1"/>
  <c r="T12" i="100"/>
  <c r="Z13" i="101"/>
  <c r="Z26" i="4"/>
  <c r="P27" i="4"/>
  <c r="Q27" i="4" s="1"/>
  <c r="T27" i="4"/>
  <c r="Z27" i="100"/>
  <c r="Z11" i="4"/>
  <c r="Y30" i="4"/>
  <c r="Z30" i="4" s="1"/>
  <c r="T22" i="100"/>
  <c r="P22" i="100"/>
  <c r="Q22" i="100" s="1"/>
  <c r="W15" i="4"/>
  <c r="Y30" i="100"/>
  <c r="Z30" i="100" s="1"/>
  <c r="Z11" i="100"/>
  <c r="W22" i="4"/>
  <c r="W15" i="100"/>
  <c r="P25" i="101"/>
  <c r="Q25" i="101" s="1"/>
  <c r="T25" i="101"/>
  <c r="P18" i="4"/>
  <c r="Q18" i="4" s="1"/>
  <c r="T18" i="4"/>
  <c r="Z22" i="100"/>
  <c r="T26" i="100"/>
  <c r="P26" i="100"/>
  <c r="Q26" i="100" s="1"/>
  <c r="T18" i="100"/>
  <c r="P18" i="100"/>
  <c r="Q18" i="100" s="1"/>
  <c r="P20" i="100"/>
  <c r="Q20" i="100" s="1"/>
  <c r="T20" i="100"/>
  <c r="P24" i="100"/>
  <c r="Q24" i="100" s="1"/>
  <c r="T24" i="100"/>
  <c r="W23" i="101"/>
  <c r="Z12" i="101"/>
  <c r="P24" i="101"/>
  <c r="Q24" i="101" s="1"/>
  <c r="T24" i="101"/>
  <c r="Z16" i="101"/>
  <c r="Z21" i="101"/>
  <c r="W19" i="101"/>
  <c r="Z25" i="101"/>
  <c r="W26" i="101"/>
  <c r="Z24" i="101"/>
  <c r="W24" i="100"/>
  <c r="Z28" i="4"/>
  <c r="P13" i="4"/>
  <c r="Q13" i="4" s="1"/>
  <c r="T13" i="4"/>
  <c r="T16" i="100"/>
  <c r="P16" i="100"/>
  <c r="Q16" i="100" s="1"/>
  <c r="Z19" i="4"/>
  <c r="W14" i="100"/>
  <c r="T11" i="4"/>
  <c r="S30" i="4"/>
  <c r="T30" i="4" s="1"/>
  <c r="P11" i="4"/>
  <c r="Q11" i="4" s="1"/>
  <c r="T28" i="100"/>
  <c r="P28" i="100"/>
  <c r="Q28" i="100" s="1"/>
  <c r="T21" i="100"/>
  <c r="P21" i="100"/>
  <c r="Q21" i="100" s="1"/>
  <c r="P23" i="100"/>
  <c r="Q23" i="100" s="1"/>
  <c r="T23" i="100"/>
  <c r="T22" i="4"/>
  <c r="P22" i="4"/>
  <c r="Q22" i="4" s="1"/>
  <c r="W27" i="101"/>
  <c r="T26" i="101"/>
  <c r="P26" i="101"/>
  <c r="Q26" i="101" s="1"/>
  <c r="W15" i="101"/>
  <c r="W17" i="101"/>
  <c r="W18" i="4"/>
  <c r="W19" i="4"/>
  <c r="Z24" i="100"/>
  <c r="Z17" i="4"/>
  <c r="P26" i="4"/>
  <c r="Q26" i="4" s="1"/>
  <c r="T26" i="4"/>
  <c r="W17" i="100"/>
  <c r="W16" i="100"/>
  <c r="T23" i="101"/>
  <c r="P23" i="101"/>
  <c r="Q23" i="101" s="1"/>
  <c r="P15" i="101"/>
  <c r="Q15" i="101" s="1"/>
  <c r="T15" i="101"/>
  <c r="T23" i="4"/>
  <c r="P23" i="4"/>
  <c r="Q23" i="4" s="1"/>
  <c r="T21" i="4"/>
  <c r="P21" i="4"/>
  <c r="Q21" i="4" s="1"/>
  <c r="Z17" i="100"/>
  <c r="Z19" i="100"/>
  <c r="P16" i="101"/>
  <c r="Q16" i="101" s="1"/>
  <c r="T16" i="101"/>
  <c r="T22" i="101"/>
  <c r="P22" i="101"/>
  <c r="Q22" i="101" s="1"/>
  <c r="Z15" i="4"/>
  <c r="T15" i="4"/>
  <c r="P15" i="4"/>
  <c r="Q15" i="4" s="1"/>
  <c r="P15" i="100"/>
  <c r="Q15" i="100" s="1"/>
  <c r="T15" i="100"/>
  <c r="P19" i="4"/>
  <c r="Q19" i="4" s="1"/>
  <c r="T19" i="4"/>
  <c r="W18" i="100"/>
  <c r="Z25" i="100"/>
  <c r="Z14" i="100"/>
  <c r="Z13" i="100"/>
  <c r="Z14" i="4"/>
  <c r="P18" i="101"/>
  <c r="Q18" i="101" s="1"/>
  <c r="T18" i="101"/>
  <c r="P16" i="4"/>
  <c r="Q16" i="4" s="1"/>
  <c r="T16" i="4"/>
  <c r="W13" i="4"/>
  <c r="W25" i="4"/>
  <c r="W21" i="4"/>
  <c r="T25" i="4"/>
  <c r="P25" i="4"/>
  <c r="Q25" i="4" s="1"/>
  <c r="W14" i="101"/>
  <c r="P27" i="101"/>
  <c r="Q27" i="101" s="1"/>
  <c r="T27" i="101"/>
  <c r="P13" i="101"/>
  <c r="Q13" i="101" s="1"/>
  <c r="T13" i="101"/>
  <c r="W13" i="101"/>
  <c r="Z21" i="100"/>
  <c r="T14" i="101"/>
  <c r="P14" i="101"/>
  <c r="Q14" i="101" s="1"/>
  <c r="Z28" i="101"/>
  <c r="P20" i="101"/>
  <c r="Q20" i="101" s="1"/>
  <c r="T20" i="101"/>
  <c r="Z23" i="101"/>
  <c r="W21" i="101"/>
  <c r="W24" i="101"/>
  <c r="T23" i="68"/>
  <c r="H23" i="68"/>
  <c r="E14" i="107"/>
  <c r="N20" i="95"/>
  <c r="Q20" i="95" s="1"/>
  <c r="N24" i="95"/>
  <c r="F22" i="145"/>
  <c r="H18" i="137"/>
  <c r="F18" i="137"/>
  <c r="D26" i="110"/>
  <c r="P17" i="111"/>
  <c r="P18" i="111"/>
  <c r="D26" i="111"/>
  <c r="P21" i="110"/>
  <c r="P19" i="111"/>
  <c r="P26" i="110"/>
  <c r="D24" i="109"/>
  <c r="D13" i="109"/>
  <c r="D15" i="109"/>
  <c r="D21" i="109"/>
  <c r="D18" i="109"/>
  <c r="D22" i="109"/>
  <c r="D16" i="109"/>
  <c r="D10" i="109"/>
  <c r="D12" i="109"/>
  <c r="D14" i="109"/>
  <c r="N14" i="96"/>
  <c r="Q14" i="96" s="1"/>
  <c r="N15" i="95"/>
  <c r="F14" i="139"/>
  <c r="M19" i="98"/>
  <c r="Z17" i="98" s="1"/>
  <c r="G15" i="98"/>
  <c r="W14" i="98" s="1"/>
  <c r="D19" i="143"/>
  <c r="T31" i="137"/>
  <c r="Q11" i="97"/>
  <c r="Q22" i="94"/>
  <c r="D17" i="147"/>
  <c r="AC25" i="146"/>
  <c r="D28" i="148"/>
  <c r="D27" i="148"/>
  <c r="T31" i="139"/>
  <c r="Q12" i="94"/>
  <c r="AC24" i="146"/>
  <c r="AC22" i="148"/>
  <c r="D18" i="147"/>
  <c r="K18" i="147" s="1"/>
  <c r="D23" i="147"/>
  <c r="AC21" i="146"/>
  <c r="AC24" i="148"/>
  <c r="J31" i="146"/>
  <c r="O31" i="146" s="1"/>
  <c r="D24" i="147"/>
  <c r="U11" i="10"/>
  <c r="T31" i="134"/>
  <c r="F18" i="134"/>
  <c r="N21" i="95"/>
  <c r="Q21" i="95" s="1"/>
  <c r="F22" i="139"/>
  <c r="H14" i="139"/>
  <c r="E15" i="107"/>
  <c r="M16" i="92"/>
  <c r="K23" i="68"/>
  <c r="AC31" i="134"/>
  <c r="K16" i="92"/>
  <c r="Y14" i="92" s="1"/>
  <c r="N19" i="96"/>
  <c r="S16" i="152"/>
  <c r="N15" i="94"/>
  <c r="M15" i="94" s="1"/>
  <c r="N12" i="141"/>
  <c r="K12" i="141" s="1"/>
  <c r="F28" i="145"/>
  <c r="S30" i="104"/>
  <c r="T30" i="104" s="1"/>
  <c r="G19" i="98"/>
  <c r="W18" i="98" s="1"/>
  <c r="I21" i="152"/>
  <c r="S16" i="92"/>
  <c r="AC14" i="92" s="1"/>
  <c r="E18" i="107"/>
  <c r="AC31" i="145"/>
  <c r="G31" i="142"/>
  <c r="O31" i="137"/>
  <c r="J28" i="155"/>
  <c r="Y10" i="34"/>
  <c r="Q16" i="95"/>
  <c r="F18" i="155"/>
  <c r="G18" i="155" s="1"/>
  <c r="J24" i="155"/>
  <c r="F23" i="155"/>
  <c r="G23" i="155" s="1"/>
  <c r="R22" i="10"/>
  <c r="AA14" i="68"/>
  <c r="I16" i="92"/>
  <c r="K21" i="79"/>
  <c r="W21" i="79"/>
  <c r="M21" i="92"/>
  <c r="Z20" i="92" s="1"/>
  <c r="C13" i="106"/>
  <c r="S29" i="55"/>
  <c r="H20" i="144"/>
  <c r="K24" i="143"/>
  <c r="H22" i="139"/>
  <c r="P12" i="104"/>
  <c r="P16" i="105"/>
  <c r="Q16" i="105" s="1"/>
  <c r="D31" i="137"/>
  <c r="H27" i="134"/>
  <c r="D15" i="148"/>
  <c r="G31" i="143"/>
  <c r="D16" i="147"/>
  <c r="K16" i="147" s="1"/>
  <c r="D23" i="146"/>
  <c r="AC26" i="142"/>
  <c r="K18" i="107"/>
  <c r="D9" i="112"/>
  <c r="U10" i="10"/>
  <c r="U20" i="34"/>
  <c r="Y20" i="34"/>
  <c r="N19" i="141"/>
  <c r="K19" i="141" s="1"/>
  <c r="N19" i="94"/>
  <c r="K15" i="107"/>
  <c r="R10" i="10"/>
  <c r="X10" i="10"/>
  <c r="K20" i="144"/>
  <c r="F24" i="143"/>
  <c r="H24" i="139"/>
  <c r="D28" i="142"/>
  <c r="V31" i="137"/>
  <c r="D25" i="148"/>
  <c r="D23" i="145"/>
  <c r="K23" i="145" s="1"/>
  <c r="AC27" i="144"/>
  <c r="D27" i="144"/>
  <c r="F17" i="134"/>
  <c r="AC19" i="79"/>
  <c r="O19" i="79" s="1"/>
  <c r="Q15" i="95"/>
  <c r="N24" i="141"/>
  <c r="N24" i="96"/>
  <c r="H28" i="139"/>
  <c r="F14" i="137"/>
  <c r="D23" i="143"/>
  <c r="D17" i="144"/>
  <c r="K17" i="144" s="1"/>
  <c r="P17" i="105"/>
  <c r="Q17" i="105" s="1"/>
  <c r="P19" i="104"/>
  <c r="Q19" i="104" s="1"/>
  <c r="D17" i="146"/>
  <c r="D21" i="142"/>
  <c r="F28" i="139"/>
  <c r="E31" i="145"/>
  <c r="F19" i="137"/>
  <c r="H19" i="137"/>
  <c r="AC19" i="144"/>
  <c r="D18" i="145"/>
  <c r="H17" i="134"/>
  <c r="I15" i="98"/>
  <c r="E23" i="68"/>
  <c r="N27" i="95"/>
  <c r="Q27" i="95" s="1"/>
  <c r="Q21" i="152"/>
  <c r="AB17" i="152" s="1"/>
  <c r="N23" i="95"/>
  <c r="M23" i="95" s="1"/>
  <c r="N20" i="97"/>
  <c r="N15" i="96"/>
  <c r="Q15" i="96" s="1"/>
  <c r="J20" i="107"/>
  <c r="K20" i="107" s="1"/>
  <c r="N14" i="97"/>
  <c r="Q14" i="97" s="1"/>
  <c r="S29" i="51"/>
  <c r="E31" i="147"/>
  <c r="D31" i="139"/>
  <c r="H21" i="143"/>
  <c r="N13" i="94"/>
  <c r="Q13" i="94" s="1"/>
  <c r="I21" i="92"/>
  <c r="N24" i="108"/>
  <c r="I24" i="108" s="1"/>
  <c r="N14" i="141"/>
  <c r="K14" i="141" s="1"/>
  <c r="S21" i="92"/>
  <c r="AC20" i="92" s="1"/>
  <c r="J31" i="144"/>
  <c r="M31" i="144" s="1"/>
  <c r="N18" i="96"/>
  <c r="Q18" i="96" s="1"/>
  <c r="N13" i="97"/>
  <c r="K13" i="97" s="1"/>
  <c r="N11" i="94"/>
  <c r="Q11" i="94" s="1"/>
  <c r="N18" i="108"/>
  <c r="M18" i="108" s="1"/>
  <c r="S19" i="98"/>
  <c r="AC17" i="98" s="1"/>
  <c r="E16" i="92"/>
  <c r="N26" i="96"/>
  <c r="Q26" i="96" s="1"/>
  <c r="AC29" i="144"/>
  <c r="F17" i="139"/>
  <c r="H21" i="137"/>
  <c r="AC20" i="144"/>
  <c r="Q24" i="95"/>
  <c r="N18" i="95"/>
  <c r="Q18" i="95" s="1"/>
  <c r="N26" i="94"/>
  <c r="Q26" i="94" s="1"/>
  <c r="D13" i="144"/>
  <c r="F14" i="134"/>
  <c r="AA12" i="68"/>
  <c r="D19" i="109"/>
  <c r="P19" i="109"/>
  <c r="I21" i="106"/>
  <c r="X12" i="92"/>
  <c r="X13" i="92"/>
  <c r="P21" i="111"/>
  <c r="D21" i="111"/>
  <c r="N14" i="94"/>
  <c r="G14" i="94" s="1"/>
  <c r="C15" i="106"/>
  <c r="E23" i="107"/>
  <c r="P11" i="112"/>
  <c r="I21" i="84"/>
  <c r="F30" i="94"/>
  <c r="D16" i="110"/>
  <c r="D18" i="110"/>
  <c r="P18" i="110"/>
  <c r="Y14" i="34"/>
  <c r="Y17" i="34"/>
  <c r="U17" i="34"/>
  <c r="W17" i="34" s="1"/>
  <c r="E28" i="107"/>
  <c r="J28" i="107"/>
  <c r="K28" i="107" s="1"/>
  <c r="D10" i="110"/>
  <c r="C27" i="110"/>
  <c r="D27" i="110" s="1"/>
  <c r="R21" i="10"/>
  <c r="X21" i="10"/>
  <c r="P26" i="109"/>
  <c r="D26" i="109"/>
  <c r="J30" i="141"/>
  <c r="N13" i="141"/>
  <c r="K13" i="141" s="1"/>
  <c r="D26" i="112"/>
  <c r="P26" i="112"/>
  <c r="Y21" i="34"/>
  <c r="U21" i="34"/>
  <c r="K23" i="107"/>
  <c r="J26" i="155"/>
  <c r="F26" i="155"/>
  <c r="G26" i="155" s="1"/>
  <c r="C24" i="106"/>
  <c r="F20" i="155"/>
  <c r="G20" i="155" s="1"/>
  <c r="N28" i="43"/>
  <c r="N23" i="96"/>
  <c r="Q23" i="96" s="1"/>
  <c r="D16" i="112"/>
  <c r="Q24" i="96"/>
  <c r="L30" i="94"/>
  <c r="D19" i="110"/>
  <c r="H30" i="97"/>
  <c r="I30" i="84"/>
  <c r="J26" i="107"/>
  <c r="AC15" i="79"/>
  <c r="AC15" i="125"/>
  <c r="U15" i="125" s="1"/>
  <c r="S21" i="152"/>
  <c r="AC18" i="152" s="1"/>
  <c r="P25" i="109"/>
  <c r="Y24" i="34"/>
  <c r="N18" i="43"/>
  <c r="G26" i="141"/>
  <c r="K26" i="141"/>
  <c r="I27" i="84"/>
  <c r="I18" i="84"/>
  <c r="E29" i="107"/>
  <c r="E22" i="107"/>
  <c r="C18" i="106"/>
  <c r="R15" i="10"/>
  <c r="U15" i="10"/>
  <c r="X15" i="10"/>
  <c r="N17" i="95"/>
  <c r="H13" i="144"/>
  <c r="F13" i="144"/>
  <c r="K16" i="107"/>
  <c r="Q19" i="96"/>
  <c r="N11" i="141"/>
  <c r="I11" i="141" s="1"/>
  <c r="E16" i="152"/>
  <c r="V12" i="152" s="1"/>
  <c r="E31" i="107"/>
  <c r="N17" i="97"/>
  <c r="I17" i="97" s="1"/>
  <c r="N21" i="141"/>
  <c r="G21" i="141" s="1"/>
  <c r="E21" i="152"/>
  <c r="N29" i="52"/>
  <c r="AA31" i="139"/>
  <c r="D13" i="145"/>
  <c r="K13" i="145" s="1"/>
  <c r="D19" i="147"/>
  <c r="K19" i="147" s="1"/>
  <c r="D14" i="144"/>
  <c r="F14" i="144" s="1"/>
  <c r="D12" i="146"/>
  <c r="D24" i="146"/>
  <c r="D28" i="143"/>
  <c r="H28" i="143" s="1"/>
  <c r="E31" i="148"/>
  <c r="D20" i="146"/>
  <c r="F20" i="146" s="1"/>
  <c r="D18" i="146"/>
  <c r="K18" i="146" s="1"/>
  <c r="H19" i="139"/>
  <c r="T23" i="104"/>
  <c r="P23" i="104"/>
  <c r="Q23" i="104" s="1"/>
  <c r="T20" i="104"/>
  <c r="P20" i="104"/>
  <c r="Q20" i="104" s="1"/>
  <c r="H23" i="145"/>
  <c r="E22" i="140"/>
  <c r="P14" i="104"/>
  <c r="Q14" i="104" s="1"/>
  <c r="T14" i="104"/>
  <c r="D31" i="140"/>
  <c r="E31" i="140" s="1"/>
  <c r="H31" i="140"/>
  <c r="AC26" i="145"/>
  <c r="D26" i="142"/>
  <c r="F26" i="142" s="1"/>
  <c r="Z11" i="105"/>
  <c r="Y30" i="105"/>
  <c r="Z30" i="105" s="1"/>
  <c r="AC12" i="142"/>
  <c r="X31" i="142"/>
  <c r="X31" i="143"/>
  <c r="E31" i="139"/>
  <c r="F31" i="139" s="1"/>
  <c r="M31" i="139"/>
  <c r="E17" i="140"/>
  <c r="E20" i="140"/>
  <c r="E23" i="140"/>
  <c r="D28" i="144"/>
  <c r="H28" i="144" s="1"/>
  <c r="F27" i="139"/>
  <c r="F29" i="134"/>
  <c r="E15" i="140"/>
  <c r="D19" i="142"/>
  <c r="D13" i="146"/>
  <c r="K13" i="146" s="1"/>
  <c r="AC13" i="146"/>
  <c r="H13" i="134"/>
  <c r="H28" i="145"/>
  <c r="P23" i="103"/>
  <c r="Q23" i="103" s="1"/>
  <c r="T23" i="103"/>
  <c r="X31" i="144"/>
  <c r="D23" i="148"/>
  <c r="P18" i="105"/>
  <c r="Q18" i="105" s="1"/>
  <c r="T18" i="105"/>
  <c r="F23" i="139"/>
  <c r="D19" i="144"/>
  <c r="D28" i="146"/>
  <c r="P27" i="104"/>
  <c r="Q27" i="104" s="1"/>
  <c r="T27" i="104"/>
  <c r="V31" i="139"/>
  <c r="F20" i="134"/>
  <c r="E24" i="140"/>
  <c r="D15" i="146"/>
  <c r="P15" i="104"/>
  <c r="Q15" i="104" s="1"/>
  <c r="T15" i="104"/>
  <c r="AC29" i="146"/>
  <c r="D19" i="146"/>
  <c r="K19" i="146" s="1"/>
  <c r="D21" i="147"/>
  <c r="T25" i="103"/>
  <c r="P25" i="103"/>
  <c r="Q25" i="103" s="1"/>
  <c r="D29" i="146"/>
  <c r="K29" i="146" s="1"/>
  <c r="Q31" i="142"/>
  <c r="T31" i="142" s="1"/>
  <c r="S30" i="103"/>
  <c r="T30" i="103" s="1"/>
  <c r="T11" i="103"/>
  <c r="P11" i="103"/>
  <c r="D29" i="142"/>
  <c r="D18" i="144"/>
  <c r="AC15" i="144"/>
  <c r="E31" i="142"/>
  <c r="E28" i="140"/>
  <c r="G31" i="134"/>
  <c r="O31" i="134"/>
  <c r="T12" i="105"/>
  <c r="P12" i="105"/>
  <c r="Q12" i="105" s="1"/>
  <c r="D27" i="143"/>
  <c r="T26" i="103"/>
  <c r="P26" i="103"/>
  <c r="Q26" i="103" s="1"/>
  <c r="H26" i="139"/>
  <c r="D21" i="144"/>
  <c r="D26" i="148"/>
  <c r="K26" i="148" s="1"/>
  <c r="D17" i="142"/>
  <c r="H17" i="142" s="1"/>
  <c r="D21" i="148"/>
  <c r="H21" i="148" s="1"/>
  <c r="AC15" i="142"/>
  <c r="AC18" i="146"/>
  <c r="D22" i="144"/>
  <c r="D15" i="143"/>
  <c r="K15" i="143" s="1"/>
  <c r="P26" i="105"/>
  <c r="Q26" i="105" s="1"/>
  <c r="T26" i="105"/>
  <c r="T15" i="105"/>
  <c r="P15" i="105"/>
  <c r="Q15" i="105" s="1"/>
  <c r="D25" i="146"/>
  <c r="H25" i="146" s="1"/>
  <c r="D16" i="142"/>
  <c r="T25" i="105"/>
  <c r="P25" i="105"/>
  <c r="Q25" i="105" s="1"/>
  <c r="E12" i="140"/>
  <c r="H29" i="146"/>
  <c r="D22" i="146"/>
  <c r="D18" i="142"/>
  <c r="K18" i="142" s="1"/>
  <c r="D22" i="143"/>
  <c r="D26" i="147"/>
  <c r="D20" i="148"/>
  <c r="D13" i="148"/>
  <c r="T12" i="103"/>
  <c r="P12" i="103"/>
  <c r="Q12" i="103" s="1"/>
  <c r="D25" i="144"/>
  <c r="D22" i="148"/>
  <c r="AC21" i="148"/>
  <c r="P22" i="105"/>
  <c r="Q22" i="105" s="1"/>
  <c r="T22" i="105"/>
  <c r="T14" i="105"/>
  <c r="P14" i="105"/>
  <c r="Q14" i="105" s="1"/>
  <c r="D14" i="142"/>
  <c r="D24" i="144"/>
  <c r="D15" i="144"/>
  <c r="F25" i="139"/>
  <c r="D23" i="142"/>
  <c r="D21" i="145"/>
  <c r="AC26" i="147"/>
  <c r="AC25" i="143"/>
  <c r="F16" i="134"/>
  <c r="D27" i="146"/>
  <c r="F27" i="146" s="1"/>
  <c r="G31" i="144"/>
  <c r="AC19" i="145"/>
  <c r="D14" i="147"/>
  <c r="D15" i="142"/>
  <c r="H29" i="134"/>
  <c r="Q31" i="143"/>
  <c r="T22" i="104"/>
  <c r="P22" i="104"/>
  <c r="Q22" i="104" s="1"/>
  <c r="P23" i="105"/>
  <c r="Q23" i="105" s="1"/>
  <c r="T23" i="105"/>
  <c r="D18" i="148"/>
  <c r="T21" i="104"/>
  <c r="P21" i="104"/>
  <c r="Q21" i="104" s="1"/>
  <c r="E18" i="140"/>
  <c r="D23" i="144"/>
  <c r="E21" i="140"/>
  <c r="D16" i="148"/>
  <c r="F26" i="134"/>
  <c r="AC19" i="142"/>
  <c r="P18" i="104"/>
  <c r="Q18" i="104" s="1"/>
  <c r="T18" i="104"/>
  <c r="H12" i="139"/>
  <c r="J31" i="142"/>
  <c r="D12" i="142"/>
  <c r="F21" i="134"/>
  <c r="H12" i="134"/>
  <c r="D17" i="145"/>
  <c r="H27" i="139"/>
  <c r="E14" i="140"/>
  <c r="D14" i="148"/>
  <c r="H25" i="139"/>
  <c r="Q15" i="94"/>
  <c r="Q19" i="97"/>
  <c r="N11" i="108"/>
  <c r="M11" i="108" s="1"/>
  <c r="N23" i="97"/>
  <c r="M23" i="97" s="1"/>
  <c r="Q16" i="92"/>
  <c r="O16" i="152"/>
  <c r="N15" i="97"/>
  <c r="J22" i="107"/>
  <c r="K22" i="107" s="1"/>
  <c r="D14" i="143"/>
  <c r="H14" i="143" s="1"/>
  <c r="D25" i="145"/>
  <c r="K25" i="145" s="1"/>
  <c r="F15" i="148"/>
  <c r="M31" i="146"/>
  <c r="AC14" i="143"/>
  <c r="J31" i="145"/>
  <c r="H23" i="139"/>
  <c r="X31" i="147"/>
  <c r="AC31" i="147" s="1"/>
  <c r="K15" i="148"/>
  <c r="Q31" i="146"/>
  <c r="J31" i="148"/>
  <c r="P28" i="105"/>
  <c r="Q28" i="105" s="1"/>
  <c r="T28" i="105"/>
  <c r="Q31" i="147"/>
  <c r="F19" i="139"/>
  <c r="F17" i="137"/>
  <c r="D29" i="144"/>
  <c r="E27" i="140"/>
  <c r="F23" i="145"/>
  <c r="P21" i="105"/>
  <c r="Q21" i="105" s="1"/>
  <c r="T21" i="105"/>
  <c r="P18" i="103"/>
  <c r="Q18" i="103" s="1"/>
  <c r="T18" i="103"/>
  <c r="T13" i="103"/>
  <c r="P13" i="103"/>
  <c r="Q13" i="103" s="1"/>
  <c r="E16" i="140"/>
  <c r="D26" i="145"/>
  <c r="T19" i="103"/>
  <c r="P19" i="103"/>
  <c r="Q19" i="103" s="1"/>
  <c r="D12" i="147"/>
  <c r="J31" i="147"/>
  <c r="M31" i="147" s="1"/>
  <c r="T28" i="103"/>
  <c r="P28" i="103"/>
  <c r="Q28" i="103" s="1"/>
  <c r="X31" i="146"/>
  <c r="AC31" i="146" s="1"/>
  <c r="AC12" i="145"/>
  <c r="P20" i="103"/>
  <c r="Q20" i="103" s="1"/>
  <c r="T20" i="103"/>
  <c r="F23" i="146"/>
  <c r="T15" i="103"/>
  <c r="P15" i="103"/>
  <c r="Q15" i="103" s="1"/>
  <c r="AC12" i="147"/>
  <c r="E26" i="140"/>
  <c r="T16" i="104"/>
  <c r="P16" i="104"/>
  <c r="Q16" i="104" s="1"/>
  <c r="D25" i="147"/>
  <c r="K25" i="147" s="1"/>
  <c r="AC27" i="143"/>
  <c r="D25" i="142"/>
  <c r="D19" i="148"/>
  <c r="G31" i="137"/>
  <c r="H31" i="137" s="1"/>
  <c r="F26" i="137"/>
  <c r="H24" i="137"/>
  <c r="P11" i="104"/>
  <c r="Q11" i="104" s="1"/>
  <c r="T11" i="104"/>
  <c r="H14" i="134"/>
  <c r="H23" i="146"/>
  <c r="F24" i="137"/>
  <c r="P19" i="105"/>
  <c r="Q19" i="105" s="1"/>
  <c r="T19" i="105"/>
  <c r="D29" i="148"/>
  <c r="H29" i="148" s="1"/>
  <c r="D16" i="144"/>
  <c r="E31" i="146"/>
  <c r="W11" i="105"/>
  <c r="V30" i="105"/>
  <c r="W30" i="105" s="1"/>
  <c r="H16" i="134"/>
  <c r="AC17" i="145"/>
  <c r="D26" i="144"/>
  <c r="J31" i="143"/>
  <c r="O31" i="143" s="1"/>
  <c r="D12" i="143"/>
  <c r="D20" i="143"/>
  <c r="P24" i="105"/>
  <c r="Q24" i="105" s="1"/>
  <c r="T24" i="105"/>
  <c r="P21" i="103"/>
  <c r="Q21" i="103" s="1"/>
  <c r="T21" i="103"/>
  <c r="AC26" i="146"/>
  <c r="F22" i="137"/>
  <c r="D24" i="145"/>
  <c r="AC12" i="143"/>
  <c r="D27" i="145"/>
  <c r="G31" i="147"/>
  <c r="P27" i="103"/>
  <c r="Q27" i="103" s="1"/>
  <c r="T27" i="103"/>
  <c r="F24" i="139"/>
  <c r="AC20" i="146"/>
  <c r="F29" i="146"/>
  <c r="H18" i="139"/>
  <c r="T20" i="105"/>
  <c r="P20" i="105"/>
  <c r="Q20" i="105" s="1"/>
  <c r="D31" i="134"/>
  <c r="F29" i="139"/>
  <c r="P13" i="104"/>
  <c r="Q13" i="104" s="1"/>
  <c r="T13" i="104"/>
  <c r="G31" i="139"/>
  <c r="H31" i="139" s="1"/>
  <c r="O31" i="139"/>
  <c r="D15" i="147"/>
  <c r="P27" i="105"/>
  <c r="Q27" i="105" s="1"/>
  <c r="T27" i="105"/>
  <c r="D31" i="136"/>
  <c r="E31" i="136" s="1"/>
  <c r="H31" i="136"/>
  <c r="D29" i="143"/>
  <c r="Q31" i="144"/>
  <c r="D22" i="142"/>
  <c r="P13" i="105"/>
  <c r="Q13" i="105" s="1"/>
  <c r="T13" i="105"/>
  <c r="N10" i="97"/>
  <c r="Q10" i="97" s="1"/>
  <c r="L30" i="108"/>
  <c r="N27" i="141"/>
  <c r="K19" i="98"/>
  <c r="Y17" i="98" s="1"/>
  <c r="U21" i="10"/>
  <c r="N18" i="94"/>
  <c r="G18" i="94" s="1"/>
  <c r="I16" i="152"/>
  <c r="X14" i="152" s="1"/>
  <c r="K13" i="148"/>
  <c r="H15" i="148"/>
  <c r="K17" i="147"/>
  <c r="Y30" i="104"/>
  <c r="Z30" i="104" s="1"/>
  <c r="AT30" i="104" s="1"/>
  <c r="K28" i="142"/>
  <c r="V30" i="103"/>
  <c r="W30" i="103" s="1"/>
  <c r="AN28" i="103" s="1"/>
  <c r="Y30" i="103"/>
  <c r="Z30" i="103" s="1"/>
  <c r="AT22" i="103" s="1"/>
  <c r="AC21" i="142"/>
  <c r="X31" i="148"/>
  <c r="T24" i="103"/>
  <c r="P24" i="103"/>
  <c r="Q24" i="103" s="1"/>
  <c r="E29" i="140"/>
  <c r="V30" i="104"/>
  <c r="W30" i="104" s="1"/>
  <c r="W11" i="104"/>
  <c r="F21" i="143"/>
  <c r="T28" i="104"/>
  <c r="P28" i="104"/>
  <c r="Q28" i="104" s="1"/>
  <c r="F28" i="143"/>
  <c r="D14" i="146"/>
  <c r="E31" i="137"/>
  <c r="M31" i="137"/>
  <c r="H15" i="134"/>
  <c r="D16" i="143"/>
  <c r="T26" i="104"/>
  <c r="P26" i="104"/>
  <c r="Q26" i="104" s="1"/>
  <c r="T22" i="103"/>
  <c r="P22" i="103"/>
  <c r="Q22" i="103" s="1"/>
  <c r="H23" i="134"/>
  <c r="AC28" i="143"/>
  <c r="F26" i="145"/>
  <c r="H23" i="148"/>
  <c r="AC29" i="148"/>
  <c r="T24" i="104"/>
  <c r="P24" i="104"/>
  <c r="Q24" i="104" s="1"/>
  <c r="D27" i="147"/>
  <c r="F27" i="147" s="1"/>
  <c r="M31" i="134"/>
  <c r="E31" i="134"/>
  <c r="T11" i="105"/>
  <c r="S30" i="105"/>
  <c r="T30" i="105" s="1"/>
  <c r="P11" i="105"/>
  <c r="AC31" i="139"/>
  <c r="AC25" i="147"/>
  <c r="F25" i="142"/>
  <c r="AC16" i="145"/>
  <c r="F19" i="134"/>
  <c r="D27" i="142"/>
  <c r="H12" i="137"/>
  <c r="H20" i="146"/>
  <c r="D25" i="143"/>
  <c r="D16" i="146"/>
  <c r="D20" i="147"/>
  <c r="AC12" i="146"/>
  <c r="D28" i="147"/>
  <c r="H20" i="134"/>
  <c r="H24" i="147"/>
  <c r="D13" i="143"/>
  <c r="AC29" i="147"/>
  <c r="V31" i="134"/>
  <c r="D17" i="143"/>
  <c r="H17" i="143" s="1"/>
  <c r="D20" i="142"/>
  <c r="H20" i="142" s="1"/>
  <c r="D24" i="148"/>
  <c r="D12" i="144"/>
  <c r="G31" i="145"/>
  <c r="F26" i="139"/>
  <c r="H27" i="137"/>
  <c r="E31" i="143"/>
  <c r="H20" i="139"/>
  <c r="H16" i="146"/>
  <c r="D17" i="148"/>
  <c r="E25" i="140"/>
  <c r="P17" i="103"/>
  <c r="Q17" i="103" s="1"/>
  <c r="T17" i="103"/>
  <c r="H25" i="147"/>
  <c r="F23" i="148"/>
  <c r="E19" i="140"/>
  <c r="Q31" i="148"/>
  <c r="D26" i="143"/>
  <c r="D19" i="145"/>
  <c r="AC21" i="147"/>
  <c r="D18" i="143"/>
  <c r="G31" i="148"/>
  <c r="AC21" i="144"/>
  <c r="D13" i="147"/>
  <c r="Q31" i="145"/>
  <c r="T31" i="145" s="1"/>
  <c r="F29" i="137"/>
  <c r="AC28" i="144"/>
  <c r="F23" i="134"/>
  <c r="E13" i="140"/>
  <c r="H23" i="137"/>
  <c r="AC27" i="142"/>
  <c r="D16" i="145"/>
  <c r="C27" i="109"/>
  <c r="D27" i="109" s="1"/>
  <c r="W19" i="152"/>
  <c r="K18" i="95"/>
  <c r="H23" i="143"/>
  <c r="F23" i="143"/>
  <c r="K23" i="143"/>
  <c r="F17" i="144"/>
  <c r="H17" i="144"/>
  <c r="K12" i="148"/>
  <c r="H12" i="148"/>
  <c r="K13" i="144"/>
  <c r="K15" i="145"/>
  <c r="H15" i="145"/>
  <c r="F15" i="145"/>
  <c r="AT27" i="104"/>
  <c r="AT25" i="104"/>
  <c r="AT21" i="104"/>
  <c r="AT17" i="104"/>
  <c r="AT23" i="104"/>
  <c r="AT13" i="104"/>
  <c r="AT28" i="104"/>
  <c r="AT22" i="104"/>
  <c r="AT19" i="104"/>
  <c r="AT16" i="104"/>
  <c r="AT15" i="104"/>
  <c r="AT26" i="104"/>
  <c r="AT14" i="104"/>
  <c r="AT18" i="104"/>
  <c r="AT11" i="104"/>
  <c r="AT12" i="104"/>
  <c r="AT24" i="104"/>
  <c r="AT20" i="104"/>
  <c r="H12" i="145"/>
  <c r="F12" i="145"/>
  <c r="K12" i="145"/>
  <c r="F17" i="147"/>
  <c r="H28" i="148"/>
  <c r="K28" i="148"/>
  <c r="F28" i="148"/>
  <c r="H14" i="144"/>
  <c r="G23" i="152"/>
  <c r="K14" i="143"/>
  <c r="F29" i="147"/>
  <c r="K29" i="147"/>
  <c r="F26" i="146"/>
  <c r="K26" i="146"/>
  <c r="H26" i="146"/>
  <c r="AN27" i="103"/>
  <c r="H19" i="147"/>
  <c r="M31" i="145"/>
  <c r="O31" i="145"/>
  <c r="F12" i="148"/>
  <c r="H12" i="146"/>
  <c r="K25" i="148"/>
  <c r="F25" i="148"/>
  <c r="H25" i="148"/>
  <c r="H17" i="146"/>
  <c r="F17" i="146"/>
  <c r="K17" i="146"/>
  <c r="Q12" i="104"/>
  <c r="H29" i="147"/>
  <c r="K14" i="144"/>
  <c r="K23" i="147"/>
  <c r="H23" i="147"/>
  <c r="F23" i="147"/>
  <c r="K22" i="147"/>
  <c r="H22" i="147"/>
  <c r="F22" i="147"/>
  <c r="F14" i="145"/>
  <c r="H14" i="145"/>
  <c r="K14" i="145"/>
  <c r="M22" i="36"/>
  <c r="R15" i="79"/>
  <c r="F21" i="146"/>
  <c r="K21" i="146"/>
  <c r="H21" i="146"/>
  <c r="F16" i="147"/>
  <c r="H20" i="145"/>
  <c r="K20" i="145"/>
  <c r="F20" i="145"/>
  <c r="R31" i="139"/>
  <c r="K31" i="139"/>
  <c r="Y31" i="139"/>
  <c r="K31" i="137"/>
  <c r="Y31" i="137"/>
  <c r="F31" i="137"/>
  <c r="R31" i="137"/>
  <c r="K29" i="145"/>
  <c r="F29" i="145"/>
  <c r="H29" i="145"/>
  <c r="H27" i="148"/>
  <c r="K27" i="148"/>
  <c r="F27" i="148"/>
  <c r="P25" i="111"/>
  <c r="D16" i="111"/>
  <c r="D25" i="111"/>
  <c r="P10" i="111"/>
  <c r="P18" i="109"/>
  <c r="D20" i="109"/>
  <c r="P24" i="109"/>
  <c r="D9" i="109"/>
  <c r="P17" i="110"/>
  <c r="U14" i="34"/>
  <c r="M26" i="36"/>
  <c r="K24" i="96"/>
  <c r="AB14" i="98"/>
  <c r="U16" i="10"/>
  <c r="AB13" i="98"/>
  <c r="I29" i="54"/>
  <c r="I13" i="141"/>
  <c r="X15" i="79"/>
  <c r="U22" i="10"/>
  <c r="I19" i="98"/>
  <c r="X18" i="98" s="1"/>
  <c r="H30" i="95"/>
  <c r="N21" i="97"/>
  <c r="Q21" i="97" s="1"/>
  <c r="K21" i="107"/>
  <c r="N16" i="102"/>
  <c r="I14" i="141"/>
  <c r="N12" i="96"/>
  <c r="Q12" i="96" s="1"/>
  <c r="N22" i="102"/>
  <c r="N25" i="102"/>
  <c r="N14" i="102"/>
  <c r="V17" i="152"/>
  <c r="V18" i="152"/>
  <c r="V19" i="152"/>
  <c r="Q16" i="94"/>
  <c r="K16" i="94"/>
  <c r="X17" i="98"/>
  <c r="P22" i="111"/>
  <c r="C29" i="53"/>
  <c r="D29" i="53" s="1"/>
  <c r="Q20" i="97"/>
  <c r="N13" i="95"/>
  <c r="Q13" i="95" s="1"/>
  <c r="M20" i="95"/>
  <c r="Y22" i="34"/>
  <c r="I18" i="106"/>
  <c r="R27" i="10"/>
  <c r="H29" i="10"/>
  <c r="I29" i="10" s="1"/>
  <c r="U19" i="34"/>
  <c r="G21" i="98"/>
  <c r="Q23" i="95"/>
  <c r="AA15" i="79"/>
  <c r="S23" i="152"/>
  <c r="U25" i="34"/>
  <c r="J30" i="108"/>
  <c r="H30" i="141"/>
  <c r="N10" i="95"/>
  <c r="Q10" i="95" s="1"/>
  <c r="S15" i="98"/>
  <c r="AC14" i="98" s="1"/>
  <c r="Q15" i="97"/>
  <c r="K15" i="97"/>
  <c r="I15" i="97"/>
  <c r="N19" i="108"/>
  <c r="G19" i="108" s="1"/>
  <c r="M15" i="95"/>
  <c r="M19" i="97"/>
  <c r="I13" i="97"/>
  <c r="N29" i="102"/>
  <c r="X25" i="10"/>
  <c r="N19" i="95"/>
  <c r="Q19" i="95" s="1"/>
  <c r="S29" i="52"/>
  <c r="U27" i="34"/>
  <c r="P15" i="112"/>
  <c r="O21" i="152"/>
  <c r="O23" i="152" s="1"/>
  <c r="N10" i="108"/>
  <c r="U25" i="10"/>
  <c r="N10" i="94"/>
  <c r="K10" i="94" s="1"/>
  <c r="N26" i="108"/>
  <c r="I26" i="108" s="1"/>
  <c r="P13" i="111"/>
  <c r="K21" i="108"/>
  <c r="I19" i="97"/>
  <c r="I21" i="108"/>
  <c r="N16" i="96"/>
  <c r="Q16" i="96" s="1"/>
  <c r="L15" i="79"/>
  <c r="Q21" i="92"/>
  <c r="AB20" i="92" s="1"/>
  <c r="K30" i="107"/>
  <c r="I29" i="51"/>
  <c r="Q19" i="98"/>
  <c r="AB18" i="98" s="1"/>
  <c r="L30" i="96"/>
  <c r="N21" i="96"/>
  <c r="Q21" i="96" s="1"/>
  <c r="I22" i="84"/>
  <c r="M11" i="97"/>
  <c r="G18" i="141"/>
  <c r="F29" i="141"/>
  <c r="M21" i="108"/>
  <c r="U20" i="10"/>
  <c r="N27" i="97"/>
  <c r="G27" i="97" s="1"/>
  <c r="P24" i="110"/>
  <c r="U18" i="10"/>
  <c r="M21" i="97"/>
  <c r="K26" i="107"/>
  <c r="H26" i="107"/>
  <c r="Q17" i="96"/>
  <c r="M17" i="96"/>
  <c r="M15" i="97"/>
  <c r="Q17" i="97"/>
  <c r="K17" i="97"/>
  <c r="E29" i="3"/>
  <c r="E18" i="3"/>
  <c r="E26" i="3"/>
  <c r="AA20" i="68"/>
  <c r="M25" i="36"/>
  <c r="D25" i="110"/>
  <c r="P25" i="110"/>
  <c r="C27" i="106"/>
  <c r="D24" i="112"/>
  <c r="C27" i="112"/>
  <c r="I20" i="84"/>
  <c r="Q22" i="97"/>
  <c r="I22" i="97"/>
  <c r="N16" i="97"/>
  <c r="Q16" i="97" s="1"/>
  <c r="L30" i="97"/>
  <c r="N14" i="95"/>
  <c r="M14" i="95" s="1"/>
  <c r="N26" i="97"/>
  <c r="K26" i="97" s="1"/>
  <c r="D17" i="109"/>
  <c r="Q10" i="94"/>
  <c r="X18" i="92"/>
  <c r="X20" i="92"/>
  <c r="V19" i="92"/>
  <c r="V18" i="92"/>
  <c r="V20" i="92"/>
  <c r="I11" i="108"/>
  <c r="K11" i="108"/>
  <c r="Y12" i="98"/>
  <c r="Y13" i="98"/>
  <c r="Y14" i="98"/>
  <c r="AC16" i="68"/>
  <c r="I20" i="106"/>
  <c r="D11" i="111"/>
  <c r="D23" i="111"/>
  <c r="D9" i="110"/>
  <c r="E24" i="107"/>
  <c r="J24" i="107"/>
  <c r="K24" i="107" s="1"/>
  <c r="AA18" i="79"/>
  <c r="N27" i="43"/>
  <c r="N16" i="43"/>
  <c r="N23" i="43"/>
  <c r="C29" i="106"/>
  <c r="U26" i="10"/>
  <c r="R26" i="10"/>
  <c r="I13" i="106"/>
  <c r="M21" i="96"/>
  <c r="R23" i="10"/>
  <c r="N22" i="95"/>
  <c r="M22" i="95" s="1"/>
  <c r="M14" i="97"/>
  <c r="Z16" i="98"/>
  <c r="Z18" i="98"/>
  <c r="V12" i="98"/>
  <c r="V13" i="98"/>
  <c r="K16" i="152"/>
  <c r="Y14" i="152" s="1"/>
  <c r="X12" i="10"/>
  <c r="N12" i="102"/>
  <c r="D15" i="111"/>
  <c r="P15" i="111"/>
  <c r="N25" i="95"/>
  <c r="Q25" i="95" s="1"/>
  <c r="U14" i="10"/>
  <c r="Q20" i="96"/>
  <c r="D11" i="109"/>
  <c r="Q13" i="97"/>
  <c r="N29" i="53"/>
  <c r="N23" i="108"/>
  <c r="K23" i="108" s="1"/>
  <c r="Q17" i="94"/>
  <c r="E23" i="92"/>
  <c r="K17" i="107"/>
  <c r="D30" i="95"/>
  <c r="D30" i="97"/>
  <c r="I17" i="96"/>
  <c r="G17" i="96"/>
  <c r="U17" i="10"/>
  <c r="G16" i="95"/>
  <c r="F15" i="125"/>
  <c r="G17" i="97"/>
  <c r="AD14" i="68"/>
  <c r="O21" i="92"/>
  <c r="AA19" i="92" s="1"/>
  <c r="N25" i="43"/>
  <c r="L29" i="108"/>
  <c r="H30" i="94"/>
  <c r="N12" i="43"/>
  <c r="N25" i="96"/>
  <c r="Q25" i="96" s="1"/>
  <c r="S29" i="56"/>
  <c r="F30" i="108"/>
  <c r="AA14" i="79"/>
  <c r="W21" i="34"/>
  <c r="AD17" i="79"/>
  <c r="G21" i="96"/>
  <c r="G12" i="108"/>
  <c r="X17" i="92"/>
  <c r="U19" i="10"/>
  <c r="U27" i="10"/>
  <c r="N25" i="97"/>
  <c r="M25" i="97" s="1"/>
  <c r="Q21" i="79"/>
  <c r="H30" i="96"/>
  <c r="P9" i="110"/>
  <c r="N24" i="94"/>
  <c r="I24" i="94" s="1"/>
  <c r="N12" i="95"/>
  <c r="K12" i="95" s="1"/>
  <c r="E17" i="107"/>
  <c r="F30" i="95"/>
  <c r="D30" i="96"/>
  <c r="N23" i="141"/>
  <c r="I23" i="141" s="1"/>
  <c r="N27" i="94"/>
  <c r="Q27" i="94" s="1"/>
  <c r="N17" i="141"/>
  <c r="I17" i="141" s="1"/>
  <c r="N18" i="97"/>
  <c r="Q18" i="97" s="1"/>
  <c r="N20" i="94"/>
  <c r="Q20" i="94" s="1"/>
  <c r="J30" i="96"/>
  <c r="N20" i="102"/>
  <c r="K16" i="97"/>
  <c r="N27" i="96"/>
  <c r="Q27" i="96" s="1"/>
  <c r="J31" i="107"/>
  <c r="K31" i="107" s="1"/>
  <c r="N22" i="96"/>
  <c r="Q22" i="96" s="1"/>
  <c r="J29" i="108"/>
  <c r="U12" i="10"/>
  <c r="W13" i="152"/>
  <c r="H29" i="141"/>
  <c r="N13" i="96"/>
  <c r="G13" i="96" s="1"/>
  <c r="N22" i="141"/>
  <c r="I22" i="141" s="1"/>
  <c r="F30" i="97"/>
  <c r="F30" i="96"/>
  <c r="M27" i="95"/>
  <c r="C29" i="54"/>
  <c r="D29" i="54" s="1"/>
  <c r="E30" i="45"/>
  <c r="G32" i="107"/>
  <c r="D30" i="94"/>
  <c r="K27" i="95"/>
  <c r="N20" i="108"/>
  <c r="K20" i="108" s="1"/>
  <c r="Q16" i="152"/>
  <c r="AB14" i="152" s="1"/>
  <c r="S29" i="54"/>
  <c r="J30" i="94"/>
  <c r="L30" i="95"/>
  <c r="J30" i="95"/>
  <c r="R17" i="10"/>
  <c r="N11" i="96"/>
  <c r="G11" i="96" s="1"/>
  <c r="W15" i="34"/>
  <c r="M23" i="152"/>
  <c r="Z12" i="152"/>
  <c r="K15" i="141"/>
  <c r="I15" i="141"/>
  <c r="G15" i="141"/>
  <c r="Y17" i="152"/>
  <c r="Y18" i="152"/>
  <c r="Y19" i="152"/>
  <c r="K24" i="141"/>
  <c r="I24" i="141"/>
  <c r="K10" i="141"/>
  <c r="G10" i="141"/>
  <c r="K25" i="141"/>
  <c r="I25" i="141"/>
  <c r="K20" i="94"/>
  <c r="I27" i="96"/>
  <c r="I13" i="96"/>
  <c r="K25" i="95"/>
  <c r="M25" i="95"/>
  <c r="AA13" i="152"/>
  <c r="I23" i="108"/>
  <c r="D24" i="54"/>
  <c r="AB19" i="92"/>
  <c r="U22" i="34"/>
  <c r="P17" i="109"/>
  <c r="P15" i="109"/>
  <c r="M23" i="92"/>
  <c r="C29" i="55"/>
  <c r="D14" i="55" s="1"/>
  <c r="K22" i="94"/>
  <c r="H30" i="108"/>
  <c r="O21" i="98"/>
  <c r="I22" i="94"/>
  <c r="N10" i="96"/>
  <c r="N26" i="43"/>
  <c r="F29" i="108"/>
  <c r="I19" i="84"/>
  <c r="K13" i="94"/>
  <c r="W18" i="152"/>
  <c r="M21" i="95"/>
  <c r="C27" i="111"/>
  <c r="I23" i="97"/>
  <c r="T29" i="10"/>
  <c r="D32" i="107"/>
  <c r="N19" i="102"/>
  <c r="N11" i="102"/>
  <c r="N17" i="43"/>
  <c r="N16" i="108"/>
  <c r="G27" i="96"/>
  <c r="P14" i="111"/>
  <c r="E16" i="3"/>
  <c r="Q22" i="95"/>
  <c r="N15" i="102"/>
  <c r="I20" i="141"/>
  <c r="D20" i="111"/>
  <c r="E10" i="3"/>
  <c r="J29" i="141"/>
  <c r="E22" i="3"/>
  <c r="N12" i="97"/>
  <c r="N20" i="43"/>
  <c r="C29" i="52"/>
  <c r="D17" i="52" s="1"/>
  <c r="E24" i="3"/>
  <c r="E27" i="3"/>
  <c r="E12" i="3"/>
  <c r="X27" i="10"/>
  <c r="P22" i="109"/>
  <c r="P24" i="111"/>
  <c r="U24" i="34"/>
  <c r="U13" i="34"/>
  <c r="N25" i="108"/>
  <c r="M25" i="108" s="1"/>
  <c r="G21" i="92"/>
  <c r="P20" i="112"/>
  <c r="R13" i="10"/>
  <c r="R12" i="10"/>
  <c r="AD16" i="79"/>
  <c r="X23" i="10"/>
  <c r="D31" i="155"/>
  <c r="J31" i="155" s="1"/>
  <c r="I10" i="96"/>
  <c r="P9" i="111"/>
  <c r="H29" i="108"/>
  <c r="M22" i="94"/>
  <c r="V30" i="34"/>
  <c r="U30" i="34" s="1"/>
  <c r="M15" i="96"/>
  <c r="Y13" i="92"/>
  <c r="O16" i="68"/>
  <c r="I16" i="97"/>
  <c r="K12" i="96"/>
  <c r="K25" i="107"/>
  <c r="K21" i="95"/>
  <c r="I24" i="96"/>
  <c r="G14" i="141"/>
  <c r="C31" i="84"/>
  <c r="I19" i="96"/>
  <c r="AB18" i="152"/>
  <c r="C29" i="56"/>
  <c r="M19" i="94"/>
  <c r="K20" i="141"/>
  <c r="N13" i="102"/>
  <c r="F30" i="141"/>
  <c r="N22" i="43"/>
  <c r="C29" i="50"/>
  <c r="D28" i="50" s="1"/>
  <c r="V30" i="48"/>
  <c r="S30" i="48" s="1"/>
  <c r="I27" i="106"/>
  <c r="D9" i="111"/>
  <c r="J22" i="155"/>
  <c r="P30" i="4"/>
  <c r="Q30" i="4" s="1"/>
  <c r="K22" i="95"/>
  <c r="G17" i="95"/>
  <c r="C30" i="45"/>
  <c r="D18" i="45" s="1"/>
  <c r="AC21" i="68"/>
  <c r="AC23" i="68" s="1"/>
  <c r="P20" i="111"/>
  <c r="N17" i="102"/>
  <c r="E11" i="3"/>
  <c r="J30" i="97"/>
  <c r="N13" i="43"/>
  <c r="C29" i="51"/>
  <c r="F13" i="155"/>
  <c r="G13" i="155" s="1"/>
  <c r="X15" i="92"/>
  <c r="N11" i="95"/>
  <c r="K11" i="95" s="1"/>
  <c r="E14" i="3"/>
  <c r="E20" i="3"/>
  <c r="E21" i="3"/>
  <c r="G15" i="95"/>
  <c r="O15" i="79"/>
  <c r="I14" i="84"/>
  <c r="C32" i="107"/>
  <c r="N27" i="108"/>
  <c r="I29" i="53"/>
  <c r="X13" i="10"/>
  <c r="N22" i="108"/>
  <c r="P10" i="110"/>
  <c r="P23" i="112"/>
  <c r="P12" i="110"/>
  <c r="R18" i="10"/>
  <c r="C16" i="106"/>
  <c r="U10" i="34"/>
  <c r="P21" i="109"/>
  <c r="P24" i="112"/>
  <c r="N29" i="54"/>
  <c r="P9" i="109"/>
  <c r="M24" i="97"/>
  <c r="V30" i="47"/>
  <c r="Y30" i="47" s="1"/>
  <c r="G13" i="108"/>
  <c r="AC17" i="92"/>
  <c r="G26" i="95"/>
  <c r="Z12" i="92"/>
  <c r="V30" i="49"/>
  <c r="G30" i="49" s="1"/>
  <c r="D14" i="56"/>
  <c r="N19" i="43"/>
  <c r="X14" i="92"/>
  <c r="M31" i="36"/>
  <c r="I15" i="106"/>
  <c r="V18" i="98"/>
  <c r="P30" i="101"/>
  <c r="Q30" i="101" s="1"/>
  <c r="I15" i="96"/>
  <c r="N15" i="108"/>
  <c r="Q18" i="94"/>
  <c r="P30" i="100"/>
  <c r="Q30" i="100" s="1"/>
  <c r="N21" i="43"/>
  <c r="M26" i="108"/>
  <c r="N24" i="43"/>
  <c r="G24" i="97"/>
  <c r="G22" i="94"/>
  <c r="C29" i="57"/>
  <c r="D25" i="57" s="1"/>
  <c r="W13" i="92"/>
  <c r="W12" i="92"/>
  <c r="N23" i="102"/>
  <c r="I23" i="84"/>
  <c r="K23" i="97"/>
  <c r="P20" i="109"/>
  <c r="D14" i="111"/>
  <c r="AA17" i="68"/>
  <c r="N15" i="43"/>
  <c r="N11" i="43"/>
  <c r="E13" i="3"/>
  <c r="E25" i="3"/>
  <c r="AD12" i="79"/>
  <c r="N14" i="43"/>
  <c r="K29" i="102"/>
  <c r="I16" i="84"/>
  <c r="E23" i="3"/>
  <c r="E17" i="3"/>
  <c r="C30" i="106"/>
  <c r="N31" i="43"/>
  <c r="X17" i="10"/>
  <c r="N25" i="94"/>
  <c r="M25" i="94" s="1"/>
  <c r="AA12" i="125"/>
  <c r="N16" i="141"/>
  <c r="W12" i="34"/>
  <c r="P11" i="111"/>
  <c r="P23" i="110"/>
  <c r="P9" i="112"/>
  <c r="I28" i="84"/>
  <c r="W19" i="34"/>
  <c r="R24" i="10"/>
  <c r="AA15" i="68"/>
  <c r="P16" i="112"/>
  <c r="I29" i="56"/>
  <c r="N21" i="94"/>
  <c r="AD13" i="79"/>
  <c r="P11" i="110"/>
  <c r="X24" i="10"/>
  <c r="AD14" i="79"/>
  <c r="I29" i="55"/>
  <c r="I16" i="68"/>
  <c r="D19" i="56"/>
  <c r="D23" i="56"/>
  <c r="G24" i="108"/>
  <c r="G15" i="96"/>
  <c r="G16" i="94"/>
  <c r="W12" i="152"/>
  <c r="Z12" i="98"/>
  <c r="V12" i="92"/>
  <c r="G13" i="141"/>
  <c r="O13" i="141" s="1"/>
  <c r="G12" i="96"/>
  <c r="G17" i="141"/>
  <c r="D20" i="54"/>
  <c r="E29" i="10"/>
  <c r="AD18" i="79"/>
  <c r="AA17" i="92"/>
  <c r="D11" i="53"/>
  <c r="X17" i="152"/>
  <c r="G12" i="94"/>
  <c r="AB16" i="98"/>
  <c r="G26" i="94"/>
  <c r="G20" i="96"/>
  <c r="G14" i="97"/>
  <c r="AA12" i="152"/>
  <c r="Y17" i="92"/>
  <c r="G19" i="94"/>
  <c r="G23" i="96"/>
  <c r="W12" i="98"/>
  <c r="I30" i="47"/>
  <c r="AC16" i="98"/>
  <c r="I18" i="108"/>
  <c r="X12" i="98"/>
  <c r="G10" i="95"/>
  <c r="D28" i="54"/>
  <c r="W20" i="34"/>
  <c r="G18" i="108"/>
  <c r="S23" i="92"/>
  <c r="AA12" i="98"/>
  <c r="O23" i="92"/>
  <c r="G20" i="97"/>
  <c r="G16" i="96"/>
  <c r="X16" i="68"/>
  <c r="W23" i="34"/>
  <c r="G17" i="108"/>
  <c r="G23" i="108"/>
  <c r="G18" i="96"/>
  <c r="G10" i="96"/>
  <c r="G12" i="141"/>
  <c r="Z17" i="92"/>
  <c r="D11" i="56"/>
  <c r="AB12" i="92"/>
  <c r="I16" i="94"/>
  <c r="D11" i="54"/>
  <c r="G24" i="141"/>
  <c r="G24" i="96"/>
  <c r="G26" i="97"/>
  <c r="W14" i="92"/>
  <c r="AB12" i="152"/>
  <c r="G20" i="94"/>
  <c r="V17" i="92"/>
  <c r="G27" i="95"/>
  <c r="G25" i="95"/>
  <c r="G12" i="155"/>
  <c r="H16" i="107"/>
  <c r="G14" i="96"/>
  <c r="G14" i="108"/>
  <c r="AC12" i="92"/>
  <c r="K23" i="94"/>
  <c r="AA12" i="92"/>
  <c r="G23" i="94"/>
  <c r="AC18" i="98"/>
  <c r="I23" i="96"/>
  <c r="AB17" i="98"/>
  <c r="M13" i="95"/>
  <c r="M23" i="36"/>
  <c r="F19" i="79"/>
  <c r="V17" i="98"/>
  <c r="G23" i="95"/>
  <c r="I19" i="108"/>
  <c r="U30" i="47"/>
  <c r="AC14" i="152"/>
  <c r="AC12" i="152"/>
  <c r="G11" i="97"/>
  <c r="G20" i="95"/>
  <c r="H19" i="107"/>
  <c r="I17" i="94"/>
  <c r="D19" i="53"/>
  <c r="G11" i="94"/>
  <c r="AA13" i="92"/>
  <c r="K18" i="96"/>
  <c r="N30" i="96"/>
  <c r="G30" i="96" s="1"/>
  <c r="K17" i="94"/>
  <c r="G17" i="94"/>
  <c r="V14" i="152"/>
  <c r="E23" i="152"/>
  <c r="G24" i="95"/>
  <c r="D22" i="56"/>
  <c r="G19" i="96"/>
  <c r="D27" i="53"/>
  <c r="D13" i="53"/>
  <c r="AC17" i="152"/>
  <c r="G10" i="108"/>
  <c r="Y19" i="92"/>
  <c r="AA20" i="92"/>
  <c r="D25" i="55"/>
  <c r="I11" i="97"/>
  <c r="G10" i="97"/>
  <c r="R15" i="125"/>
  <c r="U30" i="48"/>
  <c r="D16" i="56"/>
  <c r="M30" i="47"/>
  <c r="AA16" i="98"/>
  <c r="D22" i="53"/>
  <c r="M10" i="108"/>
  <c r="H23" i="107"/>
  <c r="D19" i="54"/>
  <c r="H27" i="109"/>
  <c r="M27" i="36"/>
  <c r="G16" i="97"/>
  <c r="K30" i="48"/>
  <c r="G26" i="96"/>
  <c r="D25" i="54"/>
  <c r="K14" i="107"/>
  <c r="J32" i="107"/>
  <c r="K32" i="107" s="1"/>
  <c r="R16" i="68"/>
  <c r="M17" i="36"/>
  <c r="F27" i="112"/>
  <c r="I10" i="97"/>
  <c r="G13" i="94"/>
  <c r="D17" i="55"/>
  <c r="M14" i="96"/>
  <c r="AB18" i="92"/>
  <c r="L27" i="112"/>
  <c r="G18" i="95"/>
  <c r="O30" i="48"/>
  <c r="Z17" i="152"/>
  <c r="M15" i="36"/>
  <c r="G25" i="141"/>
  <c r="L19" i="79"/>
  <c r="W16" i="98"/>
  <c r="I19" i="79"/>
  <c r="Z19" i="152"/>
  <c r="M16" i="36"/>
  <c r="AB17" i="92"/>
  <c r="R29" i="10"/>
  <c r="Z13" i="92"/>
  <c r="G15" i="97"/>
  <c r="O15" i="97" s="1"/>
  <c r="S30" i="47"/>
  <c r="I25" i="96"/>
  <c r="M13" i="94"/>
  <c r="G19" i="97"/>
  <c r="K17" i="96"/>
  <c r="I14" i="97"/>
  <c r="K11" i="141"/>
  <c r="G21" i="95"/>
  <c r="M26" i="97"/>
  <c r="K24" i="108"/>
  <c r="M14" i="36"/>
  <c r="M13" i="97"/>
  <c r="G13" i="97"/>
  <c r="G12" i="97"/>
  <c r="D11" i="51"/>
  <c r="AA15" i="125"/>
  <c r="K19" i="94"/>
  <c r="G11" i="108"/>
  <c r="K21" i="97"/>
  <c r="M12" i="108"/>
  <c r="K17" i="141"/>
  <c r="D16" i="54"/>
  <c r="M23" i="96"/>
  <c r="Z19" i="92"/>
  <c r="I15" i="95"/>
  <c r="M18" i="96"/>
  <c r="AC21" i="79"/>
  <c r="R21" i="79" s="1"/>
  <c r="I15" i="94"/>
  <c r="I29" i="106"/>
  <c r="M17" i="94"/>
  <c r="I30" i="34"/>
  <c r="I13" i="108"/>
  <c r="H20" i="107"/>
  <c r="O29" i="10"/>
  <c r="D15" i="55"/>
  <c r="D19" i="55"/>
  <c r="AA19" i="79"/>
  <c r="K13" i="95"/>
  <c r="K20" i="96"/>
  <c r="K20" i="97"/>
  <c r="U19" i="79"/>
  <c r="K30" i="47"/>
  <c r="X19" i="79"/>
  <c r="D12" i="55"/>
  <c r="I24" i="95"/>
  <c r="AC18" i="92"/>
  <c r="Z18" i="92"/>
  <c r="R19" i="79"/>
  <c r="AA14" i="98"/>
  <c r="D18" i="53"/>
  <c r="H25" i="107"/>
  <c r="K21" i="96"/>
  <c r="W14" i="152"/>
  <c r="Q29" i="56"/>
  <c r="K18" i="108"/>
  <c r="D18" i="56"/>
  <c r="AA16" i="68"/>
  <c r="M30" i="49"/>
  <c r="M19" i="96"/>
  <c r="I12" i="108"/>
  <c r="I26" i="96"/>
  <c r="D15" i="54"/>
  <c r="I10" i="95"/>
  <c r="M18" i="95"/>
  <c r="D21" i="53"/>
  <c r="K23" i="141"/>
  <c r="I14" i="96"/>
  <c r="N27" i="112"/>
  <c r="V15" i="92"/>
  <c r="I26" i="95"/>
  <c r="V13" i="152"/>
  <c r="G25" i="97"/>
  <c r="Q25" i="97"/>
  <c r="X18" i="152"/>
  <c r="M20" i="36"/>
  <c r="K25" i="96"/>
  <c r="K10" i="95"/>
  <c r="P27" i="112"/>
  <c r="K11" i="97"/>
  <c r="I22" i="106"/>
  <c r="K10" i="97"/>
  <c r="I24" i="106"/>
  <c r="X19" i="92"/>
  <c r="M16" i="94"/>
  <c r="AB13" i="92"/>
  <c r="I24" i="97"/>
  <c r="N24" i="102"/>
  <c r="D17" i="53"/>
  <c r="V13" i="92"/>
  <c r="I16" i="95"/>
  <c r="I18" i="95"/>
  <c r="D20" i="53"/>
  <c r="D14" i="53"/>
  <c r="I21" i="95"/>
  <c r="I20" i="95"/>
  <c r="N10" i="102"/>
  <c r="M17" i="108"/>
  <c r="I23" i="106"/>
  <c r="M28" i="36"/>
  <c r="D22" i="55"/>
  <c r="AA17" i="98"/>
  <c r="I23" i="94"/>
  <c r="K26" i="94"/>
  <c r="D23" i="53"/>
  <c r="I25" i="97"/>
  <c r="L27" i="109"/>
  <c r="I23" i="92"/>
  <c r="M13" i="36"/>
  <c r="K24" i="95"/>
  <c r="Z15" i="92"/>
  <c r="M23" i="94"/>
  <c r="D16" i="55"/>
  <c r="AC19" i="92"/>
  <c r="D24" i="53"/>
  <c r="AA14" i="92"/>
  <c r="L29" i="10"/>
  <c r="K23" i="95"/>
  <c r="M18" i="94"/>
  <c r="AA13" i="98"/>
  <c r="Z14" i="152"/>
  <c r="H28" i="107"/>
  <c r="K14" i="97"/>
  <c r="N30" i="141"/>
  <c r="G30" i="141" s="1"/>
  <c r="M20" i="97"/>
  <c r="I18" i="96"/>
  <c r="K22" i="97"/>
  <c r="AA18" i="92"/>
  <c r="M10" i="94"/>
  <c r="Q30" i="47"/>
  <c r="M26" i="94"/>
  <c r="Y12" i="92"/>
  <c r="K23" i="92"/>
  <c r="I18" i="141"/>
  <c r="O18" i="141" s="1"/>
  <c r="G29" i="56"/>
  <c r="D13" i="56"/>
  <c r="M20" i="96"/>
  <c r="G30" i="47"/>
  <c r="I10" i="94"/>
  <c r="U29" i="10"/>
  <c r="I20" i="96"/>
  <c r="D28" i="53"/>
  <c r="D29" i="57"/>
  <c r="H17" i="107"/>
  <c r="M21" i="36"/>
  <c r="I21" i="96"/>
  <c r="G29" i="53"/>
  <c r="I12" i="96"/>
  <c r="D15" i="50"/>
  <c r="I21" i="97"/>
  <c r="F16" i="68"/>
  <c r="I16" i="96"/>
  <c r="K30" i="49"/>
  <c r="G16" i="108"/>
  <c r="X19" i="152"/>
  <c r="AA14" i="152"/>
  <c r="K19" i="97"/>
  <c r="D12" i="56"/>
  <c r="I14" i="106"/>
  <c r="K13" i="108"/>
  <c r="M14" i="94"/>
  <c r="K15" i="96"/>
  <c r="D21" i="54"/>
  <c r="I25" i="106"/>
  <c r="K27" i="96"/>
  <c r="G22" i="96"/>
  <c r="E21" i="98"/>
  <c r="K17" i="108"/>
  <c r="D13" i="54"/>
  <c r="D14" i="54"/>
  <c r="X13" i="98"/>
  <c r="S30" i="49"/>
  <c r="D23" i="54"/>
  <c r="D15" i="53"/>
  <c r="AB13" i="152"/>
  <c r="AC15" i="92"/>
  <c r="D24" i="56"/>
  <c r="O15" i="125"/>
  <c r="M24" i="96"/>
  <c r="O24" i="96" s="1"/>
  <c r="M12" i="36"/>
  <c r="G20" i="108"/>
  <c r="X16" i="98"/>
  <c r="N18" i="102"/>
  <c r="K26" i="96"/>
  <c r="K19" i="96"/>
  <c r="Z13" i="152"/>
  <c r="K18" i="94"/>
  <c r="I27" i="95"/>
  <c r="K10" i="96"/>
  <c r="H29" i="107"/>
  <c r="N27" i="102"/>
  <c r="O26" i="141"/>
  <c r="K15" i="95"/>
  <c r="O15" i="95" s="1"/>
  <c r="D18" i="51"/>
  <c r="D21" i="52"/>
  <c r="H30" i="107"/>
  <c r="M12" i="96"/>
  <c r="K13" i="96"/>
  <c r="I15" i="125"/>
  <c r="K23" i="96"/>
  <c r="H21" i="107"/>
  <c r="K14" i="94"/>
  <c r="I12" i="94"/>
  <c r="H15" i="107"/>
  <c r="L15" i="125"/>
  <c r="I20" i="97"/>
  <c r="AC13" i="152"/>
  <c r="X29" i="10"/>
  <c r="I13" i="95"/>
  <c r="K16" i="95"/>
  <c r="M11" i="36"/>
  <c r="M12" i="94"/>
  <c r="O30" i="47"/>
  <c r="M24" i="108"/>
  <c r="M24" i="36"/>
  <c r="L29" i="53"/>
  <c r="G10" i="94"/>
  <c r="M10" i="95"/>
  <c r="S21" i="98"/>
  <c r="I14" i="108"/>
  <c r="W27" i="34"/>
  <c r="M26" i="95"/>
  <c r="O30" i="34"/>
  <c r="U16" i="68"/>
  <c r="I12" i="141"/>
  <c r="H24" i="107"/>
  <c r="Z13" i="98"/>
  <c r="M21" i="98"/>
  <c r="D16" i="53"/>
  <c r="N27" i="110"/>
  <c r="AC13" i="92"/>
  <c r="K14" i="108"/>
  <c r="U30" i="49"/>
  <c r="D25" i="53"/>
  <c r="K12" i="94"/>
  <c r="X15" i="125"/>
  <c r="Y15" i="92"/>
  <c r="Y18" i="92"/>
  <c r="Z14" i="92"/>
  <c r="I21" i="79"/>
  <c r="V16" i="98"/>
  <c r="I10" i="141"/>
  <c r="K20" i="95"/>
  <c r="M19" i="36"/>
  <c r="O25" i="141"/>
  <c r="W16" i="34"/>
  <c r="H18" i="107"/>
  <c r="D12" i="53"/>
  <c r="L29" i="54"/>
  <c r="D17" i="54"/>
  <c r="K24" i="97"/>
  <c r="D26" i="53"/>
  <c r="D27" i="45"/>
  <c r="W17" i="98"/>
  <c r="G23" i="97"/>
  <c r="Q23" i="97"/>
  <c r="W26" i="34"/>
  <c r="Q21" i="98"/>
  <c r="K14" i="96"/>
  <c r="K26" i="95"/>
  <c r="I23" i="95"/>
  <c r="H22" i="107"/>
  <c r="M16" i="95"/>
  <c r="P26" i="43"/>
  <c r="P27" i="43"/>
  <c r="P13" i="43"/>
  <c r="W15" i="92"/>
  <c r="O30" i="49"/>
  <c r="H27" i="112"/>
  <c r="D13" i="55"/>
  <c r="M24" i="95"/>
  <c r="K16" i="96"/>
  <c r="O27" i="95"/>
  <c r="I13" i="94"/>
  <c r="D21" i="56"/>
  <c r="L16" i="68"/>
  <c r="D23" i="55"/>
  <c r="N26" i="102"/>
  <c r="M17" i="95"/>
  <c r="V14" i="92"/>
  <c r="M26" i="96"/>
  <c r="Q11" i="95"/>
  <c r="K21" i="98"/>
  <c r="D17" i="56"/>
  <c r="M17" i="97"/>
  <c r="O17" i="97" s="1"/>
  <c r="I28" i="106"/>
  <c r="M27" i="96"/>
  <c r="M22" i="97"/>
  <c r="N21" i="102"/>
  <c r="L27" i="110"/>
  <c r="M18" i="36"/>
  <c r="D12" i="54"/>
  <c r="M12" i="97"/>
  <c r="Q29" i="54"/>
  <c r="AA31" i="147" l="1"/>
  <c r="H18" i="147"/>
  <c r="I21" i="98"/>
  <c r="X14" i="98"/>
  <c r="W13" i="98"/>
  <c r="K15" i="94"/>
  <c r="K24" i="94"/>
  <c r="G15" i="94"/>
  <c r="Q14" i="94"/>
  <c r="I14" i="94"/>
  <c r="M11" i="94"/>
  <c r="G24" i="94"/>
  <c r="N30" i="94"/>
  <c r="M24" i="94"/>
  <c r="K11" i="94"/>
  <c r="I20" i="94"/>
  <c r="I11" i="94"/>
  <c r="M16" i="97"/>
  <c r="M23" i="108"/>
  <c r="I25" i="95"/>
  <c r="O25" i="95" s="1"/>
  <c r="Q27" i="97"/>
  <c r="Q29" i="53"/>
  <c r="P16" i="43"/>
  <c r="K11" i="96"/>
  <c r="G21" i="97"/>
  <c r="H12" i="142"/>
  <c r="P27" i="110"/>
  <c r="H27" i="110"/>
  <c r="F27" i="109"/>
  <c r="J27" i="109"/>
  <c r="N27" i="109"/>
  <c r="P27" i="109"/>
  <c r="F31" i="155"/>
  <c r="G31" i="155" s="1"/>
  <c r="K19" i="143"/>
  <c r="H19" i="143"/>
  <c r="F19" i="143"/>
  <c r="D31" i="36"/>
  <c r="D18" i="54"/>
  <c r="H17" i="147"/>
  <c r="K24" i="147"/>
  <c r="F24" i="147"/>
  <c r="F18" i="147"/>
  <c r="H26" i="142"/>
  <c r="W25" i="34"/>
  <c r="Q23" i="92"/>
  <c r="N30" i="108"/>
  <c r="O17" i="141"/>
  <c r="E29" i="102"/>
  <c r="O15" i="141"/>
  <c r="N30" i="97"/>
  <c r="O17" i="96"/>
  <c r="AN16" i="104"/>
  <c r="W13" i="34"/>
  <c r="AD13" i="68"/>
  <c r="O24" i="141"/>
  <c r="O14" i="141"/>
  <c r="AH23" i="105"/>
  <c r="AH30" i="103"/>
  <c r="AH17" i="103"/>
  <c r="D27" i="50"/>
  <c r="P11" i="43"/>
  <c r="P12" i="43"/>
  <c r="M30" i="34"/>
  <c r="O12" i="141"/>
  <c r="H31" i="107"/>
  <c r="D19" i="57"/>
  <c r="D22" i="50"/>
  <c r="G30" i="34"/>
  <c r="AC13" i="98"/>
  <c r="O11" i="108"/>
  <c r="M12" i="95"/>
  <c r="D23" i="45"/>
  <c r="G14" i="95"/>
  <c r="O16" i="94"/>
  <c r="W24" i="34"/>
  <c r="O20" i="141"/>
  <c r="M19" i="95"/>
  <c r="Y18" i="98"/>
  <c r="AB15" i="92"/>
  <c r="K27" i="97"/>
  <c r="AA18" i="152"/>
  <c r="Y16" i="98"/>
  <c r="F27" i="110"/>
  <c r="K21" i="141"/>
  <c r="F12" i="146"/>
  <c r="F19" i="147"/>
  <c r="K16" i="145"/>
  <c r="F19" i="146"/>
  <c r="O31" i="144"/>
  <c r="D14" i="52"/>
  <c r="O22" i="97"/>
  <c r="P19" i="43"/>
  <c r="P25" i="43"/>
  <c r="D17" i="57"/>
  <c r="O10" i="141"/>
  <c r="D16" i="45"/>
  <c r="O17" i="108"/>
  <c r="O15" i="96"/>
  <c r="O21" i="97"/>
  <c r="O21" i="96"/>
  <c r="I12" i="95"/>
  <c r="D26" i="50"/>
  <c r="S30" i="34"/>
  <c r="K19" i="108"/>
  <c r="O23" i="108"/>
  <c r="O14" i="97"/>
  <c r="G26" i="108"/>
  <c r="K26" i="108"/>
  <c r="O22" i="94"/>
  <c r="AB14" i="92"/>
  <c r="M27" i="97"/>
  <c r="AA19" i="152"/>
  <c r="G11" i="141"/>
  <c r="O11" i="141" s="1"/>
  <c r="H16" i="147"/>
  <c r="K12" i="146"/>
  <c r="H22" i="146"/>
  <c r="F13" i="146"/>
  <c r="F29" i="148"/>
  <c r="AN30" i="105"/>
  <c r="K29" i="148"/>
  <c r="H19" i="146"/>
  <c r="AB19" i="152"/>
  <c r="G29" i="52"/>
  <c r="P22" i="43"/>
  <c r="P28" i="43"/>
  <c r="P20" i="43"/>
  <c r="N29" i="108"/>
  <c r="O29" i="108" s="1"/>
  <c r="D17" i="50"/>
  <c r="O12" i="108"/>
  <c r="G23" i="141"/>
  <c r="O16" i="97"/>
  <c r="M19" i="108"/>
  <c r="O18" i="108"/>
  <c r="D28" i="52"/>
  <c r="M10" i="97"/>
  <c r="J27" i="110"/>
  <c r="E31" i="43"/>
  <c r="O21" i="108"/>
  <c r="I21" i="141"/>
  <c r="O21" i="141" s="1"/>
  <c r="W14" i="34"/>
  <c r="F17" i="145"/>
  <c r="F25" i="147"/>
  <c r="K25" i="142"/>
  <c r="F17" i="142"/>
  <c r="H13" i="146"/>
  <c r="H18" i="146"/>
  <c r="G19" i="141"/>
  <c r="Q30" i="97"/>
  <c r="M30" i="97"/>
  <c r="Q30" i="94"/>
  <c r="K30" i="94"/>
  <c r="M30" i="94"/>
  <c r="I30" i="94"/>
  <c r="H32" i="107"/>
  <c r="L29" i="57"/>
  <c r="M30" i="96"/>
  <c r="AN11" i="103"/>
  <c r="AN28" i="105"/>
  <c r="V31" i="142"/>
  <c r="H18" i="145"/>
  <c r="F18" i="145"/>
  <c r="K18" i="145"/>
  <c r="D26" i="55"/>
  <c r="D20" i="45"/>
  <c r="P21" i="43"/>
  <c r="P15" i="43"/>
  <c r="P18" i="43"/>
  <c r="P14" i="43"/>
  <c r="P29" i="43"/>
  <c r="O23" i="97"/>
  <c r="D24" i="55"/>
  <c r="D21" i="55"/>
  <c r="N29" i="141"/>
  <c r="O29" i="141" s="1"/>
  <c r="O24" i="108"/>
  <c r="M25" i="96"/>
  <c r="F21" i="79"/>
  <c r="D22" i="57"/>
  <c r="D21" i="45"/>
  <c r="D28" i="55"/>
  <c r="D13" i="50"/>
  <c r="L21" i="79"/>
  <c r="M16" i="96"/>
  <c r="I30" i="106"/>
  <c r="D18" i="55"/>
  <c r="D23" i="50"/>
  <c r="D12" i="50"/>
  <c r="G22" i="141"/>
  <c r="G19" i="95"/>
  <c r="K22" i="96"/>
  <c r="D21" i="50"/>
  <c r="L29" i="50"/>
  <c r="D11" i="50"/>
  <c r="D20" i="55"/>
  <c r="G13" i="95"/>
  <c r="AC12" i="98"/>
  <c r="AD20" i="68"/>
  <c r="I19" i="95"/>
  <c r="I27" i="97"/>
  <c r="AA17" i="152"/>
  <c r="I18" i="94"/>
  <c r="F14" i="143"/>
  <c r="F25" i="145"/>
  <c r="I26" i="94"/>
  <c r="O26" i="94" s="1"/>
  <c r="F21" i="142"/>
  <c r="K21" i="142"/>
  <c r="H21" i="142"/>
  <c r="H27" i="144"/>
  <c r="K27" i="144"/>
  <c r="F27" i="144"/>
  <c r="H28" i="142"/>
  <c r="Q19" i="94"/>
  <c r="I19" i="94"/>
  <c r="O19" i="94" s="1"/>
  <c r="K23" i="146"/>
  <c r="I30" i="49"/>
  <c r="P17" i="43"/>
  <c r="P24" i="43"/>
  <c r="P23" i="43"/>
  <c r="Q29" i="50"/>
  <c r="I30" i="48"/>
  <c r="O23" i="96"/>
  <c r="O21" i="79"/>
  <c r="D19" i="50"/>
  <c r="D14" i="50"/>
  <c r="D19" i="45"/>
  <c r="D25" i="50"/>
  <c r="U21" i="79"/>
  <c r="G29" i="55"/>
  <c r="D27" i="55"/>
  <c r="I27" i="94"/>
  <c r="D29" i="45"/>
  <c r="Q29" i="55"/>
  <c r="I21" i="68"/>
  <c r="F21" i="68"/>
  <c r="D14" i="45"/>
  <c r="L29" i="55"/>
  <c r="G22" i="95"/>
  <c r="G25" i="96"/>
  <c r="O25" i="96" s="1"/>
  <c r="G27" i="94"/>
  <c r="W18" i="34"/>
  <c r="K27" i="94"/>
  <c r="K25" i="97"/>
  <c r="K23" i="152"/>
  <c r="H25" i="145"/>
  <c r="K16" i="146"/>
  <c r="K20" i="148"/>
  <c r="I19" i="141"/>
  <c r="O19" i="141" s="1"/>
  <c r="AT22" i="105"/>
  <c r="F28" i="142"/>
  <c r="O20" i="97"/>
  <c r="AT30" i="105"/>
  <c r="I20" i="108"/>
  <c r="AH30" i="105"/>
  <c r="F31" i="134"/>
  <c r="H26" i="145"/>
  <c r="F25" i="144"/>
  <c r="F22" i="146"/>
  <c r="F21" i="148"/>
  <c r="K17" i="142"/>
  <c r="M22" i="96"/>
  <c r="K18" i="97"/>
  <c r="AN18" i="103"/>
  <c r="AN16" i="103"/>
  <c r="P30" i="104"/>
  <c r="Q30" i="104" s="1"/>
  <c r="AB17" i="104" s="1"/>
  <c r="AN20" i="103"/>
  <c r="AN25" i="103"/>
  <c r="AN30" i="104"/>
  <c r="AH24" i="103"/>
  <c r="AH20" i="105"/>
  <c r="H17" i="145"/>
  <c r="K12" i="147"/>
  <c r="K21" i="148"/>
  <c r="AH28" i="104"/>
  <c r="K26" i="145"/>
  <c r="AH18" i="104"/>
  <c r="K22" i="146"/>
  <c r="AH14" i="103"/>
  <c r="K23" i="148"/>
  <c r="K28" i="143"/>
  <c r="V31" i="148"/>
  <c r="T31" i="148"/>
  <c r="K13" i="143"/>
  <c r="H13" i="143"/>
  <c r="F13" i="143"/>
  <c r="H20" i="147"/>
  <c r="K20" i="147"/>
  <c r="F20" i="147"/>
  <c r="F27" i="142"/>
  <c r="K27" i="142"/>
  <c r="H27" i="142"/>
  <c r="P30" i="105"/>
  <c r="Q30" i="105" s="1"/>
  <c r="Q11" i="105"/>
  <c r="AH24" i="104"/>
  <c r="K16" i="143"/>
  <c r="F14" i="146"/>
  <c r="H14" i="146"/>
  <c r="AT17" i="103"/>
  <c r="AT24" i="103"/>
  <c r="AT26" i="103"/>
  <c r="AT12" i="103"/>
  <c r="AT25" i="103"/>
  <c r="AT30" i="103"/>
  <c r="AT13" i="103"/>
  <c r="H29" i="143"/>
  <c r="F29" i="143"/>
  <c r="K29" i="143"/>
  <c r="AH13" i="104"/>
  <c r="K31" i="134"/>
  <c r="Y31" i="134"/>
  <c r="R31" i="134"/>
  <c r="AH27" i="103"/>
  <c r="K27" i="145"/>
  <c r="H27" i="145"/>
  <c r="F27" i="145"/>
  <c r="AH21" i="103"/>
  <c r="K12" i="143"/>
  <c r="H12" i="143"/>
  <c r="F12" i="143"/>
  <c r="AH19" i="105"/>
  <c r="K19" i="148"/>
  <c r="F19" i="148"/>
  <c r="H19" i="148"/>
  <c r="AH15" i="103"/>
  <c r="AH28" i="103"/>
  <c r="AH28" i="105"/>
  <c r="T31" i="146"/>
  <c r="V31" i="146"/>
  <c r="AN26" i="103"/>
  <c r="D31" i="146"/>
  <c r="AT23" i="103"/>
  <c r="K17" i="145"/>
  <c r="M31" i="142"/>
  <c r="D31" i="142"/>
  <c r="O31" i="142"/>
  <c r="K23" i="144"/>
  <c r="H23" i="144"/>
  <c r="F23" i="144"/>
  <c r="K14" i="147"/>
  <c r="H14" i="147"/>
  <c r="F14" i="147"/>
  <c r="K27" i="146"/>
  <c r="F23" i="142"/>
  <c r="K23" i="142"/>
  <c r="H23" i="142"/>
  <c r="H14" i="142"/>
  <c r="K14" i="142"/>
  <c r="F14" i="142"/>
  <c r="AH22" i="105"/>
  <c r="AH12" i="103"/>
  <c r="F22" i="143"/>
  <c r="K22" i="143"/>
  <c r="AH25" i="105"/>
  <c r="K22" i="144"/>
  <c r="H22" i="144"/>
  <c r="H29" i="142"/>
  <c r="F29" i="142"/>
  <c r="K29" i="142"/>
  <c r="F21" i="147"/>
  <c r="K21" i="147"/>
  <c r="H21" i="147"/>
  <c r="H28" i="146"/>
  <c r="F28" i="146"/>
  <c r="K28" i="146"/>
  <c r="AH23" i="103"/>
  <c r="AH23" i="104"/>
  <c r="F22" i="144"/>
  <c r="F24" i="146"/>
  <c r="K24" i="146"/>
  <c r="AT21" i="103"/>
  <c r="AN19" i="103"/>
  <c r="AT20" i="103"/>
  <c r="Q17" i="95"/>
  <c r="K17" i="95"/>
  <c r="AT18" i="105"/>
  <c r="AA31" i="146"/>
  <c r="K13" i="147"/>
  <c r="F13" i="147"/>
  <c r="H13" i="147"/>
  <c r="K19" i="145"/>
  <c r="H19" i="145"/>
  <c r="F19" i="145"/>
  <c r="K12" i="144"/>
  <c r="H12" i="144"/>
  <c r="F12" i="144"/>
  <c r="K24" i="148"/>
  <c r="H24" i="148"/>
  <c r="F24" i="148"/>
  <c r="K17" i="143"/>
  <c r="F17" i="143"/>
  <c r="H28" i="147"/>
  <c r="K28" i="147"/>
  <c r="AH22" i="103"/>
  <c r="F16" i="145"/>
  <c r="H22" i="142"/>
  <c r="K22" i="142"/>
  <c r="F22" i="142"/>
  <c r="H15" i="147"/>
  <c r="K15" i="147"/>
  <c r="F15" i="147"/>
  <c r="D31" i="143"/>
  <c r="M31" i="143"/>
  <c r="F16" i="144"/>
  <c r="H16" i="144"/>
  <c r="K16" i="144"/>
  <c r="AH11" i="104"/>
  <c r="AH25" i="104"/>
  <c r="AH30" i="104"/>
  <c r="AH17" i="104"/>
  <c r="AH19" i="104"/>
  <c r="AH12" i="104"/>
  <c r="F16" i="146"/>
  <c r="AH16" i="104"/>
  <c r="AH19" i="103"/>
  <c r="F16" i="143"/>
  <c r="AH21" i="105"/>
  <c r="T31" i="147"/>
  <c r="V31" i="147"/>
  <c r="AN17" i="103"/>
  <c r="AT14" i="103"/>
  <c r="K16" i="148"/>
  <c r="F16" i="148"/>
  <c r="H16" i="148"/>
  <c r="K18" i="148"/>
  <c r="H18" i="148"/>
  <c r="F18" i="148"/>
  <c r="H13" i="148"/>
  <c r="F13" i="148"/>
  <c r="F16" i="142"/>
  <c r="K16" i="142"/>
  <c r="H16" i="142"/>
  <c r="H27" i="146"/>
  <c r="AH26" i="103"/>
  <c r="H25" i="142"/>
  <c r="AH12" i="105"/>
  <c r="H16" i="145"/>
  <c r="AH15" i="104"/>
  <c r="AH27" i="104"/>
  <c r="K19" i="144"/>
  <c r="F19" i="144"/>
  <c r="H19" i="144"/>
  <c r="H19" i="142"/>
  <c r="K19" i="142"/>
  <c r="F19" i="142"/>
  <c r="AC31" i="142"/>
  <c r="AA31" i="142"/>
  <c r="AH20" i="104"/>
  <c r="K20" i="146"/>
  <c r="H16" i="143"/>
  <c r="H22" i="143"/>
  <c r="I23" i="152"/>
  <c r="AT16" i="103"/>
  <c r="K18" i="143"/>
  <c r="F18" i="143"/>
  <c r="H18" i="143"/>
  <c r="F17" i="148"/>
  <c r="H17" i="148"/>
  <c r="K17" i="148"/>
  <c r="AH17" i="105"/>
  <c r="AH11" i="105"/>
  <c r="AC31" i="148"/>
  <c r="AA31" i="148"/>
  <c r="AN30" i="103"/>
  <c r="AN12" i="103"/>
  <c r="AN14" i="103"/>
  <c r="AN15" i="103"/>
  <c r="AT15" i="103"/>
  <c r="X13" i="152"/>
  <c r="X12" i="152"/>
  <c r="G27" i="141"/>
  <c r="I27" i="141"/>
  <c r="H24" i="145"/>
  <c r="F24" i="145"/>
  <c r="K24" i="145"/>
  <c r="H20" i="143"/>
  <c r="F20" i="143"/>
  <c r="K20" i="143"/>
  <c r="D31" i="147"/>
  <c r="O31" i="147"/>
  <c r="AH13" i="103"/>
  <c r="K29" i="144"/>
  <c r="H29" i="144"/>
  <c r="F29" i="144"/>
  <c r="O31" i="148"/>
  <c r="D31" i="148"/>
  <c r="AN21" i="103"/>
  <c r="AT11" i="103"/>
  <c r="F14" i="148"/>
  <c r="K14" i="148"/>
  <c r="H14" i="148"/>
  <c r="AH21" i="104"/>
  <c r="AH22" i="104"/>
  <c r="F15" i="142"/>
  <c r="H15" i="142"/>
  <c r="K15" i="142"/>
  <c r="F24" i="144"/>
  <c r="K24" i="144"/>
  <c r="H24" i="144"/>
  <c r="H26" i="147"/>
  <c r="F26" i="147"/>
  <c r="AH15" i="105"/>
  <c r="F15" i="143"/>
  <c r="H15" i="143"/>
  <c r="F21" i="144"/>
  <c r="H21" i="144"/>
  <c r="K21" i="144"/>
  <c r="H25" i="144"/>
  <c r="Q11" i="103"/>
  <c r="P30" i="103"/>
  <c r="Q30" i="103" s="1"/>
  <c r="AH25" i="103"/>
  <c r="AA31" i="143"/>
  <c r="AC31" i="143"/>
  <c r="AT13" i="105"/>
  <c r="AT21" i="105"/>
  <c r="AT28" i="105"/>
  <c r="AT23" i="105"/>
  <c r="AT17" i="105"/>
  <c r="AT11" i="105"/>
  <c r="AT19" i="105"/>
  <c r="AT24" i="105"/>
  <c r="AT14" i="105"/>
  <c r="AT15" i="105"/>
  <c r="AT26" i="105"/>
  <c r="AT25" i="105"/>
  <c r="AT27" i="105"/>
  <c r="AT16" i="105"/>
  <c r="AT12" i="105"/>
  <c r="AH14" i="104"/>
  <c r="F18" i="146"/>
  <c r="AN13" i="103"/>
  <c r="H13" i="145"/>
  <c r="F13" i="145"/>
  <c r="AH16" i="105"/>
  <c r="AN24" i="103"/>
  <c r="I15" i="79"/>
  <c r="U15" i="79"/>
  <c r="F15" i="79"/>
  <c r="AT19" i="103"/>
  <c r="AT20" i="105"/>
  <c r="M31" i="148"/>
  <c r="H26" i="143"/>
  <c r="F26" i="143"/>
  <c r="K26" i="143"/>
  <c r="F20" i="142"/>
  <c r="K20" i="142"/>
  <c r="F25" i="143"/>
  <c r="H25" i="143"/>
  <c r="K25" i="143"/>
  <c r="H27" i="147"/>
  <c r="K27" i="147"/>
  <c r="AH26" i="104"/>
  <c r="K14" i="146"/>
  <c r="AN11" i="104"/>
  <c r="AN15" i="104"/>
  <c r="AN24" i="104"/>
  <c r="AN18" i="104"/>
  <c r="AN13" i="104"/>
  <c r="AN28" i="104"/>
  <c r="AN27" i="104"/>
  <c r="AN23" i="104"/>
  <c r="AN14" i="104"/>
  <c r="AN20" i="104"/>
  <c r="AN19" i="104"/>
  <c r="AN26" i="104"/>
  <c r="AN12" i="104"/>
  <c r="AN21" i="104"/>
  <c r="AN22" i="104"/>
  <c r="AN17" i="104"/>
  <c r="AN25" i="104"/>
  <c r="AT18" i="103"/>
  <c r="AH13" i="105"/>
  <c r="T31" i="144"/>
  <c r="V31" i="144"/>
  <c r="AH27" i="105"/>
  <c r="AH24" i="105"/>
  <c r="K26" i="144"/>
  <c r="H26" i="144"/>
  <c r="F26" i="144"/>
  <c r="AN12" i="105"/>
  <c r="AN11" i="105"/>
  <c r="AN13" i="105"/>
  <c r="AN26" i="105"/>
  <c r="AN15" i="105"/>
  <c r="AN25" i="105"/>
  <c r="AN19" i="105"/>
  <c r="AN18" i="105"/>
  <c r="AN27" i="105"/>
  <c r="AN23" i="105"/>
  <c r="AN24" i="105"/>
  <c r="AN21" i="105"/>
  <c r="AN16" i="105"/>
  <c r="AN17" i="105"/>
  <c r="AN14" i="105"/>
  <c r="AN20" i="105"/>
  <c r="AN22" i="105"/>
  <c r="AH20" i="103"/>
  <c r="H12" i="147"/>
  <c r="F12" i="147"/>
  <c r="AH18" i="103"/>
  <c r="D31" i="145"/>
  <c r="AT27" i="103"/>
  <c r="K12" i="142"/>
  <c r="F12" i="142"/>
  <c r="V31" i="143"/>
  <c r="T31" i="143"/>
  <c r="H21" i="145"/>
  <c r="F21" i="145"/>
  <c r="K21" i="145"/>
  <c r="F15" i="144"/>
  <c r="H15" i="144"/>
  <c r="K15" i="144"/>
  <c r="AH14" i="105"/>
  <c r="H22" i="148"/>
  <c r="K22" i="148"/>
  <c r="F22" i="148"/>
  <c r="K25" i="144"/>
  <c r="F20" i="148"/>
  <c r="H20" i="148"/>
  <c r="F18" i="142"/>
  <c r="H18" i="142"/>
  <c r="F25" i="146"/>
  <c r="K25" i="146"/>
  <c r="AH26" i="105"/>
  <c r="F26" i="148"/>
  <c r="H26" i="148"/>
  <c r="H27" i="143"/>
  <c r="F27" i="143"/>
  <c r="K27" i="143"/>
  <c r="H31" i="134"/>
  <c r="F18" i="144"/>
  <c r="H18" i="144"/>
  <c r="K18" i="144"/>
  <c r="AH11" i="103"/>
  <c r="K15" i="146"/>
  <c r="H15" i="146"/>
  <c r="F15" i="146"/>
  <c r="AH18" i="105"/>
  <c r="AC31" i="144"/>
  <c r="AA31" i="144"/>
  <c r="K28" i="144"/>
  <c r="F28" i="144"/>
  <c r="K26" i="142"/>
  <c r="AN22" i="103"/>
  <c r="AT28" i="103"/>
  <c r="I17" i="95"/>
  <c r="O17" i="95" s="1"/>
  <c r="AN23" i="103"/>
  <c r="V31" i="145"/>
  <c r="H24" i="146"/>
  <c r="K27" i="141"/>
  <c r="F28" i="147"/>
  <c r="D31" i="144"/>
  <c r="AH16" i="103"/>
  <c r="K26" i="147"/>
  <c r="AC19" i="152"/>
  <c r="AB14" i="104"/>
  <c r="AB23" i="104"/>
  <c r="AB18" i="104"/>
  <c r="AB12" i="104"/>
  <c r="AB16" i="104"/>
  <c r="AB15" i="104"/>
  <c r="AB26" i="104"/>
  <c r="AB28" i="104"/>
  <c r="AB22" i="104"/>
  <c r="AB13" i="104"/>
  <c r="AB11" i="104"/>
  <c r="AB21" i="104"/>
  <c r="AB24" i="104"/>
  <c r="AB20" i="104"/>
  <c r="AB27" i="104"/>
  <c r="AB19" i="104"/>
  <c r="AP23" i="103"/>
  <c r="AP27" i="103"/>
  <c r="AP24" i="103"/>
  <c r="AP17" i="103"/>
  <c r="AP12" i="103"/>
  <c r="AP22" i="103"/>
  <c r="AP15" i="103"/>
  <c r="AP29" i="103"/>
  <c r="AP16" i="103"/>
  <c r="AP28" i="103"/>
  <c r="AP11" i="103"/>
  <c r="AP26" i="103"/>
  <c r="AP13" i="103"/>
  <c r="AV28" i="104"/>
  <c r="AV24" i="104"/>
  <c r="AV18" i="104"/>
  <c r="AV15" i="104"/>
  <c r="AV13" i="104"/>
  <c r="AV19" i="104"/>
  <c r="AV29" i="104"/>
  <c r="AV26" i="104"/>
  <c r="AV25" i="104"/>
  <c r="AV12" i="104"/>
  <c r="AV20" i="104"/>
  <c r="AV14" i="104"/>
  <c r="AV17" i="104"/>
  <c r="AV11" i="104"/>
  <c r="AV22" i="104"/>
  <c r="AV23" i="104"/>
  <c r="AV16" i="104"/>
  <c r="AV27" i="104"/>
  <c r="AV21" i="104"/>
  <c r="Y12" i="152"/>
  <c r="M27" i="94"/>
  <c r="O27" i="94" s="1"/>
  <c r="K19" i="95"/>
  <c r="O19" i="95" s="1"/>
  <c r="I18" i="97"/>
  <c r="M18" i="97"/>
  <c r="Q24" i="94"/>
  <c r="I22" i="96"/>
  <c r="O22" i="96" s="1"/>
  <c r="O15" i="94"/>
  <c r="M20" i="108"/>
  <c r="O20" i="108" s="1"/>
  <c r="G18" i="97"/>
  <c r="O24" i="94"/>
  <c r="AA21" i="79"/>
  <c r="K10" i="108"/>
  <c r="I10" i="108"/>
  <c r="D22" i="52"/>
  <c r="Q23" i="152"/>
  <c r="D26" i="54"/>
  <c r="M13" i="96"/>
  <c r="O13" i="96" s="1"/>
  <c r="M20" i="94"/>
  <c r="O20" i="94" s="1"/>
  <c r="Q12" i="95"/>
  <c r="Y13" i="152"/>
  <c r="D27" i="112"/>
  <c r="J27" i="112"/>
  <c r="Q26" i="97"/>
  <c r="I26" i="97"/>
  <c r="O26" i="97" s="1"/>
  <c r="D27" i="54"/>
  <c r="D22" i="54"/>
  <c r="Q13" i="96"/>
  <c r="G29" i="54"/>
  <c r="G12" i="95"/>
  <c r="O12" i="95" s="1"/>
  <c r="I22" i="95"/>
  <c r="O22" i="95" s="1"/>
  <c r="Q14" i="95"/>
  <c r="K14" i="95"/>
  <c r="I14" i="95"/>
  <c r="W10" i="34"/>
  <c r="O27" i="97"/>
  <c r="AD19" i="68"/>
  <c r="AD18" i="68"/>
  <c r="AD13" i="125"/>
  <c r="AD12" i="68"/>
  <c r="I11" i="96"/>
  <c r="M11" i="96"/>
  <c r="Q11" i="96"/>
  <c r="AD12" i="125"/>
  <c r="AD17" i="68"/>
  <c r="O18" i="94"/>
  <c r="C31" i="106"/>
  <c r="E31" i="106" s="1"/>
  <c r="W11" i="34"/>
  <c r="N30" i="95"/>
  <c r="K22" i="141"/>
  <c r="O22" i="141" s="1"/>
  <c r="I31" i="106"/>
  <c r="O23" i="68"/>
  <c r="F23" i="68"/>
  <c r="L23" i="68"/>
  <c r="I23" i="68"/>
  <c r="AA23" i="68"/>
  <c r="X23" i="68"/>
  <c r="R23" i="68"/>
  <c r="U23" i="68"/>
  <c r="O26" i="95"/>
  <c r="I30" i="96"/>
  <c r="M21" i="94"/>
  <c r="I21" i="94"/>
  <c r="K21" i="94"/>
  <c r="G21" i="94"/>
  <c r="Q21" i="94"/>
  <c r="Y30" i="49"/>
  <c r="Q30" i="49"/>
  <c r="G22" i="108"/>
  <c r="M22" i="108"/>
  <c r="I22" i="108"/>
  <c r="K22" i="108"/>
  <c r="D29" i="51"/>
  <c r="L29" i="51"/>
  <c r="D17" i="51"/>
  <c r="D23" i="51"/>
  <c r="D26" i="51"/>
  <c r="D14" i="51"/>
  <c r="D20" i="51"/>
  <c r="Q29" i="51"/>
  <c r="D12" i="51"/>
  <c r="D27" i="51"/>
  <c r="D15" i="51"/>
  <c r="G29" i="51"/>
  <c r="D22" i="51"/>
  <c r="D13" i="51"/>
  <c r="D28" i="51"/>
  <c r="D25" i="51"/>
  <c r="D19" i="51"/>
  <c r="D16" i="51"/>
  <c r="D24" i="51"/>
  <c r="D21" i="51"/>
  <c r="Y30" i="34"/>
  <c r="Q30" i="34"/>
  <c r="K30" i="34"/>
  <c r="W22" i="34"/>
  <c r="W17" i="92"/>
  <c r="W18" i="92"/>
  <c r="W20" i="92"/>
  <c r="W19" i="92"/>
  <c r="Q12" i="97"/>
  <c r="I12" i="97"/>
  <c r="K12" i="97"/>
  <c r="I16" i="108"/>
  <c r="K16" i="108"/>
  <c r="E32" i="107"/>
  <c r="D27" i="111"/>
  <c r="P27" i="111"/>
  <c r="N27" i="111"/>
  <c r="L27" i="111"/>
  <c r="H27" i="111"/>
  <c r="F27" i="111"/>
  <c r="J27" i="111"/>
  <c r="Q10" i="96"/>
  <c r="M10" i="96"/>
  <c r="O10" i="96" s="1"/>
  <c r="G16" i="141"/>
  <c r="K16" i="141"/>
  <c r="I16" i="141"/>
  <c r="G15" i="108"/>
  <c r="I15" i="108"/>
  <c r="K15" i="108"/>
  <c r="D29" i="56"/>
  <c r="D27" i="56"/>
  <c r="D25" i="56"/>
  <c r="D20" i="56"/>
  <c r="D28" i="56"/>
  <c r="L29" i="56"/>
  <c r="D26" i="56"/>
  <c r="D15" i="56"/>
  <c r="G31" i="84"/>
  <c r="E31" i="84"/>
  <c r="I31" i="84"/>
  <c r="AD15" i="68"/>
  <c r="D29" i="55"/>
  <c r="D11" i="55"/>
  <c r="I16" i="106"/>
  <c r="G27" i="108"/>
  <c r="K27" i="108"/>
  <c r="M27" i="108"/>
  <c r="I27" i="108"/>
  <c r="G11" i="95"/>
  <c r="M11" i="95"/>
  <c r="I11" i="95"/>
  <c r="D30" i="45"/>
  <c r="D28" i="45"/>
  <c r="D17" i="45"/>
  <c r="D22" i="45"/>
  <c r="D26" i="45"/>
  <c r="D13" i="45"/>
  <c r="D25" i="45"/>
  <c r="D24" i="45"/>
  <c r="D12" i="45"/>
  <c r="D15" i="45"/>
  <c r="P30" i="45"/>
  <c r="L30" i="45"/>
  <c r="Y30" i="48"/>
  <c r="G30" i="48"/>
  <c r="M30" i="48"/>
  <c r="Q30" i="48"/>
  <c r="Q24" i="70"/>
  <c r="Q27" i="70"/>
  <c r="Q15" i="70"/>
  <c r="Q31" i="70"/>
  <c r="Q30" i="70"/>
  <c r="Q20" i="70"/>
  <c r="Q22" i="70"/>
  <c r="Q29" i="70"/>
  <c r="Q13" i="70"/>
  <c r="Q14" i="70"/>
  <c r="Q16" i="70"/>
  <c r="Q18" i="70"/>
  <c r="Q21" i="70"/>
  <c r="Q28" i="70"/>
  <c r="Q17" i="70"/>
  <c r="Q32" i="70"/>
  <c r="Q26" i="70"/>
  <c r="Q19" i="70"/>
  <c r="Q25" i="70"/>
  <c r="Q23" i="70"/>
  <c r="M16" i="108"/>
  <c r="Q25" i="94"/>
  <c r="I25" i="94"/>
  <c r="G25" i="94"/>
  <c r="K25" i="94"/>
  <c r="D15" i="57"/>
  <c r="D18" i="57"/>
  <c r="G29" i="57"/>
  <c r="D14" i="57"/>
  <c r="D11" i="57"/>
  <c r="D13" i="57"/>
  <c r="D26" i="57"/>
  <c r="D20" i="57"/>
  <c r="D27" i="57"/>
  <c r="D12" i="57"/>
  <c r="D24" i="57"/>
  <c r="D21" i="57"/>
  <c r="Q29" i="57"/>
  <c r="D16" i="57"/>
  <c r="D23" i="57"/>
  <c r="D28" i="57"/>
  <c r="M15" i="108"/>
  <c r="X21" i="68"/>
  <c r="O21" i="68"/>
  <c r="U21" i="68"/>
  <c r="R21" i="68"/>
  <c r="L21" i="68"/>
  <c r="AA21" i="68"/>
  <c r="D29" i="50"/>
  <c r="D20" i="50"/>
  <c r="D18" i="50"/>
  <c r="D16" i="50"/>
  <c r="D24" i="50"/>
  <c r="G29" i="50"/>
  <c r="G25" i="108"/>
  <c r="K25" i="108"/>
  <c r="I25" i="108"/>
  <c r="D29" i="52"/>
  <c r="D23" i="52"/>
  <c r="Q29" i="52"/>
  <c r="D26" i="52"/>
  <c r="D25" i="52"/>
  <c r="D13" i="52"/>
  <c r="D20" i="52"/>
  <c r="D18" i="52"/>
  <c r="D15" i="52"/>
  <c r="L29" i="52"/>
  <c r="D19" i="52"/>
  <c r="D12" i="52"/>
  <c r="D27" i="52"/>
  <c r="D11" i="52"/>
  <c r="D24" i="52"/>
  <c r="G23" i="92"/>
  <c r="H30" i="45"/>
  <c r="D16" i="52"/>
  <c r="AD15" i="125"/>
  <c r="O27" i="96"/>
  <c r="O14" i="94"/>
  <c r="O20" i="96"/>
  <c r="O25" i="97"/>
  <c r="G29" i="108"/>
  <c r="K29" i="141"/>
  <c r="O12" i="96"/>
  <c r="O16" i="95"/>
  <c r="O10" i="95"/>
  <c r="K30" i="141"/>
  <c r="O19" i="108"/>
  <c r="O12" i="94"/>
  <c r="I29" i="108"/>
  <c r="O24" i="97"/>
  <c r="K29" i="108"/>
  <c r="M29" i="108"/>
  <c r="X21" i="79"/>
  <c r="O18" i="96"/>
  <c r="I30" i="108"/>
  <c r="Q30" i="108"/>
  <c r="R21" i="43"/>
  <c r="Q21" i="43"/>
  <c r="Q15" i="43"/>
  <c r="R15" i="43"/>
  <c r="R18" i="43"/>
  <c r="Q18" i="43"/>
  <c r="Q14" i="43"/>
  <c r="R14" i="43"/>
  <c r="R29" i="43"/>
  <c r="Q29" i="43"/>
  <c r="AD16" i="68"/>
  <c r="M30" i="108"/>
  <c r="O12" i="97"/>
  <c r="O18" i="95"/>
  <c r="O10" i="108"/>
  <c r="O19" i="96"/>
  <c r="O11" i="94"/>
  <c r="O20" i="95"/>
  <c r="AD19" i="79"/>
  <c r="O14" i="96"/>
  <c r="Q13" i="43"/>
  <c r="R13" i="43"/>
  <c r="R12" i="43"/>
  <c r="Q12" i="43"/>
  <c r="R17" i="43"/>
  <c r="Q17" i="43"/>
  <c r="R24" i="43"/>
  <c r="Q24" i="43"/>
  <c r="Q23" i="43"/>
  <c r="R23" i="43"/>
  <c r="Q16" i="43"/>
  <c r="R16" i="43"/>
  <c r="G30" i="108"/>
  <c r="O24" i="36"/>
  <c r="O14" i="36"/>
  <c r="O27" i="36"/>
  <c r="O25" i="36"/>
  <c r="O16" i="36"/>
  <c r="O12" i="36"/>
  <c r="O17" i="36"/>
  <c r="O22" i="36"/>
  <c r="O19" i="36"/>
  <c r="O20" i="36"/>
  <c r="O13" i="36"/>
  <c r="O26" i="36"/>
  <c r="O21" i="36"/>
  <c r="O15" i="36"/>
  <c r="O23" i="36"/>
  <c r="O28" i="36"/>
  <c r="O11" i="36"/>
  <c r="O18" i="36"/>
  <c r="O29" i="36"/>
  <c r="K30" i="97"/>
  <c r="I29" i="141"/>
  <c r="I30" i="97"/>
  <c r="G30" i="97"/>
  <c r="O13" i="97"/>
  <c r="O21" i="95"/>
  <c r="O13" i="94"/>
  <c r="K30" i="96"/>
  <c r="O30" i="96" s="1"/>
  <c r="Q30" i="96"/>
  <c r="O11" i="97"/>
  <c r="R27" i="43"/>
  <c r="Q27" i="43"/>
  <c r="W30" i="47"/>
  <c r="O19" i="97"/>
  <c r="O26" i="96"/>
  <c r="O10" i="97"/>
  <c r="O24" i="95"/>
  <c r="O23" i="95"/>
  <c r="O23" i="94"/>
  <c r="R11" i="43"/>
  <c r="Q11" i="43"/>
  <c r="Q26" i="43"/>
  <c r="R26" i="43"/>
  <c r="Q22" i="43"/>
  <c r="R22" i="43"/>
  <c r="R19" i="43"/>
  <c r="Q19" i="43"/>
  <c r="Q28" i="43"/>
  <c r="R28" i="43"/>
  <c r="Q25" i="43"/>
  <c r="R25" i="43"/>
  <c r="R20" i="43"/>
  <c r="Q20" i="43"/>
  <c r="O10" i="94"/>
  <c r="K30" i="108"/>
  <c r="O16" i="96"/>
  <c r="I30" i="141"/>
  <c r="M30" i="141"/>
  <c r="Q30" i="141"/>
  <c r="W30" i="34"/>
  <c r="P19" i="102"/>
  <c r="P17" i="102"/>
  <c r="P21" i="102"/>
  <c r="P25" i="102"/>
  <c r="P10" i="102"/>
  <c r="P13" i="102"/>
  <c r="P23" i="102"/>
  <c r="P26" i="102"/>
  <c r="P22" i="102"/>
  <c r="P27" i="102"/>
  <c r="P28" i="102"/>
  <c r="P24" i="102"/>
  <c r="P14" i="102"/>
  <c r="P20" i="102"/>
  <c r="P15" i="102"/>
  <c r="P12" i="102"/>
  <c r="P16" i="102"/>
  <c r="P11" i="102"/>
  <c r="P18" i="102"/>
  <c r="W30" i="49"/>
  <c r="O13" i="95"/>
  <c r="O13" i="108"/>
  <c r="AD21" i="68"/>
  <c r="O23" i="141"/>
  <c r="G30" i="94"/>
  <c r="O30" i="94" s="1"/>
  <c r="G29" i="141"/>
  <c r="O17" i="94"/>
  <c r="O14" i="108"/>
  <c r="AP14" i="103" l="1"/>
  <c r="AP20" i="103"/>
  <c r="AD21" i="79"/>
  <c r="O26" i="108"/>
  <c r="AB30" i="105"/>
  <c r="F31" i="106"/>
  <c r="G31" i="106" s="1"/>
  <c r="AB30" i="104"/>
  <c r="AB25" i="104"/>
  <c r="AP21" i="103"/>
  <c r="AP25" i="103"/>
  <c r="AP18" i="103"/>
  <c r="AB14" i="103"/>
  <c r="AB11" i="103"/>
  <c r="AB18" i="103"/>
  <c r="AB26" i="103"/>
  <c r="AB28" i="103"/>
  <c r="AB21" i="103"/>
  <c r="AB20" i="103"/>
  <c r="AB19" i="103"/>
  <c r="AB24" i="103"/>
  <c r="AB23" i="103"/>
  <c r="AB13" i="103"/>
  <c r="AB27" i="103"/>
  <c r="AB12" i="103"/>
  <c r="AB16" i="103"/>
  <c r="AB15" i="103"/>
  <c r="AB25" i="103"/>
  <c r="AB22" i="103"/>
  <c r="AB17" i="103"/>
  <c r="F31" i="147"/>
  <c r="R31" i="147"/>
  <c r="K31" i="147"/>
  <c r="H31" i="147"/>
  <c r="Y31" i="147"/>
  <c r="F31" i="146"/>
  <c r="R31" i="146"/>
  <c r="H31" i="146"/>
  <c r="K31" i="146"/>
  <c r="Y31" i="146"/>
  <c r="AP19" i="103"/>
  <c r="F31" i="144"/>
  <c r="K31" i="144"/>
  <c r="R31" i="144"/>
  <c r="Y31" i="144"/>
  <c r="H31" i="144"/>
  <c r="AJ16" i="103"/>
  <c r="AJ23" i="103"/>
  <c r="AJ13" i="103"/>
  <c r="AJ19" i="103"/>
  <c r="AJ21" i="103"/>
  <c r="AJ20" i="103"/>
  <c r="AJ29" i="103"/>
  <c r="AJ26" i="103"/>
  <c r="AJ22" i="103"/>
  <c r="AJ14" i="103"/>
  <c r="AJ18" i="103"/>
  <c r="AJ25" i="103"/>
  <c r="AJ17" i="103"/>
  <c r="AJ24" i="103"/>
  <c r="AJ11" i="103"/>
  <c r="AJ28" i="103"/>
  <c r="AJ15" i="103"/>
  <c r="AJ27" i="103"/>
  <c r="AJ12" i="103"/>
  <c r="K31" i="145"/>
  <c r="Y31" i="145"/>
  <c r="R31" i="145"/>
  <c r="H31" i="145"/>
  <c r="F31" i="145"/>
  <c r="AP18" i="105"/>
  <c r="AP27" i="105"/>
  <c r="AP14" i="105"/>
  <c r="AP22" i="105"/>
  <c r="AP11" i="105"/>
  <c r="AP13" i="105"/>
  <c r="AP24" i="105"/>
  <c r="AP20" i="105"/>
  <c r="AP28" i="105"/>
  <c r="AP12" i="105"/>
  <c r="AP25" i="105"/>
  <c r="AP17" i="105"/>
  <c r="AP19" i="105"/>
  <c r="AP16" i="105"/>
  <c r="AP15" i="105"/>
  <c r="AP21" i="105"/>
  <c r="AP26" i="105"/>
  <c r="AP23" i="105"/>
  <c r="AP29" i="105"/>
  <c r="AD15" i="79"/>
  <c r="AV17" i="105"/>
  <c r="AV22" i="105"/>
  <c r="AV11" i="105"/>
  <c r="AV23" i="105"/>
  <c r="AV15" i="105"/>
  <c r="AV20" i="105"/>
  <c r="AV19" i="105"/>
  <c r="AV29" i="105"/>
  <c r="AV13" i="105"/>
  <c r="AV26" i="105"/>
  <c r="AV27" i="105"/>
  <c r="AV14" i="105"/>
  <c r="AV25" i="105"/>
  <c r="AV18" i="105"/>
  <c r="AV21" i="105"/>
  <c r="AV12" i="105"/>
  <c r="AV16" i="105"/>
  <c r="AV28" i="105"/>
  <c r="AV24" i="105"/>
  <c r="AV29" i="103"/>
  <c r="AV17" i="103"/>
  <c r="AV19" i="103"/>
  <c r="AV13" i="103"/>
  <c r="AV26" i="103"/>
  <c r="AV18" i="103"/>
  <c r="AV27" i="103"/>
  <c r="AV16" i="103"/>
  <c r="AV25" i="103"/>
  <c r="AV15" i="103"/>
  <c r="AV20" i="103"/>
  <c r="AV24" i="103"/>
  <c r="AV11" i="103"/>
  <c r="AV14" i="103"/>
  <c r="AV21" i="103"/>
  <c r="AV28" i="103"/>
  <c r="AV12" i="103"/>
  <c r="AV23" i="103"/>
  <c r="AV22" i="103"/>
  <c r="F31" i="143"/>
  <c r="R31" i="143"/>
  <c r="Y31" i="143"/>
  <c r="K31" i="143"/>
  <c r="H31" i="143"/>
  <c r="AB19" i="105"/>
  <c r="AB22" i="105"/>
  <c r="AB18" i="105"/>
  <c r="AB17" i="105"/>
  <c r="AB14" i="105"/>
  <c r="AB20" i="105"/>
  <c r="AB25" i="105"/>
  <c r="AB11" i="105"/>
  <c r="AB16" i="105"/>
  <c r="AB12" i="105"/>
  <c r="AB13" i="105"/>
  <c r="AB28" i="105"/>
  <c r="AB15" i="105"/>
  <c r="AB26" i="105"/>
  <c r="AB23" i="105"/>
  <c r="AB27" i="105"/>
  <c r="AB21" i="105"/>
  <c r="AB24" i="105"/>
  <c r="AJ13" i="104"/>
  <c r="AJ25" i="104"/>
  <c r="AJ21" i="104"/>
  <c r="AJ28" i="104"/>
  <c r="AJ19" i="104"/>
  <c r="AJ26" i="104"/>
  <c r="AJ14" i="104"/>
  <c r="AJ15" i="104"/>
  <c r="AJ12" i="104"/>
  <c r="AJ16" i="104"/>
  <c r="AJ17" i="104"/>
  <c r="AJ11" i="104"/>
  <c r="AJ27" i="104"/>
  <c r="AJ18" i="104"/>
  <c r="AJ29" i="104"/>
  <c r="AJ20" i="104"/>
  <c r="AJ24" i="104"/>
  <c r="AJ22" i="104"/>
  <c r="AJ23" i="104"/>
  <c r="Y31" i="142"/>
  <c r="R31" i="142"/>
  <c r="H31" i="142"/>
  <c r="K31" i="142"/>
  <c r="F31" i="142"/>
  <c r="AP29" i="104"/>
  <c r="AP17" i="104"/>
  <c r="AP26" i="104"/>
  <c r="AP27" i="104"/>
  <c r="AP28" i="104"/>
  <c r="AP24" i="104"/>
  <c r="AP11" i="104"/>
  <c r="AP23" i="104"/>
  <c r="AP13" i="104"/>
  <c r="AP12" i="104"/>
  <c r="AP22" i="104"/>
  <c r="AP19" i="104"/>
  <c r="AP20" i="104"/>
  <c r="AP14" i="104"/>
  <c r="AP16" i="104"/>
  <c r="AP15" i="104"/>
  <c r="AP18" i="104"/>
  <c r="AP25" i="104"/>
  <c r="AP21" i="104"/>
  <c r="AB30" i="103"/>
  <c r="K31" i="148"/>
  <c r="F31" i="148"/>
  <c r="Y31" i="148"/>
  <c r="R31" i="148"/>
  <c r="H31" i="148"/>
  <c r="O27" i="141"/>
  <c r="AJ19" i="105"/>
  <c r="AJ16" i="105"/>
  <c r="AJ17" i="105"/>
  <c r="AJ22" i="105"/>
  <c r="AJ13" i="105"/>
  <c r="AJ25" i="105"/>
  <c r="AJ23" i="105"/>
  <c r="AJ24" i="105"/>
  <c r="AJ18" i="105"/>
  <c r="AJ29" i="105"/>
  <c r="AJ14" i="105"/>
  <c r="AJ28" i="105"/>
  <c r="AJ26" i="105"/>
  <c r="AJ20" i="105"/>
  <c r="AJ15" i="105"/>
  <c r="AJ21" i="105"/>
  <c r="AJ11" i="105"/>
  <c r="AJ27" i="105"/>
  <c r="AJ12" i="105"/>
  <c r="AW16" i="104"/>
  <c r="AX16" i="104"/>
  <c r="AX17" i="104"/>
  <c r="AW17" i="104"/>
  <c r="AX25" i="104"/>
  <c r="AW25" i="104"/>
  <c r="AX13" i="104"/>
  <c r="AW13" i="104"/>
  <c r="AW28" i="104"/>
  <c r="AX28" i="104"/>
  <c r="AR28" i="103"/>
  <c r="AQ28" i="103"/>
  <c r="AQ14" i="103"/>
  <c r="AR14" i="103"/>
  <c r="AQ17" i="103"/>
  <c r="AR17" i="103"/>
  <c r="AR21" i="103"/>
  <c r="AQ21" i="103"/>
  <c r="AX23" i="104"/>
  <c r="AW23" i="104"/>
  <c r="AW14" i="104"/>
  <c r="AX14" i="104"/>
  <c r="AX26" i="104"/>
  <c r="AW26" i="104"/>
  <c r="AX15" i="104"/>
  <c r="AW15" i="104"/>
  <c r="AQ13" i="103"/>
  <c r="AR13" i="103"/>
  <c r="AQ16" i="103"/>
  <c r="AR16" i="103"/>
  <c r="AR20" i="103"/>
  <c r="AQ20" i="103"/>
  <c r="AR24" i="103"/>
  <c r="AQ24" i="103"/>
  <c r="AQ27" i="103"/>
  <c r="AR27" i="103"/>
  <c r="AD12" i="104"/>
  <c r="AD15" i="104"/>
  <c r="AD28" i="104"/>
  <c r="AD18" i="104"/>
  <c r="AD17" i="104"/>
  <c r="AD20" i="104"/>
  <c r="AD11" i="104"/>
  <c r="AD13" i="104"/>
  <c r="AD22" i="104"/>
  <c r="AD27" i="104"/>
  <c r="AD21" i="104"/>
  <c r="AD29" i="104"/>
  <c r="AD25" i="104"/>
  <c r="AD19" i="104"/>
  <c r="AD24" i="104"/>
  <c r="AD14" i="104"/>
  <c r="AD26" i="104"/>
  <c r="AD16" i="104"/>
  <c r="AD23" i="104"/>
  <c r="AX21" i="104"/>
  <c r="AW21" i="104"/>
  <c r="AW22" i="104"/>
  <c r="AX22" i="104"/>
  <c r="AX20" i="104"/>
  <c r="AW20" i="104"/>
  <c r="AW29" i="104"/>
  <c r="AX29" i="104"/>
  <c r="AW18" i="104"/>
  <c r="AX18" i="104"/>
  <c r="AQ26" i="103"/>
  <c r="AR26" i="103"/>
  <c r="AR29" i="103"/>
  <c r="AQ29" i="103"/>
  <c r="AR22" i="103"/>
  <c r="AQ22" i="103"/>
  <c r="AR25" i="103"/>
  <c r="AQ25" i="103"/>
  <c r="AQ18" i="103"/>
  <c r="AR18" i="103"/>
  <c r="AW27" i="104"/>
  <c r="AX27" i="104"/>
  <c r="AW11" i="104"/>
  <c r="AX11" i="104"/>
  <c r="AW12" i="104"/>
  <c r="AX12" i="104"/>
  <c r="AX19" i="104"/>
  <c r="AW19" i="104"/>
  <c r="AX24" i="104"/>
  <c r="AW24" i="104"/>
  <c r="AR11" i="103"/>
  <c r="AQ11" i="103"/>
  <c r="AR15" i="103"/>
  <c r="AQ15" i="103"/>
  <c r="AR12" i="103"/>
  <c r="AQ12" i="103"/>
  <c r="AR19" i="103"/>
  <c r="AQ19" i="103"/>
  <c r="AR23" i="103"/>
  <c r="AQ23" i="103"/>
  <c r="O14" i="95"/>
  <c r="O18" i="97"/>
  <c r="O11" i="96"/>
  <c r="W30" i="48"/>
  <c r="O11" i="95"/>
  <c r="G30" i="95"/>
  <c r="M30" i="95"/>
  <c r="Q30" i="95"/>
  <c r="K30" i="95"/>
  <c r="I30" i="95"/>
  <c r="O16" i="108"/>
  <c r="O25" i="108"/>
  <c r="O15" i="108"/>
  <c r="O22" i="108"/>
  <c r="O21" i="94"/>
  <c r="AD23" i="68"/>
  <c r="O25" i="94"/>
  <c r="O27" i="108"/>
  <c r="O16" i="141"/>
  <c r="O30" i="141"/>
  <c r="R16" i="102"/>
  <c r="Q16" i="102"/>
  <c r="R14" i="102"/>
  <c r="Q14" i="102"/>
  <c r="Q22" i="102"/>
  <c r="R22" i="102"/>
  <c r="R10" i="102"/>
  <c r="Q10" i="102"/>
  <c r="R19" i="102"/>
  <c r="Q19" i="102"/>
  <c r="P28" i="36"/>
  <c r="Q28" i="36"/>
  <c r="P26" i="36"/>
  <c r="Q26" i="36"/>
  <c r="P22" i="36"/>
  <c r="Q22" i="36"/>
  <c r="P25" i="36"/>
  <c r="Q25" i="36"/>
  <c r="O30" i="108"/>
  <c r="R12" i="102"/>
  <c r="Q12" i="102"/>
  <c r="Q24" i="102"/>
  <c r="R24" i="102"/>
  <c r="Q26" i="102"/>
  <c r="R26" i="102"/>
  <c r="Q25" i="102"/>
  <c r="R25" i="102"/>
  <c r="Q29" i="36"/>
  <c r="P29" i="36"/>
  <c r="Q23" i="36"/>
  <c r="P23" i="36"/>
  <c r="Q13" i="36"/>
  <c r="P13" i="36"/>
  <c r="P17" i="36"/>
  <c r="Q17" i="36"/>
  <c r="Q27" i="36"/>
  <c r="P27" i="36"/>
  <c r="Q15" i="102"/>
  <c r="R15" i="102"/>
  <c r="R21" i="102"/>
  <c r="Q21" i="102"/>
  <c r="P18" i="36"/>
  <c r="Q18" i="36"/>
  <c r="P15" i="36"/>
  <c r="Q15" i="36"/>
  <c r="P20" i="36"/>
  <c r="Q20" i="36"/>
  <c r="P12" i="36"/>
  <c r="Q12" i="36"/>
  <c r="P14" i="36"/>
  <c r="Q14" i="36"/>
  <c r="Q18" i="102"/>
  <c r="R18" i="102"/>
  <c r="Q28" i="102"/>
  <c r="R28" i="102"/>
  <c r="R23" i="102"/>
  <c r="Q23" i="102"/>
  <c r="R11" i="102"/>
  <c r="Q11" i="102"/>
  <c r="R20" i="102"/>
  <c r="Q20" i="102"/>
  <c r="Q27" i="102"/>
  <c r="R27" i="102"/>
  <c r="Q13" i="102"/>
  <c r="R13" i="102"/>
  <c r="Q17" i="102"/>
  <c r="R17" i="102"/>
  <c r="O30" i="97"/>
  <c r="P11" i="36"/>
  <c r="Q11" i="36"/>
  <c r="P21" i="36"/>
  <c r="Q21" i="36"/>
  <c r="Q19" i="36"/>
  <c r="P19" i="36"/>
  <c r="P16" i="36"/>
  <c r="Q16" i="36"/>
  <c r="P24" i="36"/>
  <c r="Q24" i="36"/>
  <c r="O25" i="70" l="1"/>
  <c r="P25" i="70"/>
  <c r="AL12" i="105"/>
  <c r="AK12" i="105"/>
  <c r="AL15" i="105"/>
  <c r="AK15" i="105"/>
  <c r="AL14" i="105"/>
  <c r="AK14" i="105"/>
  <c r="AK23" i="105"/>
  <c r="AL23" i="105"/>
  <c r="AL17" i="105"/>
  <c r="AK17" i="105"/>
  <c r="AR18" i="104"/>
  <c r="AQ18" i="104"/>
  <c r="AQ20" i="104"/>
  <c r="AR20" i="104"/>
  <c r="AQ13" i="104"/>
  <c r="AR13" i="104"/>
  <c r="AQ28" i="104"/>
  <c r="AR28" i="104"/>
  <c r="AQ29" i="104"/>
  <c r="AR29" i="104"/>
  <c r="AK24" i="104"/>
  <c r="AL24" i="104"/>
  <c r="AL27" i="104"/>
  <c r="AK27" i="104"/>
  <c r="AK12" i="104"/>
  <c r="AL12" i="104"/>
  <c r="AL19" i="104"/>
  <c r="AK19" i="104"/>
  <c r="AL13" i="104"/>
  <c r="AK13" i="104"/>
  <c r="AX12" i="103"/>
  <c r="AW12" i="103"/>
  <c r="AX11" i="103"/>
  <c r="AW11" i="103"/>
  <c r="AX25" i="103"/>
  <c r="AW25" i="103"/>
  <c r="AX26" i="103"/>
  <c r="AW26" i="103"/>
  <c r="AX29" i="103"/>
  <c r="AW29" i="103"/>
  <c r="AW12" i="105"/>
  <c r="AX12" i="105"/>
  <c r="AW14" i="105"/>
  <c r="AX14" i="105"/>
  <c r="AX29" i="105"/>
  <c r="AW29" i="105"/>
  <c r="AW23" i="105"/>
  <c r="AX23" i="105"/>
  <c r="AR21" i="105"/>
  <c r="AQ21" i="105"/>
  <c r="AQ17" i="105"/>
  <c r="AR17" i="105"/>
  <c r="AR20" i="105"/>
  <c r="AQ20" i="105"/>
  <c r="AR22" i="105"/>
  <c r="AQ22" i="105"/>
  <c r="AK28" i="103"/>
  <c r="AL28" i="103"/>
  <c r="AL25" i="103"/>
  <c r="AK25" i="103"/>
  <c r="AL26" i="103"/>
  <c r="AK26" i="103"/>
  <c r="AK19" i="103"/>
  <c r="AL19" i="103"/>
  <c r="AD20" i="103"/>
  <c r="AD18" i="103"/>
  <c r="AD25" i="103"/>
  <c r="AD14" i="103"/>
  <c r="AD11" i="103"/>
  <c r="AD26" i="103"/>
  <c r="AD24" i="103"/>
  <c r="AD19" i="103"/>
  <c r="AD29" i="103"/>
  <c r="AD23" i="103"/>
  <c r="AD13" i="103"/>
  <c r="AD22" i="103"/>
  <c r="AD28" i="103"/>
  <c r="AD12" i="103"/>
  <c r="AD27" i="103"/>
  <c r="AD15" i="103"/>
  <c r="AD21" i="103"/>
  <c r="AD16" i="103"/>
  <c r="AD17" i="103"/>
  <c r="AK27" i="105"/>
  <c r="AL27" i="105"/>
  <c r="AL20" i="105"/>
  <c r="AK20" i="105"/>
  <c r="AL29" i="105"/>
  <c r="AK29" i="105"/>
  <c r="AL25" i="105"/>
  <c r="AK25" i="105"/>
  <c r="AK16" i="105"/>
  <c r="AL16" i="105"/>
  <c r="AR15" i="104"/>
  <c r="AQ15" i="104"/>
  <c r="AR19" i="104"/>
  <c r="AQ19" i="104"/>
  <c r="AQ23" i="104"/>
  <c r="AR23" i="104"/>
  <c r="AQ27" i="104"/>
  <c r="AR27" i="104"/>
  <c r="AK20" i="104"/>
  <c r="AL20" i="104"/>
  <c r="AL11" i="104"/>
  <c r="AK11" i="104"/>
  <c r="AK15" i="104"/>
  <c r="AL15" i="104"/>
  <c r="AL28" i="104"/>
  <c r="AK28" i="104"/>
  <c r="AD18" i="105"/>
  <c r="AD29" i="105"/>
  <c r="AD21" i="105"/>
  <c r="AD28" i="105"/>
  <c r="AD23" i="105"/>
  <c r="AD13" i="105"/>
  <c r="AD25" i="105"/>
  <c r="AD22" i="105"/>
  <c r="AD20" i="105"/>
  <c r="AD17" i="105"/>
  <c r="AD27" i="105"/>
  <c r="AD26" i="105"/>
  <c r="AD15" i="105"/>
  <c r="AD14" i="105"/>
  <c r="AD19" i="105"/>
  <c r="AD12" i="105"/>
  <c r="AD16" i="105"/>
  <c r="AD24" i="105"/>
  <c r="AD11" i="105"/>
  <c r="AX28" i="103"/>
  <c r="AW28" i="103"/>
  <c r="AX24" i="103"/>
  <c r="AW24" i="103"/>
  <c r="AW16" i="103"/>
  <c r="AX16" i="103"/>
  <c r="AW13" i="103"/>
  <c r="AX13" i="103"/>
  <c r="AW24" i="105"/>
  <c r="AX24" i="105"/>
  <c r="AX21" i="105"/>
  <c r="AW21" i="105"/>
  <c r="AX27" i="105"/>
  <c r="AW27" i="105"/>
  <c r="AX19" i="105"/>
  <c r="AW19" i="105"/>
  <c r="AX11" i="105"/>
  <c r="AW11" i="105"/>
  <c r="AR29" i="105"/>
  <c r="AQ29" i="105"/>
  <c r="AQ15" i="105"/>
  <c r="AR15" i="105"/>
  <c r="AR25" i="105"/>
  <c r="AQ25" i="105"/>
  <c r="AR24" i="105"/>
  <c r="AQ24" i="105"/>
  <c r="AR14" i="105"/>
  <c r="AQ14" i="105"/>
  <c r="AK12" i="103"/>
  <c r="AL12" i="103"/>
  <c r="AL11" i="103"/>
  <c r="AK11" i="103"/>
  <c r="AL18" i="103"/>
  <c r="AK18" i="103"/>
  <c r="AK29" i="103"/>
  <c r="AL29" i="103"/>
  <c r="AL13" i="103"/>
  <c r="AK13" i="103"/>
  <c r="AK11" i="105"/>
  <c r="AL11" i="105"/>
  <c r="AL26" i="105"/>
  <c r="AK26" i="105"/>
  <c r="AK18" i="105"/>
  <c r="AL18" i="105"/>
  <c r="AL13" i="105"/>
  <c r="AK13" i="105"/>
  <c r="AK19" i="105"/>
  <c r="AL19" i="105"/>
  <c r="AQ21" i="104"/>
  <c r="AR21" i="104"/>
  <c r="AQ16" i="104"/>
  <c r="AR16" i="104"/>
  <c r="AQ22" i="104"/>
  <c r="AR22" i="104"/>
  <c r="AQ11" i="104"/>
  <c r="AR11" i="104"/>
  <c r="AQ26" i="104"/>
  <c r="AR26" i="104"/>
  <c r="AK23" i="104"/>
  <c r="AL23" i="104"/>
  <c r="AK29" i="104"/>
  <c r="AL29" i="104"/>
  <c r="AK17" i="104"/>
  <c r="AL17" i="104"/>
  <c r="AL14" i="104"/>
  <c r="AK14" i="104"/>
  <c r="AL21" i="104"/>
  <c r="AK21" i="104"/>
  <c r="AX22" i="103"/>
  <c r="AW22" i="103"/>
  <c r="AX21" i="103"/>
  <c r="AW21" i="103"/>
  <c r="AX20" i="103"/>
  <c r="AW20" i="103"/>
  <c r="AW27" i="103"/>
  <c r="AX27" i="103"/>
  <c r="AW19" i="103"/>
  <c r="AX19" i="103"/>
  <c r="AW28" i="105"/>
  <c r="AX28" i="105"/>
  <c r="AX18" i="105"/>
  <c r="AW18" i="105"/>
  <c r="AX26" i="105"/>
  <c r="AW26" i="105"/>
  <c r="AW20" i="105"/>
  <c r="AX20" i="105"/>
  <c r="AW22" i="105"/>
  <c r="AX22" i="105"/>
  <c r="AQ23" i="105"/>
  <c r="AR23" i="105"/>
  <c r="AR16" i="105"/>
  <c r="AQ16" i="105"/>
  <c r="AR12" i="105"/>
  <c r="AQ12" i="105"/>
  <c r="AR13" i="105"/>
  <c r="AQ13" i="105"/>
  <c r="AR27" i="105"/>
  <c r="AQ27" i="105"/>
  <c r="AL27" i="103"/>
  <c r="AK27" i="103"/>
  <c r="AK24" i="103"/>
  <c r="AL24" i="103"/>
  <c r="AL14" i="103"/>
  <c r="AK14" i="103"/>
  <c r="AL20" i="103"/>
  <c r="AK20" i="103"/>
  <c r="AK23" i="103"/>
  <c r="AL23" i="103"/>
  <c r="AL21" i="105"/>
  <c r="AK21" i="105"/>
  <c r="AL28" i="105"/>
  <c r="AK28" i="105"/>
  <c r="AK24" i="105"/>
  <c r="AL24" i="105"/>
  <c r="AL22" i="105"/>
  <c r="AK22" i="105"/>
  <c r="AQ25" i="104"/>
  <c r="AR25" i="104"/>
  <c r="AQ14" i="104"/>
  <c r="AR14" i="104"/>
  <c r="AQ12" i="104"/>
  <c r="AR12" i="104"/>
  <c r="AR24" i="104"/>
  <c r="AQ24" i="104"/>
  <c r="AQ17" i="104"/>
  <c r="AR17" i="104"/>
  <c r="AK22" i="104"/>
  <c r="AL22" i="104"/>
  <c r="AK18" i="104"/>
  <c r="AL18" i="104"/>
  <c r="AK16" i="104"/>
  <c r="AL16" i="104"/>
  <c r="AL26" i="104"/>
  <c r="AK26" i="104"/>
  <c r="AL25" i="104"/>
  <c r="AK25" i="104"/>
  <c r="AW23" i="103"/>
  <c r="AX23" i="103"/>
  <c r="AX14" i="103"/>
  <c r="AW14" i="103"/>
  <c r="AX15" i="103"/>
  <c r="AW15" i="103"/>
  <c r="AW18" i="103"/>
  <c r="AX18" i="103"/>
  <c r="AX17" i="103"/>
  <c r="AW17" i="103"/>
  <c r="AW16" i="105"/>
  <c r="AX16" i="105"/>
  <c r="AW25" i="105"/>
  <c r="AX25" i="105"/>
  <c r="AW13" i="105"/>
  <c r="AX13" i="105"/>
  <c r="AX15" i="105"/>
  <c r="AW15" i="105"/>
  <c r="AW17" i="105"/>
  <c r="AX17" i="105"/>
  <c r="AR26" i="105"/>
  <c r="AQ26" i="105"/>
  <c r="AQ19" i="105"/>
  <c r="AR19" i="105"/>
  <c r="AQ28" i="105"/>
  <c r="AR28" i="105"/>
  <c r="AQ11" i="105"/>
  <c r="AR11" i="105"/>
  <c r="AQ18" i="105"/>
  <c r="AR18" i="105"/>
  <c r="AK15" i="103"/>
  <c r="AL15" i="103"/>
  <c r="AL17" i="103"/>
  <c r="AK17" i="103"/>
  <c r="AL22" i="103"/>
  <c r="AK22" i="103"/>
  <c r="AK21" i="103"/>
  <c r="AL21" i="103"/>
  <c r="AL16" i="103"/>
  <c r="AK16" i="103"/>
  <c r="AE14" i="104"/>
  <c r="AF14" i="104"/>
  <c r="AF29" i="104"/>
  <c r="AE29" i="104"/>
  <c r="AF13" i="104"/>
  <c r="AE13" i="104"/>
  <c r="AF18" i="104"/>
  <c r="AE18" i="104"/>
  <c r="AE23" i="104"/>
  <c r="AF23" i="104"/>
  <c r="AF24" i="104"/>
  <c r="AE24" i="104"/>
  <c r="AF21" i="104"/>
  <c r="AE21" i="104"/>
  <c r="AF11" i="104"/>
  <c r="AE11" i="104"/>
  <c r="AE28" i="104"/>
  <c r="AF28" i="104"/>
  <c r="AF16" i="104"/>
  <c r="AE16" i="104"/>
  <c r="AE19" i="104"/>
  <c r="AF19" i="104"/>
  <c r="AE27" i="104"/>
  <c r="AF27" i="104"/>
  <c r="AE20" i="104"/>
  <c r="AF20" i="104"/>
  <c r="AE15" i="104"/>
  <c r="AF15" i="104"/>
  <c r="AE26" i="104"/>
  <c r="AF26" i="104"/>
  <c r="AE25" i="104"/>
  <c r="AF25" i="104"/>
  <c r="AF22" i="104"/>
  <c r="AE22" i="104"/>
  <c r="AF17" i="104"/>
  <c r="AE17" i="104"/>
  <c r="AF12" i="104"/>
  <c r="AE12" i="104"/>
  <c r="O30" i="95"/>
  <c r="O17" i="70"/>
  <c r="P17" i="70"/>
  <c r="P30" i="70"/>
  <c r="O30" i="70"/>
  <c r="P32" i="70"/>
  <c r="O32" i="70"/>
  <c r="P13" i="70"/>
  <c r="O13" i="70"/>
  <c r="P27" i="70"/>
  <c r="O27" i="70"/>
  <c r="P16" i="70"/>
  <c r="O16" i="70"/>
  <c r="O21" i="70"/>
  <c r="P21" i="70"/>
  <c r="O15" i="70"/>
  <c r="P15" i="70"/>
  <c r="P29" i="70"/>
  <c r="O29" i="70"/>
  <c r="P23" i="70"/>
  <c r="O23" i="70"/>
  <c r="O22" i="70"/>
  <c r="P22" i="70"/>
  <c r="P24" i="70"/>
  <c r="O24" i="70"/>
  <c r="P26" i="70"/>
  <c r="O26" i="70"/>
  <c r="P14" i="70"/>
  <c r="O14" i="70"/>
  <c r="O28" i="70"/>
  <c r="P28" i="70"/>
  <c r="O19" i="70"/>
  <c r="P19" i="70"/>
  <c r="P20" i="70"/>
  <c r="O20" i="70"/>
  <c r="O31" i="70"/>
  <c r="P31" i="70"/>
  <c r="O18" i="70"/>
  <c r="P18" i="70"/>
  <c r="AF11" i="105" l="1"/>
  <c r="AE11" i="105"/>
  <c r="AF19" i="105"/>
  <c r="AE19" i="105"/>
  <c r="AF27" i="105"/>
  <c r="AE27" i="105"/>
  <c r="AE25" i="105"/>
  <c r="AF25" i="105"/>
  <c r="AF21" i="105"/>
  <c r="AE21" i="105"/>
  <c r="AF15" i="103"/>
  <c r="AE15" i="103"/>
  <c r="AF22" i="103"/>
  <c r="AE22" i="103"/>
  <c r="AE19" i="103"/>
  <c r="AF19" i="103"/>
  <c r="AF14" i="103"/>
  <c r="AE14" i="103"/>
  <c r="AE24" i="105"/>
  <c r="AF24" i="105"/>
  <c r="AE14" i="105"/>
  <c r="AF14" i="105"/>
  <c r="AE17" i="105"/>
  <c r="AF17" i="105"/>
  <c r="AF13" i="105"/>
  <c r="AE13" i="105"/>
  <c r="AF29" i="105"/>
  <c r="AE29" i="105"/>
  <c r="AE17" i="103"/>
  <c r="AF17" i="103"/>
  <c r="AF27" i="103"/>
  <c r="AE27" i="103"/>
  <c r="AE13" i="103"/>
  <c r="AF13" i="103"/>
  <c r="AE24" i="103"/>
  <c r="AF24" i="103"/>
  <c r="AE25" i="103"/>
  <c r="AF25" i="103"/>
  <c r="AF16" i="105"/>
  <c r="AE16" i="105"/>
  <c r="AE15" i="105"/>
  <c r="AF15" i="105"/>
  <c r="AF20" i="105"/>
  <c r="AE20" i="105"/>
  <c r="AE23" i="105"/>
  <c r="AF23" i="105"/>
  <c r="AE18" i="105"/>
  <c r="AF18" i="105"/>
  <c r="AF16" i="103"/>
  <c r="AE16" i="103"/>
  <c r="AE12" i="103"/>
  <c r="AF12" i="103"/>
  <c r="AE23" i="103"/>
  <c r="AF23" i="103"/>
  <c r="AF26" i="103"/>
  <c r="AE26" i="103"/>
  <c r="AF18" i="103"/>
  <c r="AE18" i="103"/>
  <c r="AE12" i="105"/>
  <c r="AF12" i="105"/>
  <c r="AF26" i="105"/>
  <c r="AE26" i="105"/>
  <c r="AE22" i="105"/>
  <c r="AF22" i="105"/>
  <c r="AE28" i="105"/>
  <c r="AF28" i="105"/>
  <c r="AF21" i="103"/>
  <c r="AE21" i="103"/>
  <c r="AF28" i="103"/>
  <c r="AE28" i="103"/>
  <c r="AF29" i="103"/>
  <c r="AE29" i="103"/>
  <c r="AE11" i="103"/>
  <c r="AF11" i="103"/>
  <c r="AF20" i="103"/>
  <c r="AE20" i="103"/>
  <c r="S26" i="160" l="1"/>
  <c r="S26" i="161"/>
  <c r="S26" i="162"/>
  <c r="S42" i="158" l="1"/>
</calcChain>
</file>

<file path=xl/sharedStrings.xml><?xml version="1.0" encoding="utf-8"?>
<sst xmlns="http://schemas.openxmlformats.org/spreadsheetml/2006/main" count="4735" uniqueCount="492">
  <si>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</si>
  <si>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</si>
  <si>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</si>
  <si>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</si>
  <si>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</si>
  <si>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</si>
  <si>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</si>
  <si>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</si>
  <si>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</si>
  <si>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</si>
  <si>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</si>
  <si>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</si>
  <si>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</si>
  <si>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</si>
  <si>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</si>
  <si>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</si>
  <si>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</si>
  <si>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</si>
  <si>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</si>
  <si>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</si>
  <si>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</si>
  <si>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</si>
  <si>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</si>
  <si>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</si>
  <si>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</si>
  <si>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</si>
  <si>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</si>
  <si>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</si>
  <si>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</si>
  <si>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</si>
  <si>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</si>
  <si>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</si>
  <si>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</si>
  <si>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</si>
  <si>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</si>
  <si>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</si>
  <si>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</si>
  <si>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</si>
  <si>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</si>
  <si>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</si>
  <si>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</si>
  <si>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</si>
  <si>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</si>
  <si>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</si>
  <si>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</si>
  <si>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</si>
  <si>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</si>
  <si>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</si>
  <si>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</si>
  <si>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</si>
  <si>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</si>
  <si>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</si>
  <si>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</si>
  <si>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</si>
  <si>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</si>
  <si>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</si>
  <si>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</si>
  <si>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</si>
  <si>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</si>
  <si>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</si>
  <si>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</si>
  <si>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</si>
  <si>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</si>
  <si>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</si>
  <si>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</si>
  <si>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</si>
  <si>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</si>
  <si>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</si>
  <si>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</si>
  <si>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</si>
  <si>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</si>
  <si>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</si>
  <si>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</si>
  <si>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</si>
  <si>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</si>
  <si>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</si>
  <si>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</si>
  <si>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</si>
  <si>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</si>
  <si>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</si>
  <si>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</si>
  <si>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</si>
  <si>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</si>
  <si>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</si>
  <si>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</si>
  <si>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</si>
  <si>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</si>
  <si>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</si>
  <si>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</si>
  <si>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</si>
  <si>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</si>
  <si>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</si>
  <si>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</si>
  <si>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</si>
  <si>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</si>
  <si>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</si>
  <si>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</si>
  <si>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</si>
  <si>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</si>
  <si>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</si>
  <si>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</si>
  <si>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</si>
  <si>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</si>
  <si>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</si>
  <si>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</si>
  <si>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</si>
  <si>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</si>
  <si>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</si>
  <si>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</si>
  <si>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</si>
  <si>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</si>
  <si>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</si>
  <si>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</si>
  <si>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</si>
  <si>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</si>
  <si>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</si>
  <si>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</si>
  <si>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</si>
  <si>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</si>
  <si>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</si>
  <si>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</si>
  <si>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</si>
  <si>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</si>
  <si>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</si>
  <si>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</si>
  <si>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</si>
  <si>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</si>
  <si>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</si>
  <si>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</si>
  <si>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</si>
  <si>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</si>
  <si>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</si>
  <si>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</si>
  <si>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</si>
  <si>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</si>
  <si>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</si>
  <si>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</si>
  <si>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</si>
  <si>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</si>
  <si>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</si>
  <si>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</si>
  <si>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</si>
  <si>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</si>
  <si>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</si>
  <si>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</si>
  <si>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</si>
  <si>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</si>
  <si>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</si>
  <si>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</si>
  <si>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</si>
  <si>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</si>
  <si>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</si>
  <si>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</si>
  <si>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</si>
  <si>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</si>
  <si>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</si>
  <si>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</si>
  <si>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</si>
  <si>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</si>
  <si>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</si>
  <si>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</si>
  <si>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</si>
  <si>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</si>
  <si>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</si>
  <si>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</si>
  <si>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</si>
  <si>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</si>
  <si>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</si>
  <si>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</si>
  <si>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</si>
  <si>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</si>
  <si>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</si>
  <si>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</si>
  <si>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</si>
  <si>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</si>
  <si>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</si>
  <si>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</si>
  <si>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</si>
  <si>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</si>
  <si>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</si>
  <si>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</si>
  <si>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</si>
  <si>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</si>
  <si>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</si>
  <si>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</si>
  <si>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</si>
  <si>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</si>
  <si>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</si>
  <si>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</si>
  <si>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</si>
  <si>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</si>
  <si>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</si>
  <si>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</si>
  <si>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</si>
  <si>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</si>
  <si>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</si>
  <si>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</si>
  <si>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</si>
  <si>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</si>
  <si>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</si>
  <si>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</si>
  <si>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</si>
  <si>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</si>
  <si>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</si>
  <si>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</si>
  <si>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</si>
  <si>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</si>
  <si>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</si>
  <si>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</si>
  <si>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</si>
  <si>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</si>
  <si>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</si>
  <si>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</si>
  <si>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</si>
  <si>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</si>
  <si>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</si>
  <si>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</si>
  <si>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</si>
  <si>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</si>
  <si>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</si>
  <si>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</si>
  <si>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</si>
  <si>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</si>
  <si>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por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</si>
  <si>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</si>
  <si>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</si>
  <si>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</si>
  <si>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</si>
  <si>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</si>
  <si>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</si>
  <si>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</si>
  <si>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</si>
  <si>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</si>
  <si>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</si>
  <si>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</si>
  <si>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</si>
  <si>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</si>
  <si>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</si>
  <si>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</si>
  <si>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</si>
  <si>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</si>
  <si>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</si>
  <si>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</si>
  <si>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</si>
  <si>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</si>
  <si>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</si>
  <si>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</si>
  <si>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</si>
  <si>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</si>
  <si>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</si>
  <si>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</si>
  <si>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</si>
  <si>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</si>
  <si>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</si>
  <si>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</si>
  <si>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</si>
  <si>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</si>
  <si>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</si>
  <si>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</si>
  <si>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</si>
  <si>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</si>
  <si>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</si>
  <si>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</si>
  <si>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</si>
  <si>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</si>
  <si>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</si>
  <si>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</si>
  <si>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</si>
  <si>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</si>
  <si>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</si>
  <si>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</si>
  <si>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</si>
  <si>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</si>
  <si>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</si>
  <si>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</si>
  <si>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</si>
  <si>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</si>
  <si>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</si>
  <si>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</si>
  <si>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</si>
  <si>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</si>
  <si>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</si>
  <si>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</si>
  <si>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</si>
  <si>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</si>
  <si>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</si>
  <si>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</si>
  <si>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</si>
  <si>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</si>
  <si>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</si>
  <si>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</si>
  <si>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</si>
  <si>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</si>
  <si>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</si>
  <si>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</si>
  <si>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</si>
  <si>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</si>
  <si>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</si>
  <si>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</si>
  <si>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</si>
  <si>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</si>
  <si>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</si>
  <si>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</si>
  <si>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</si>
  <si>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</si>
  <si>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</si>
  <si>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</si>
  <si>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</si>
  <si>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</si>
  <si>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</si>
  <si>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</si>
  <si>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</si>
  <si>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</si>
  <si>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</si>
  <si>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</si>
  <si>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</si>
  <si>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</si>
  <si>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</si>
  <si>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</si>
  <si>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</si>
  <si>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</si>
  <si>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</si>
  <si>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</si>
  <si>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</si>
  <si>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</si>
  <si>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</si>
  <si>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</si>
  <si>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</si>
  <si>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</si>
  <si>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</si>
  <si>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</si>
  <si>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</si>
  <si>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</si>
  <si>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</si>
  <si>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</si>
  <si>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</si>
  <si>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</si>
  <si>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</si>
  <si>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</si>
  <si>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</si>
  <si>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</si>
  <si>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</si>
  <si>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</si>
  <si>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</si>
  <si>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</si>
  <si>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</si>
  <si>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9.1. EVOLUCIÓN DEL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</si>
  <si>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</si>
  <si>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</si>
  <si>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</si>
  <si>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</si>
  <si>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</si>
  <si>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</si>
  <si>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</si>
  <si>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</si>
  <si>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</si>
  <si>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</si>
  <si>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</si>
  <si>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</si>
  <si>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</si>
  <si>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</si>
  <si>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</si>
  <si>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</si>
  <si>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</si>
  <si>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</si>
  <si>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</si>
  <si>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</si>
  <si>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</si>
  <si>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</si>
  <si>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</si>
  <si>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</si>
  <si>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</si>
  <si>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</si>
  <si>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</si>
  <si>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</si>
  <si>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</si>
  <si>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</si>
  <si>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</si>
  <si>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</si>
  <si>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</si>
  <si>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</si>
  <si>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</si>
  <si>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</si>
  <si>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</si>
  <si>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</si>
  <si>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</si>
  <si>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</si>
  <si>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</si>
  <si>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</si>
  <si>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</si>
  <si>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</si>
  <si>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</si>
  <si>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</si>
  <si>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</si>
  <si>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</si>
  <si>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</si>
  <si>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</si>
  <si>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</si>
  <si>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</si>
  <si>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</si>
  <si>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</si>
  <si>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</si>
  <si>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</si>
  <si>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</si>
  <si>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</si>
  <si>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</si>
  <si>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</si>
  <si>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</si>
  <si>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</si>
  <si>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</si>
  <si>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</si>
  <si>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</si>
  <si>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</si>
  <si>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</si>
  <si>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</si>
  <si>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</si>
  <si>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</si>
  <si>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</si>
  <si>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</si>
  <si>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</si>
  <si>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</si>
  <si>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</si>
  <si>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</si>
  <si>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</si>
  <si>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</si>
  <si>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</si>
  <si>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</si>
  <si>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</si>
  <si>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</si>
  <si>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</si>
  <si>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</si>
  <si>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</si>
  <si>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</si>
  <si>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</si>
  <si>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</si>
  <si>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</si>
  <si>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</si>
  <si>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</si>
  <si>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</si>
  <si>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</si>
  <si>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</si>
  <si>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</si>
  <si>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</si>
  <si>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</si>
  <si>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</si>
  <si>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</si>
  <si>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</si>
  <si>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</si>
  <si>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</si>
  <si>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</si>
  <si>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</si>
  <si>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</si>
  <si>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</si>
  <si>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</si>
  <si>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</si>
  <si>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</si>
  <si>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</si>
  <si>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</si>
  <si>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</si>
  <si>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</si>
  <si>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</si>
  <si>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</si>
  <si>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</si>
  <si>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</si>
  <si>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</si>
  <si>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</si>
  <si>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</si>
  <si>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</si>
  <si>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</si>
  <si>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</si>
  <si>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</si>
  <si>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</si>
  <si>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</si>
  <si>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</si>
  <si>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</si>
  <si>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</si>
  <si>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</si>
  <si>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</si>
  <si>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</si>
  <si>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</si>
  <si>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</si>
  <si>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</si>
  <si>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</si>
  <si>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</si>
  <si>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</si>
  <si>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</si>
  <si>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</si>
  <si>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</si>
  <si>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(1) Cifras INE de población referidas al 01/01/2021. Real Decreto 1065/2021, de 30 de noviembre BOE 23.12.21.</t>
  </si>
  <si>
    <t>(1) Cifras definitivas INE de la Estadística del Padrón continuo referidas al 01/01/2022. Datos definitivos (publicado 24/1/2023)</t>
  </si>
  <si>
    <t>Situación a 31 de marzo de 2023</t>
  </si>
  <si>
    <t>Tiempo de resolución calculado sobre las Resoluciones realizadas entre el 1 de abril de 2022 y el 31 de marzo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</si>
</sst>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0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8">
    <xf numFmtId="0" fontId="0" fillId="0" borderId="0" applyBorder="0"/>
    <xf numFmtId="164" fontId="5" fillId="0" borderId="0" applyFont="0" applyFill="0" applyBorder="0" applyAlignment="0" applyProtection="0"/>
    <xf numFmtId="0" fontId="103" fillId="0" borderId="0"/>
    <xf numFmtId="0" fontId="5" fillId="0" borderId="0"/>
    <xf numFmtId="0" fontId="5" fillId="0" borderId="0"/>
    <xf numFmtId="0" fontId="5" fillId="0" borderId="0"/>
    <xf numFmtId="0" fontId="5" fillId="0" borderId="0" applyBorder="0"/>
    <xf numFmtId="0" fontId="5" fillId="0" borderId="0" applyBorder="0"/>
    <xf numFmtId="9" fontId="5" fillId="0" borderId="0" applyFont="0" applyFill="0" applyBorder="0" applyAlignment="0" applyProtection="0"/>
    <xf numFmtId="9" fontId="5" fillId="0" borderId="0" applyFont="0" applyFill="0" applyBorder="0" applyAlignment="0" applyProtection="0"/>
    <xf numFmtId="0" fontId="5" fillId="0" borderId="0"/>
    <xf numFmtId="9" fontId="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4" fillId="0" borderId="0"/>
    <xf numFmtId="9" fontId="3" fillId="0" borderId="0" applyFont="0" applyFill="0" applyBorder="0" applyAlignment="0" applyProtection="0"/>
    <xf numFmtId="0" fontId="5" fillId="0" borderId="0" applyBorder="0"/>
    <xf numFmtId="0" fontId="3" fillId="0" borderId="0"/>
    <xf numFmtId="0" fontId="181" fillId="0" borderId="0" applyNumberFormat="0" applyFill="0" applyBorder="0" applyAlignment="0" applyProtection="0"/>
    <xf numFmtId="0" fontId="2" fillId="0" borderId="0"/>
    <xf numFmtId="9" fontId="2" fillId="0" borderId="0" applyFont="0" applyFill="0" applyBorder="0" applyAlignment="0" applyProtection="0"/>
    <xf numFmtId="169" fontId="5" fillId="0" borderId="0" applyFont="0" applyFill="0" applyBorder="0" applyAlignment="0" applyProtection="0"/>
    <xf numFmtId="0" fontId="190" fillId="0" borderId="0"/>
    <xf numFmtId="0" fontId="191" fillId="0" borderId="0" applyNumberFormat="0" applyFill="0" applyBorder="0" applyAlignment="0" applyProtection="0"/>
    <xf numFmtId="0" fontId="192" fillId="0" borderId="67" applyNumberFormat="0" applyFill="0" applyAlignment="0" applyProtection="0"/>
    <xf numFmtId="0" fontId="193" fillId="0" borderId="68" applyNumberFormat="0" applyFill="0" applyAlignment="0" applyProtection="0"/>
    <xf numFmtId="0" fontId="194" fillId="0" borderId="69" applyNumberFormat="0" applyFill="0" applyAlignment="0" applyProtection="0"/>
    <xf numFmtId="0" fontId="194" fillId="0" borderId="0" applyNumberFormat="0" applyFill="0" applyBorder="0" applyAlignment="0" applyProtection="0"/>
    <xf numFmtId="0" fontId="195" fillId="7" borderId="0" applyNumberFormat="0" applyBorder="0" applyAlignment="0" applyProtection="0"/>
    <xf numFmtId="0" fontId="196" fillId="8" borderId="0" applyNumberFormat="0" applyBorder="0" applyAlignment="0" applyProtection="0"/>
    <xf numFmtId="0" fontId="197" fillId="9" borderId="0" applyNumberFormat="0" applyBorder="0" applyAlignment="0" applyProtection="0"/>
    <xf numFmtId="0" fontId="198" fillId="10" borderId="70" applyNumberFormat="0" applyAlignment="0" applyProtection="0"/>
    <xf numFmtId="0" fontId="199" fillId="11" borderId="71" applyNumberFormat="0" applyAlignment="0" applyProtection="0"/>
    <xf numFmtId="0" fontId="200" fillId="11" borderId="70" applyNumberFormat="0" applyAlignment="0" applyProtection="0"/>
    <xf numFmtId="0" fontId="201" fillId="0" borderId="72" applyNumberFormat="0" applyFill="0" applyAlignment="0" applyProtection="0"/>
    <xf numFmtId="0" fontId="102" fillId="12" borderId="73" applyNumberFormat="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4" fillId="0" borderId="75" applyNumberFormat="0" applyFill="0" applyAlignment="0" applyProtection="0"/>
    <xf numFmtId="0" fontId="10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0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0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0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0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0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05" fillId="0" borderId="0"/>
    <xf numFmtId="0" fontId="1" fillId="13" borderId="74" applyNumberFormat="0" applyFont="0" applyAlignment="0" applyProtection="0"/>
    <xf numFmtId="0" fontId="206" fillId="0" borderId="0" applyNumberFormat="0" applyFill="0" applyBorder="0" applyAlignment="0" applyProtection="0"/>
    <xf numFmtId="0" fontId="207" fillId="0" borderId="0" applyNumberFormat="0" applyFill="0" applyBorder="0" applyAlignment="0" applyProtection="0"/>
    <xf numFmtId="0" fontId="208" fillId="0" borderId="0"/>
  </cellStyleXfs>
  <cellXfs count="1222">
    <xf numFmtId="0" fontId="0" fillId="0" borderId="0" xfId="0"/>
    <xf numFmtId="0" fontId="6" fillId="0" borderId="0" xfId="0" applyFont="1" applyAlignment="1">
      <alignment vertical="center" wrapText="1"/>
    </xf>
    <xf numFmtId="0" fontId="0" fillId="0" borderId="0" xfId="0" applyAlignment="1">
      <alignment vertical="center"/>
    </xf>
    <xf numFmtId="0" fontId="7"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vertical="center"/>
    </xf>
    <xf numFmtId="0" fontId="8"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6" fillId="0" borderId="0" xfId="0" applyFont="1" applyAlignment="1">
      <alignment horizontal="left"/>
    </xf>
    <xf numFmtId="0" fontId="6" fillId="0" borderId="0" xfId="0" applyFont="1"/>
    <xf numFmtId="0" fontId="14" fillId="0" borderId="0" xfId="0" applyFont="1" applyAlignment="1">
      <alignment vertical="center"/>
    </xf>
    <xf numFmtId="0" fontId="15" fillId="0" borderId="0" xfId="0" applyFont="1" applyAlignment="1">
      <alignment vertical="center" wrapText="1"/>
    </xf>
    <xf numFmtId="0" fontId="16" fillId="0" borderId="0" xfId="0" applyFont="1" applyAlignment="1">
      <alignment vertical="center"/>
    </xf>
    <xf numFmtId="0" fontId="18" fillId="0" borderId="0" xfId="0" applyFont="1" applyAlignment="1">
      <alignment vertical="center"/>
    </xf>
    <xf numFmtId="0" fontId="15" fillId="0" borderId="0" xfId="0" applyFont="1" applyAlignment="1">
      <alignment horizontal="left"/>
    </xf>
    <xf numFmtId="0" fontId="15" fillId="0" borderId="0" xfId="0" applyFont="1"/>
    <xf numFmtId="0" fontId="19" fillId="0" borderId="0" xfId="0" applyFont="1" applyAlignment="1">
      <alignment vertical="center"/>
    </xf>
    <xf numFmtId="3" fontId="6" fillId="0" borderId="0" xfId="0" applyNumberFormat="1" applyFont="1" applyAlignment="1">
      <alignment vertical="center" wrapText="1"/>
    </xf>
    <xf numFmtId="0" fontId="20" fillId="0" borderId="0" xfId="0" applyFont="1" applyBorder="1" applyAlignment="1">
      <alignment vertical="center" wrapText="1"/>
    </xf>
    <xf numFmtId="0" fontId="7" fillId="0" borderId="0" xfId="0" applyFont="1" applyBorder="1" applyAlignment="1">
      <alignment vertical="center" wrapText="1"/>
    </xf>
    <xf numFmtId="0" fontId="18" fillId="0" borderId="0" xfId="0" applyFont="1"/>
    <xf numFmtId="3" fontId="104" fillId="0" borderId="1" xfId="0" applyNumberFormat="1" applyFont="1" applyBorder="1" applyAlignment="1">
      <alignment horizontal="center" vertical="center" wrapText="1"/>
    </xf>
    <xf numFmtId="0" fontId="22" fillId="0" borderId="0" xfId="0" applyFont="1" applyBorder="1" applyAlignment="1">
      <alignment vertical="center" wrapText="1"/>
    </xf>
    <xf numFmtId="0" fontId="22" fillId="0" borderId="2" xfId="0" applyFont="1" applyBorder="1" applyAlignment="1">
      <alignment horizontal="left" vertical="center" wrapText="1"/>
    </xf>
    <xf numFmtId="0" fontId="23" fillId="0" borderId="0"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vertical="center" wrapText="1"/>
    </xf>
    <xf numFmtId="0" fontId="26" fillId="0" borderId="0" xfId="0" applyFont="1" applyAlignment="1">
      <alignment vertical="center" wrapText="1"/>
    </xf>
    <xf numFmtId="0" fontId="27" fillId="0" borderId="0" xfId="0" applyFont="1"/>
    <xf numFmtId="3" fontId="27" fillId="0" borderId="0" xfId="0" applyNumberFormat="1" applyFont="1" applyAlignment="1">
      <alignmen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9" fillId="0" borderId="0" xfId="0" applyFont="1" applyAlignment="1">
      <alignment vertical="center" wrapText="1"/>
    </xf>
    <xf numFmtId="0" fontId="30" fillId="0" borderId="0" xfId="0" applyFont="1"/>
    <xf numFmtId="0" fontId="28" fillId="0" borderId="5" xfId="0" applyFont="1" applyBorder="1" applyAlignment="1">
      <alignment horizontal="left" vertical="center" wrapText="1"/>
    </xf>
    <xf numFmtId="0" fontId="31" fillId="0" borderId="0" xfId="0" applyFont="1" applyAlignment="1">
      <alignment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0" xfId="0" applyFont="1" applyAlignment="1">
      <alignment vertical="center" wrapText="1"/>
    </xf>
    <xf numFmtId="0" fontId="33" fillId="0" borderId="0" xfId="0" applyFont="1" applyAlignment="1">
      <alignment vertical="center" wrapText="1"/>
    </xf>
    <xf numFmtId="0" fontId="22" fillId="0" borderId="0" xfId="0" applyFont="1" applyBorder="1" applyAlignment="1">
      <alignment horizontal="center" vertical="center" wrapText="1"/>
    </xf>
    <xf numFmtId="0" fontId="105" fillId="0" borderId="0" xfId="0" applyFont="1" applyAlignment="1">
      <alignment horizontal="left" vertical="center"/>
    </xf>
    <xf numFmtId="0" fontId="11" fillId="0" borderId="0" xfId="0" applyFont="1" applyAlignment="1" applyProtection="1">
      <alignment vertical="center" wrapText="1"/>
      <protection locked="0"/>
    </xf>
    <xf numFmtId="0" fontId="6" fillId="0" borderId="0" xfId="0" applyFont="1" applyAlignment="1">
      <alignment horizontal="left" vertical="center"/>
    </xf>
    <xf numFmtId="0" fontId="34" fillId="0" borderId="0" xfId="0" applyFont="1" applyAlignment="1">
      <alignment horizontal="center"/>
    </xf>
    <xf numFmtId="0" fontId="35" fillId="0" borderId="0" xfId="0" applyFont="1" applyAlignment="1">
      <alignment horizontal="right" vertical="center"/>
    </xf>
    <xf numFmtId="0" fontId="37" fillId="0" borderId="0" xfId="0" applyFont="1" applyAlignment="1">
      <alignment vertical="center" wrapText="1"/>
    </xf>
    <xf numFmtId="2" fontId="39" fillId="0" borderId="0" xfId="0" applyNumberFormat="1" applyFont="1" applyAlignment="1">
      <alignment horizontal="left" vertical="center" wrapText="1"/>
    </xf>
    <xf numFmtId="3" fontId="22" fillId="0" borderId="1" xfId="0" applyNumberFormat="1" applyFont="1" applyBorder="1" applyAlignment="1">
      <alignment horizontal="center" vertical="center" wrapText="1"/>
    </xf>
    <xf numFmtId="0" fontId="23" fillId="0" borderId="0"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6" xfId="0" applyFont="1" applyBorder="1" applyAlignment="1">
      <alignment horizontal="center" vertical="center" wrapText="1"/>
    </xf>
    <xf numFmtId="0" fontId="43" fillId="0" borderId="0" xfId="0" applyFont="1" applyAlignment="1">
      <alignment vertical="center" wrapText="1"/>
    </xf>
    <xf numFmtId="0" fontId="44" fillId="0" borderId="0" xfId="0" applyFont="1" applyAlignment="1">
      <alignment vertical="center" wrapText="1"/>
    </xf>
    <xf numFmtId="0" fontId="44" fillId="0" borderId="0" xfId="0" applyFont="1" applyBorder="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3" fontId="46" fillId="0" borderId="0" xfId="0" applyNumberFormat="1" applyFont="1" applyAlignment="1">
      <alignment horizontal="left" vertical="center" wrapText="1"/>
    </xf>
    <xf numFmtId="0" fontId="46" fillId="0" borderId="0" xfId="0" applyFont="1" applyAlignment="1">
      <alignment horizontal="left" vertical="center" wrapText="1"/>
    </xf>
    <xf numFmtId="2" fontId="46" fillId="0" borderId="0" xfId="0" applyNumberFormat="1" applyFont="1" applyAlignment="1">
      <alignment horizontal="left" vertical="center" wrapText="1"/>
    </xf>
    <xf numFmtId="2" fontId="39" fillId="0" borderId="0" xfId="0" applyNumberFormat="1" applyFont="1" applyAlignment="1">
      <alignment vertical="center" wrapText="1"/>
    </xf>
    <xf numFmtId="0" fontId="18" fillId="0" borderId="0" xfId="0" applyFont="1" applyBorder="1" applyAlignment="1">
      <alignment vertical="center" wrapText="1"/>
    </xf>
    <xf numFmtId="4" fontId="48" fillId="0" borderId="8" xfId="0" applyNumberFormat="1" applyFont="1" applyBorder="1" applyAlignment="1">
      <alignment horizontal="center" vertical="center" wrapText="1"/>
    </xf>
    <xf numFmtId="3" fontId="49" fillId="0" borderId="1" xfId="0" applyNumberFormat="1" applyFont="1" applyBorder="1" applyAlignment="1">
      <alignment horizontal="center" vertical="center" wrapText="1"/>
    </xf>
    <xf numFmtId="10" fontId="50" fillId="0" borderId="0" xfId="6" applyNumberFormat="1" applyFont="1" applyAlignment="1">
      <alignment vertical="center" wrapText="1"/>
    </xf>
    <xf numFmtId="4" fontId="51" fillId="0" borderId="8" xfId="0" applyNumberFormat="1" applyFont="1" applyBorder="1" applyAlignment="1">
      <alignment horizontal="center" vertical="center" wrapText="1"/>
    </xf>
    <xf numFmtId="0" fontId="52" fillId="0" borderId="0" xfId="0" applyFont="1" applyBorder="1" applyAlignment="1">
      <alignment vertical="center" wrapText="1"/>
    </xf>
    <xf numFmtId="0" fontId="52" fillId="0" borderId="2" xfId="0" applyFont="1" applyBorder="1" applyAlignment="1">
      <alignment horizontal="left" vertical="center" wrapText="1"/>
    </xf>
    <xf numFmtId="0" fontId="53" fillId="0" borderId="0" xfId="0" applyFont="1" applyBorder="1" applyAlignment="1">
      <alignment vertical="center" wrapText="1"/>
    </xf>
    <xf numFmtId="3" fontId="49" fillId="0" borderId="9" xfId="0" applyNumberFormat="1" applyFont="1" applyBorder="1" applyAlignment="1">
      <alignment horizontal="center" vertical="center" wrapText="1"/>
    </xf>
    <xf numFmtId="4" fontId="51" fillId="0" borderId="9" xfId="0" applyNumberFormat="1" applyFont="1" applyBorder="1" applyAlignment="1">
      <alignment horizontal="center" vertical="center" wrapText="1"/>
    </xf>
    <xf numFmtId="0" fontId="50" fillId="0" borderId="0" xfId="0" applyFont="1" applyAlignment="1">
      <alignment vertical="center" wrapText="1"/>
    </xf>
    <xf numFmtId="10" fontId="50" fillId="0" borderId="0" xfId="7" applyNumberFormat="1" applyFont="1" applyAlignment="1">
      <alignment vertical="center" wrapText="1"/>
    </xf>
    <xf numFmtId="4" fontId="54" fillId="0" borderId="10" xfId="0" applyNumberFormat="1" applyFont="1" applyBorder="1" applyAlignment="1">
      <alignment horizontal="center" vertical="center"/>
    </xf>
    <xf numFmtId="4" fontId="54" fillId="0" borderId="10" xfId="7" applyNumberFormat="1" applyFont="1" applyBorder="1" applyAlignment="1">
      <alignment horizontal="center" vertical="center"/>
    </xf>
    <xf numFmtId="3" fontId="50" fillId="0" borderId="11" xfId="7" applyNumberFormat="1" applyFont="1" applyBorder="1" applyAlignment="1" applyProtection="1">
      <alignment horizontal="center" vertical="center"/>
      <protection locked="0"/>
    </xf>
    <xf numFmtId="0" fontId="56" fillId="0" borderId="0" xfId="0" applyFont="1" applyBorder="1" applyAlignment="1">
      <alignment vertical="center" wrapText="1"/>
    </xf>
    <xf numFmtId="0" fontId="57" fillId="0" borderId="0" xfId="0" applyFont="1" applyBorder="1" applyAlignment="1">
      <alignment horizontal="center" vertical="center" wrapText="1"/>
    </xf>
    <xf numFmtId="0" fontId="58" fillId="0" borderId="0" xfId="0" applyFont="1" applyBorder="1" applyAlignment="1">
      <alignment horizontal="center" vertical="center" wrapText="1"/>
    </xf>
    <xf numFmtId="0" fontId="59" fillId="0" borderId="0" xfId="0" applyFont="1" applyBorder="1" applyAlignment="1">
      <alignment vertical="center" wrapText="1"/>
    </xf>
    <xf numFmtId="0" fontId="60" fillId="0" borderId="0" xfId="0" applyFont="1" applyBorder="1" applyAlignment="1">
      <alignment horizontal="center" vertical="center" wrapText="1"/>
    </xf>
    <xf numFmtId="0" fontId="52" fillId="0" borderId="0" xfId="0" applyFont="1" applyAlignment="1">
      <alignment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0" fontId="44" fillId="0" borderId="0" xfId="0" applyFont="1" applyAlignment="1">
      <alignment horizontal="left" vertical="center"/>
    </xf>
    <xf numFmtId="3" fontId="7" fillId="0" borderId="0" xfId="0" applyNumberFormat="1" applyFont="1" applyAlignment="1">
      <alignment horizontal="left" vertical="center"/>
    </xf>
    <xf numFmtId="3" fontId="43" fillId="0" borderId="0" xfId="0" applyNumberFormat="1" applyFont="1" applyAlignment="1">
      <alignment horizontal="left" vertical="center"/>
    </xf>
    <xf numFmtId="3" fontId="6" fillId="0" borderId="0" xfId="0" applyNumberFormat="1" applyFont="1" applyAlignment="1">
      <alignment horizontal="left" vertical="center"/>
    </xf>
    <xf numFmtId="0" fontId="61" fillId="0" borderId="0" xfId="0" applyFont="1" applyAlignment="1">
      <alignment vertical="center"/>
    </xf>
    <xf numFmtId="0" fontId="7" fillId="2" borderId="0" xfId="5" applyFont="1" applyFill="1" applyAlignment="1">
      <alignment vertical="center"/>
    </xf>
    <xf numFmtId="0" fontId="6" fillId="0" borderId="0" xfId="0" applyFont="1" applyBorder="1" applyAlignment="1">
      <alignment horizontal="left" vertical="center"/>
    </xf>
    <xf numFmtId="0" fontId="9" fillId="0" borderId="0" xfId="0" applyFont="1" applyAlignment="1">
      <alignment horizontal="left" vertical="center"/>
    </xf>
    <xf numFmtId="0" fontId="7" fillId="0" borderId="0" xfId="0" applyFont="1" applyBorder="1" applyAlignment="1">
      <alignment horizontal="left" vertical="center"/>
    </xf>
    <xf numFmtId="0" fontId="22" fillId="0" borderId="0" xfId="0" applyFont="1" applyAlignment="1">
      <alignment horizontal="center" vertical="center" wrapText="1"/>
    </xf>
    <xf numFmtId="0" fontId="18" fillId="0" borderId="0" xfId="0" applyFont="1" applyBorder="1"/>
    <xf numFmtId="0" fontId="22" fillId="0" borderId="0" xfId="0" applyFont="1" applyAlignment="1">
      <alignment vertical="center" wrapText="1"/>
    </xf>
    <xf numFmtId="0" fontId="32" fillId="0" borderId="0" xfId="0" applyFont="1" applyAlignment="1">
      <alignment horizontal="center" vertical="center" wrapText="1"/>
    </xf>
    <xf numFmtId="9" fontId="32" fillId="0" borderId="6" xfId="0" applyNumberFormat="1" applyFont="1" applyBorder="1" applyAlignment="1">
      <alignment horizontal="center" vertical="center" wrapText="1"/>
    </xf>
    <xf numFmtId="9" fontId="32" fillId="0" borderId="0" xfId="0" applyNumberFormat="1" applyFont="1" applyBorder="1" applyAlignment="1">
      <alignment horizontal="center" vertical="center" wrapText="1"/>
    </xf>
    <xf numFmtId="0" fontId="66" fillId="0" borderId="0" xfId="0" applyFont="1" applyBorder="1" applyAlignment="1">
      <alignment horizontal="center" vertical="center" wrapText="1"/>
    </xf>
    <xf numFmtId="0" fontId="0" fillId="0" borderId="0" xfId="0" applyBorder="1"/>
    <xf numFmtId="0" fontId="27" fillId="0" borderId="0" xfId="0" applyFont="1" applyAlignment="1">
      <alignment horizontal="center" vertical="center" wrapText="1"/>
    </xf>
    <xf numFmtId="0" fontId="27" fillId="0" borderId="0" xfId="0" applyFont="1" applyAlignment="1">
      <alignment vertical="center" wrapText="1"/>
    </xf>
    <xf numFmtId="3" fontId="27" fillId="0" borderId="11" xfId="0" applyNumberFormat="1" applyFont="1" applyBorder="1" applyAlignment="1">
      <alignment horizontal="center" vertical="center"/>
    </xf>
    <xf numFmtId="0" fontId="27" fillId="0" borderId="0" xfId="0" applyFont="1" applyAlignment="1">
      <alignment horizontal="center" vertical="center"/>
    </xf>
    <xf numFmtId="4" fontId="27" fillId="0" borderId="0" xfId="0" applyNumberFormat="1" applyFont="1" applyBorder="1" applyAlignment="1">
      <alignment horizontal="center" vertical="center"/>
    </xf>
    <xf numFmtId="10" fontId="27" fillId="0" borderId="0" xfId="0" applyNumberFormat="1" applyFont="1" applyBorder="1" applyAlignment="1">
      <alignment horizontal="center" vertical="center"/>
    </xf>
    <xf numFmtId="2" fontId="27" fillId="0" borderId="0" xfId="0" applyNumberFormat="1" applyFont="1" applyBorder="1" applyAlignment="1" applyProtection="1">
      <alignment horizontal="center" vertical="center"/>
      <protection locked="0"/>
    </xf>
    <xf numFmtId="10" fontId="27" fillId="0" borderId="0" xfId="0" applyNumberFormat="1" applyFont="1" applyAlignment="1">
      <alignment vertical="center" wrapText="1"/>
    </xf>
    <xf numFmtId="3" fontId="27" fillId="0" borderId="15" xfId="0" applyNumberFormat="1" applyFont="1" applyBorder="1" applyAlignment="1">
      <alignment horizontal="center" vertical="center"/>
    </xf>
    <xf numFmtId="3" fontId="27" fillId="0" borderId="15" xfId="0" applyNumberFormat="1" applyFont="1" applyBorder="1" applyAlignment="1">
      <alignment horizontal="center" vertical="center" wrapText="1"/>
    </xf>
    <xf numFmtId="4" fontId="27" fillId="0" borderId="0" xfId="0" applyNumberFormat="1" applyFont="1" applyBorder="1" applyAlignment="1">
      <alignment horizontal="center" vertical="center" wrapText="1"/>
    </xf>
    <xf numFmtId="3" fontId="27" fillId="0" borderId="7" xfId="0" applyNumberFormat="1" applyFont="1" applyBorder="1" applyAlignment="1">
      <alignment horizontal="center" vertical="center" wrapText="1"/>
    </xf>
    <xf numFmtId="3" fontId="27" fillId="0" borderId="7" xfId="0" applyNumberFormat="1" applyFont="1" applyBorder="1" applyAlignment="1">
      <alignment horizontal="center" vertical="center"/>
    </xf>
    <xf numFmtId="0" fontId="67" fillId="0" borderId="0" xfId="0" applyFont="1"/>
    <xf numFmtId="3" fontId="67" fillId="0" borderId="0" xfId="0" applyNumberFormat="1" applyFont="1" applyBorder="1"/>
    <xf numFmtId="2" fontId="67" fillId="0" borderId="0" xfId="0" applyNumberFormat="1" applyFont="1" applyBorder="1"/>
    <xf numFmtId="2" fontId="68" fillId="0" borderId="0" xfId="0" applyNumberFormat="1" applyFont="1" applyBorder="1" applyAlignment="1">
      <alignment horizontal="center" vertical="center" wrapText="1"/>
    </xf>
    <xf numFmtId="0" fontId="22" fillId="0" borderId="0" xfId="0" applyFont="1" applyAlignment="1">
      <alignment horizontal="center" vertical="center"/>
    </xf>
    <xf numFmtId="3" fontId="22" fillId="0" borderId="1" xfId="0" quotePrefix="1" applyNumberFormat="1" applyFont="1" applyBorder="1" applyAlignment="1">
      <alignment horizontal="center" vertical="center" wrapText="1"/>
    </xf>
    <xf numFmtId="0" fontId="34" fillId="0" borderId="0" xfId="0" applyFont="1"/>
    <xf numFmtId="0" fontId="33" fillId="0" borderId="0" xfId="0" applyFont="1" applyBorder="1" applyAlignment="1">
      <alignment vertical="center" wrapText="1"/>
    </xf>
    <xf numFmtId="0" fontId="49" fillId="0" borderId="0" xfId="0" applyFont="1" applyAlignment="1">
      <alignment vertical="center" wrapText="1"/>
    </xf>
    <xf numFmtId="0" fontId="74" fillId="0" borderId="0" xfId="0" applyFont="1" applyAlignment="1">
      <alignment vertical="center" wrapText="1"/>
    </xf>
    <xf numFmtId="3" fontId="50" fillId="0" borderId="15" xfId="0" applyNumberFormat="1" applyFont="1" applyBorder="1" applyAlignment="1">
      <alignment horizontal="center" vertical="center" wrapText="1"/>
    </xf>
    <xf numFmtId="0" fontId="64" fillId="0" borderId="4" xfId="0" applyFont="1" applyBorder="1" applyAlignment="1">
      <alignment horizontal="left" vertical="center" wrapText="1"/>
    </xf>
    <xf numFmtId="0" fontId="76" fillId="0" borderId="0" xfId="0" applyFont="1" applyAlignment="1">
      <alignment vertical="center" wrapText="1"/>
    </xf>
    <xf numFmtId="0" fontId="40" fillId="0" borderId="0" xfId="0" applyFont="1" applyAlignment="1">
      <alignment vertical="center" wrapText="1"/>
    </xf>
    <xf numFmtId="0" fontId="52" fillId="0" borderId="0" xfId="0" applyFont="1" applyBorder="1" applyAlignment="1">
      <alignment horizontal="left" vertical="center" wrapText="1"/>
    </xf>
    <xf numFmtId="0" fontId="7" fillId="0" borderId="0" xfId="0" applyFont="1" applyAlignment="1">
      <alignment horizontal="center" vertical="center"/>
    </xf>
    <xf numFmtId="0" fontId="7" fillId="0" borderId="0" xfId="0" applyFont="1" applyBorder="1" applyAlignment="1">
      <alignment horizontal="center" vertical="center"/>
    </xf>
    <xf numFmtId="0" fontId="17" fillId="0" borderId="0" xfId="0" applyFont="1" applyBorder="1" applyAlignment="1">
      <alignment horizontal="center" vertical="center"/>
    </xf>
    <xf numFmtId="0" fontId="77" fillId="0" borderId="0" xfId="0" applyFont="1" applyBorder="1" applyAlignment="1">
      <alignment horizontal="center" vertical="center" wrapText="1"/>
    </xf>
    <xf numFmtId="0" fontId="79" fillId="0" borderId="0" xfId="0" applyFont="1" applyBorder="1" applyAlignment="1">
      <alignment vertical="center" wrapText="1"/>
    </xf>
    <xf numFmtId="0" fontId="6"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6" fillId="0" borderId="0" xfId="0" applyFont="1" applyAlignment="1">
      <alignment vertical="center"/>
    </xf>
    <xf numFmtId="0" fontId="17" fillId="0" borderId="0" xfId="0" applyFont="1" applyAlignment="1">
      <alignment horizontal="justify" vertical="center" wrapText="1"/>
    </xf>
    <xf numFmtId="0" fontId="107" fillId="4" borderId="0" xfId="0" applyFont="1" applyFill="1" applyAlignment="1">
      <alignment vertical="center" wrapText="1"/>
    </xf>
    <xf numFmtId="0" fontId="108" fillId="4" borderId="0" xfId="0" applyFont="1" applyFill="1" applyAlignment="1">
      <alignment vertical="center" wrapText="1"/>
    </xf>
    <xf numFmtId="0" fontId="81" fillId="0" borderId="0" xfId="0" applyFont="1" applyAlignment="1">
      <alignment vertical="center" wrapText="1"/>
    </xf>
    <xf numFmtId="0" fontId="80" fillId="0" borderId="0" xfId="0" applyFont="1" applyAlignment="1">
      <alignment vertical="center" wrapText="1"/>
    </xf>
    <xf numFmtId="0" fontId="82" fillId="0" borderId="0" xfId="0" applyFont="1" applyBorder="1" applyAlignment="1">
      <alignment vertical="center" wrapText="1"/>
    </xf>
    <xf numFmtId="0" fontId="82" fillId="0" borderId="0" xfId="0" applyFont="1" applyAlignment="1">
      <alignment vertical="center" wrapText="1"/>
    </xf>
    <xf numFmtId="3" fontId="80" fillId="0" borderId="0" xfId="0" applyNumberFormat="1" applyFont="1" applyAlignment="1">
      <alignment vertical="center" wrapText="1"/>
    </xf>
    <xf numFmtId="3" fontId="82" fillId="0" borderId="0" xfId="0" applyNumberFormat="1" applyFont="1" applyAlignment="1">
      <alignment vertical="center" wrapText="1"/>
    </xf>
    <xf numFmtId="0" fontId="0" fillId="0" borderId="0" xfId="0" applyBorder="1" applyAlignment="1">
      <alignment vertical="center"/>
    </xf>
    <xf numFmtId="0" fontId="77" fillId="0" borderId="9" xfId="0" applyFont="1" applyBorder="1" applyAlignment="1">
      <alignment horizontal="center" vertical="center" wrapText="1"/>
    </xf>
    <xf numFmtId="3" fontId="50" fillId="0" borderId="5" xfId="0" applyNumberFormat="1" applyFont="1" applyBorder="1" applyAlignment="1">
      <alignment horizontal="center" vertical="center" wrapText="1"/>
    </xf>
    <xf numFmtId="3" fontId="50" fillId="0" borderId="11" xfId="0" applyNumberFormat="1" applyFont="1" applyBorder="1" applyAlignment="1">
      <alignment horizontal="center" vertical="center"/>
    </xf>
    <xf numFmtId="4" fontId="50" fillId="0" borderId="0" xfId="0" applyNumberFormat="1" applyFont="1" applyBorder="1" applyAlignment="1">
      <alignment horizontal="center" vertical="center"/>
    </xf>
    <xf numFmtId="4" fontId="50" fillId="0" borderId="5" xfId="0" applyNumberFormat="1" applyFont="1" applyBorder="1" applyAlignment="1">
      <alignment horizontal="center" vertical="center"/>
    </xf>
    <xf numFmtId="3" fontId="50" fillId="0" borderId="4" xfId="0" applyNumberFormat="1" applyFont="1" applyBorder="1" applyAlignment="1">
      <alignment horizontal="center" vertical="center" wrapText="1"/>
    </xf>
    <xf numFmtId="3" fontId="50" fillId="0" borderId="15" xfId="0" applyNumberFormat="1" applyFont="1" applyBorder="1" applyAlignment="1">
      <alignment horizontal="center" vertical="center"/>
    </xf>
    <xf numFmtId="4" fontId="50" fillId="0" borderId="4" xfId="0" applyNumberFormat="1" applyFont="1" applyBorder="1" applyAlignment="1">
      <alignment horizontal="center" vertical="center"/>
    </xf>
    <xf numFmtId="3" fontId="75" fillId="0" borderId="4" xfId="0" applyNumberFormat="1" applyFont="1" applyBorder="1" applyAlignment="1">
      <alignment horizontal="center" vertical="center" wrapText="1"/>
    </xf>
    <xf numFmtId="0" fontId="14" fillId="0" borderId="0" xfId="0" applyFont="1" applyAlignment="1">
      <alignment vertical="center" wrapText="1"/>
    </xf>
    <xf numFmtId="3" fontId="75" fillId="0" borderId="15" xfId="0" applyNumberFormat="1" applyFont="1" applyBorder="1" applyAlignment="1">
      <alignment horizontal="center" vertical="center"/>
    </xf>
    <xf numFmtId="4" fontId="75" fillId="0" borderId="0" xfId="0" applyNumberFormat="1" applyFont="1" applyBorder="1" applyAlignment="1">
      <alignment horizontal="center" vertical="center"/>
    </xf>
    <xf numFmtId="0" fontId="83" fillId="0" borderId="3" xfId="0" applyFont="1" applyBorder="1" applyAlignment="1">
      <alignment horizontal="left" vertical="center" wrapText="1"/>
    </xf>
    <xf numFmtId="0" fontId="50" fillId="0" borderId="3" xfId="0" applyFont="1" applyBorder="1" applyAlignment="1">
      <alignment horizontal="center" vertical="center" wrapText="1"/>
    </xf>
    <xf numFmtId="3" fontId="50" fillId="0" borderId="7" xfId="0" applyNumberFormat="1" applyFont="1" applyBorder="1" applyAlignment="1">
      <alignment horizontal="center" vertical="center" wrapText="1"/>
    </xf>
    <xf numFmtId="4" fontId="50" fillId="0" borderId="6" xfId="0" applyNumberFormat="1" applyFont="1" applyBorder="1" applyAlignment="1">
      <alignment horizontal="center" vertical="center" wrapText="1"/>
    </xf>
    <xf numFmtId="4" fontId="50" fillId="0" borderId="6" xfId="0" applyNumberFormat="1" applyFont="1" applyBorder="1" applyAlignment="1">
      <alignment horizontal="center" vertical="center"/>
    </xf>
    <xf numFmtId="3" fontId="50" fillId="0" borderId="7" xfId="0" applyNumberFormat="1" applyFont="1" applyBorder="1" applyAlignment="1">
      <alignment horizontal="center" vertical="center"/>
    </xf>
    <xf numFmtId="4" fontId="50" fillId="0" borderId="3" xfId="0" applyNumberFormat="1" applyFont="1" applyBorder="1" applyAlignment="1">
      <alignment horizontal="center" vertical="center" wrapText="1"/>
    </xf>
    <xf numFmtId="3" fontId="84" fillId="0" borderId="0" xfId="0" applyNumberFormat="1" applyFont="1" applyBorder="1" applyAlignment="1">
      <alignment vertical="center" wrapText="1"/>
    </xf>
    <xf numFmtId="0" fontId="85" fillId="0" borderId="0" xfId="0" applyFont="1" applyBorder="1" applyAlignment="1">
      <alignment horizontal="center" vertical="center" wrapText="1"/>
    </xf>
    <xf numFmtId="3" fontId="85" fillId="0" borderId="0" xfId="0" applyNumberFormat="1" applyFont="1" applyBorder="1" applyAlignment="1">
      <alignment horizontal="center" vertical="center" wrapText="1"/>
    </xf>
    <xf numFmtId="3" fontId="49" fillId="0" borderId="2" xfId="0" applyNumberFormat="1" applyFont="1" applyBorder="1" applyAlignment="1">
      <alignment horizontal="center" vertical="center" wrapText="1"/>
    </xf>
    <xf numFmtId="4" fontId="49" fillId="0" borderId="0" xfId="0" applyNumberFormat="1" applyFont="1" applyBorder="1" applyAlignment="1">
      <alignment horizontal="center" vertical="center" wrapText="1"/>
    </xf>
    <xf numFmtId="4" fontId="49" fillId="0" borderId="2" xfId="0" applyNumberFormat="1" applyFont="1" applyBorder="1" applyAlignment="1">
      <alignment horizontal="center" vertical="center" wrapText="1"/>
    </xf>
    <xf numFmtId="3" fontId="49" fillId="0" borderId="0" xfId="0" applyNumberFormat="1" applyFont="1" applyBorder="1" applyAlignment="1">
      <alignment horizontal="center" vertical="center" wrapText="1"/>
    </xf>
    <xf numFmtId="0" fontId="86" fillId="0" borderId="0" xfId="0" applyFont="1" applyAlignment="1">
      <alignment vertical="center" wrapText="1"/>
    </xf>
    <xf numFmtId="0" fontId="109" fillId="0" borderId="0" xfId="0" applyFont="1" applyAlignment="1">
      <alignment vertical="center"/>
    </xf>
    <xf numFmtId="2" fontId="110" fillId="0" borderId="0" xfId="0" applyNumberFormat="1" applyFont="1" applyAlignment="1">
      <alignment vertical="center" wrapText="1"/>
    </xf>
    <xf numFmtId="0" fontId="111" fillId="0" borderId="0" xfId="0" applyFont="1"/>
    <xf numFmtId="4" fontId="54" fillId="0" borderId="14" xfId="0" applyNumberFormat="1" applyFont="1" applyBorder="1" applyAlignment="1">
      <alignment horizontal="center" vertical="center"/>
    </xf>
    <xf numFmtId="4" fontId="78" fillId="0" borderId="14" xfId="0" applyNumberFormat="1" applyFont="1" applyBorder="1" applyAlignment="1">
      <alignment horizontal="center" vertical="center"/>
    </xf>
    <xf numFmtId="4" fontId="54" fillId="0" borderId="14" xfId="0" applyNumberFormat="1" applyFont="1" applyBorder="1" applyAlignment="1">
      <alignment horizontal="center" vertical="center" wrapText="1"/>
    </xf>
    <xf numFmtId="0" fontId="109" fillId="0" borderId="0" xfId="0" applyFont="1"/>
    <xf numFmtId="4" fontId="92" fillId="0" borderId="10" xfId="0" applyNumberFormat="1" applyFont="1" applyBorder="1" applyAlignment="1">
      <alignment horizontal="center" vertical="center"/>
    </xf>
    <xf numFmtId="4" fontId="92" fillId="0" borderId="14" xfId="0" applyNumberFormat="1" applyFont="1" applyBorder="1" applyAlignment="1">
      <alignment horizontal="center" vertical="center"/>
    </xf>
    <xf numFmtId="4" fontId="92" fillId="0" borderId="14" xfId="0" applyNumberFormat="1" applyFont="1" applyBorder="1" applyAlignment="1">
      <alignment horizontal="center" vertical="center" wrapText="1"/>
    </xf>
    <xf numFmtId="4" fontId="92" fillId="0" borderId="6" xfId="0" applyNumberFormat="1" applyFont="1" applyBorder="1" applyAlignment="1">
      <alignment horizontal="center" vertical="center" wrapText="1"/>
    </xf>
    <xf numFmtId="0" fontId="93" fillId="0" borderId="0" xfId="0" applyFont="1" applyBorder="1" applyAlignment="1">
      <alignment horizontal="center" vertical="center" wrapText="1"/>
    </xf>
    <xf numFmtId="4" fontId="94" fillId="0" borderId="8" xfId="0" applyNumberFormat="1" applyFont="1" applyBorder="1" applyAlignment="1">
      <alignment horizontal="center" vertical="center" wrapText="1"/>
    </xf>
    <xf numFmtId="2" fontId="95" fillId="0" borderId="0" xfId="0" applyNumberFormat="1" applyFont="1" applyBorder="1" applyAlignment="1">
      <alignment horizontal="center" vertical="center" wrapText="1"/>
    </xf>
    <xf numFmtId="4" fontId="92" fillId="0" borderId="6" xfId="0" applyNumberFormat="1" applyFont="1" applyBorder="1" applyAlignment="1">
      <alignment horizontal="center" vertical="center"/>
    </xf>
    <xf numFmtId="0" fontId="96" fillId="0" borderId="0" xfId="0" applyFont="1" applyBorder="1" applyAlignment="1">
      <alignment horizontal="center" vertical="center" wrapText="1"/>
    </xf>
    <xf numFmtId="0" fontId="49" fillId="0" borderId="0" xfId="0" applyFont="1" applyBorder="1" applyAlignment="1">
      <alignment vertical="center" wrapText="1"/>
    </xf>
    <xf numFmtId="0" fontId="41" fillId="0" borderId="5"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7"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103" fillId="0" borderId="0" xfId="2" applyAlignment="1">
      <alignment vertical="center"/>
    </xf>
    <xf numFmtId="0" fontId="14" fillId="0" borderId="0" xfId="2" applyFont="1" applyAlignment="1">
      <alignment vertical="center"/>
    </xf>
    <xf numFmtId="0" fontId="35" fillId="0" borderId="0" xfId="2" applyFont="1" applyAlignment="1">
      <alignment horizontal="right" vertical="center"/>
    </xf>
    <xf numFmtId="0" fontId="42" fillId="0" borderId="0" xfId="2" applyFont="1" applyAlignment="1">
      <alignment vertical="center"/>
    </xf>
    <xf numFmtId="0" fontId="6" fillId="0" borderId="0" xfId="2" applyFont="1" applyAlignment="1">
      <alignment horizontal="left" vertical="center"/>
    </xf>
    <xf numFmtId="0" fontId="34" fillId="0" borderId="0" xfId="2" applyFont="1" applyAlignment="1">
      <alignment horizontal="center"/>
    </xf>
    <xf numFmtId="0" fontId="36" fillId="0" borderId="0" xfId="2" applyFont="1" applyAlignment="1">
      <alignment horizontal="left" vertical="center"/>
    </xf>
    <xf numFmtId="0" fontId="7" fillId="0" borderId="0" xfId="2" applyFont="1" applyAlignment="1">
      <alignment horizontal="left" vertical="center"/>
    </xf>
    <xf numFmtId="0" fontId="33" fillId="0" borderId="0" xfId="2" applyFont="1" applyAlignment="1">
      <alignment horizontal="center" vertical="center" wrapText="1"/>
    </xf>
    <xf numFmtId="0" fontId="22" fillId="0" borderId="5" xfId="2" applyFont="1" applyBorder="1" applyAlignment="1">
      <alignment horizontal="center" vertical="center" wrapText="1"/>
    </xf>
    <xf numFmtId="0" fontId="22" fillId="0" borderId="0" xfId="2" applyFont="1" applyAlignment="1">
      <alignment vertical="center" wrapText="1"/>
    </xf>
    <xf numFmtId="0" fontId="22" fillId="0" borderId="0" xfId="2" applyFont="1" applyAlignment="1">
      <alignment horizontal="center" vertical="center" wrapText="1"/>
    </xf>
    <xf numFmtId="0" fontId="33" fillId="0" borderId="0" xfId="2" applyFont="1" applyAlignment="1">
      <alignment vertical="center" wrapText="1"/>
    </xf>
    <xf numFmtId="0" fontId="31" fillId="0" borderId="0" xfId="2" applyFont="1" applyAlignment="1">
      <alignment horizontal="center" vertical="center" wrapText="1"/>
    </xf>
    <xf numFmtId="0" fontId="22" fillId="0" borderId="3" xfId="2" applyFont="1" applyBorder="1" applyAlignment="1">
      <alignment horizontal="center" vertical="center" wrapText="1"/>
    </xf>
    <xf numFmtId="0" fontId="32" fillId="0" borderId="0" xfId="2" applyFont="1" applyAlignment="1">
      <alignment vertical="center" wrapText="1"/>
    </xf>
    <xf numFmtId="0" fontId="32" fillId="0" borderId="7" xfId="2" applyFont="1" applyBorder="1" applyAlignment="1">
      <alignment horizontal="center" vertical="center" wrapText="1"/>
    </xf>
    <xf numFmtId="0" fontId="32" fillId="0" borderId="6" xfId="2" applyFont="1" applyBorder="1" applyAlignment="1">
      <alignment horizontal="center" vertical="center" wrapText="1"/>
    </xf>
    <xf numFmtId="0" fontId="31" fillId="0" borderId="0" xfId="2" applyFont="1" applyAlignment="1">
      <alignment vertical="center" wrapText="1"/>
    </xf>
    <xf numFmtId="0" fontId="23" fillId="0" borderId="0" xfId="2" applyFont="1" applyAlignment="1">
      <alignment horizontal="center" vertical="center" wrapText="1"/>
    </xf>
    <xf numFmtId="0" fontId="24" fillId="0" borderId="0" xfId="2" applyFont="1" applyAlignment="1">
      <alignment horizontal="center" vertical="center" wrapText="1"/>
    </xf>
    <xf numFmtId="0" fontId="25" fillId="0" borderId="0" xfId="2" applyFont="1" applyAlignment="1">
      <alignment vertical="center" wrapText="1"/>
    </xf>
    <xf numFmtId="0" fontId="23" fillId="0" borderId="0" xfId="2" applyFont="1" applyAlignment="1">
      <alignment vertical="center" wrapText="1"/>
    </xf>
    <xf numFmtId="0" fontId="26" fillId="0" borderId="0" xfId="2" applyFont="1" applyAlignment="1">
      <alignment horizontal="center" vertical="center" wrapText="1"/>
    </xf>
    <xf numFmtId="0" fontId="28" fillId="0" borderId="5" xfId="2" applyFont="1" applyBorder="1" applyAlignment="1">
      <alignment horizontal="left" vertical="center" wrapText="1"/>
    </xf>
    <xf numFmtId="3" fontId="27" fillId="0" borderId="0" xfId="2" applyNumberFormat="1" applyFont="1" applyAlignment="1">
      <alignment vertical="center" wrapText="1"/>
    </xf>
    <xf numFmtId="3" fontId="27" fillId="0" borderId="11" xfId="2" applyNumberFormat="1" applyFont="1" applyBorder="1" applyAlignment="1" applyProtection="1">
      <alignment horizontal="center" vertical="center"/>
      <protection locked="0"/>
    </xf>
    <xf numFmtId="4" fontId="92" fillId="0" borderId="10" xfId="2" applyNumberFormat="1" applyFont="1" applyBorder="1" applyAlignment="1">
      <alignment horizontal="center" vertical="center"/>
    </xf>
    <xf numFmtId="3" fontId="27" fillId="3" borderId="11" xfId="2" applyNumberFormat="1" applyFont="1" applyFill="1" applyBorder="1" applyAlignment="1" applyProtection="1">
      <alignment horizontal="center" vertical="center"/>
      <protection locked="0"/>
    </xf>
    <xf numFmtId="165" fontId="92" fillId="0" borderId="10" xfId="1" applyNumberFormat="1" applyFont="1" applyBorder="1" applyAlignment="1">
      <alignment horizontal="center" vertical="center"/>
    </xf>
    <xf numFmtId="0" fontId="82" fillId="0" borderId="0" xfId="2" applyFont="1" applyAlignment="1">
      <alignment vertical="center" wrapText="1"/>
    </xf>
    <xf numFmtId="0" fontId="26" fillId="0" borderId="0" xfId="2" applyFont="1" applyAlignment="1">
      <alignment vertical="center" wrapText="1"/>
    </xf>
    <xf numFmtId="0" fontId="28" fillId="0" borderId="4" xfId="2" applyFont="1" applyBorder="1" applyAlignment="1">
      <alignment horizontal="left" vertical="center" wrapText="1"/>
    </xf>
    <xf numFmtId="3" fontId="27" fillId="0" borderId="15" xfId="2" applyNumberFormat="1" applyFont="1" applyBorder="1" applyAlignment="1" applyProtection="1">
      <alignment horizontal="center" vertical="center"/>
      <protection locked="0"/>
    </xf>
    <xf numFmtId="4" fontId="92" fillId="0" borderId="14" xfId="2" applyNumberFormat="1" applyFont="1" applyBorder="1" applyAlignment="1">
      <alignment horizontal="center" vertical="center"/>
    </xf>
    <xf numFmtId="3" fontId="27" fillId="3" borderId="15" xfId="2" applyNumberFormat="1" applyFont="1" applyFill="1" applyBorder="1" applyAlignment="1" applyProtection="1">
      <alignment horizontal="center" vertical="center"/>
      <protection locked="0"/>
    </xf>
    <xf numFmtId="165" fontId="92" fillId="0" borderId="14" xfId="1" applyNumberFormat="1" applyFont="1" applyBorder="1" applyAlignment="1">
      <alignment horizontal="center" vertical="center"/>
    </xf>
    <xf numFmtId="3" fontId="27" fillId="0" borderId="15" xfId="2" applyNumberFormat="1" applyFont="1" applyBorder="1" applyAlignment="1" applyProtection="1">
      <alignment horizontal="center" vertical="center" wrapText="1"/>
      <protection locked="0"/>
    </xf>
    <xf numFmtId="0" fontId="29" fillId="0" borderId="0" xfId="2" applyFont="1" applyAlignment="1">
      <alignment horizontal="center" vertical="center" wrapText="1"/>
    </xf>
    <xf numFmtId="0" fontId="29" fillId="0" borderId="0" xfId="2" applyFont="1" applyAlignment="1">
      <alignment vertical="center" wrapText="1"/>
    </xf>
    <xf numFmtId="3" fontId="27" fillId="3" borderId="15" xfId="2" applyNumberFormat="1" applyFont="1" applyFill="1" applyBorder="1" applyAlignment="1" applyProtection="1">
      <alignment horizontal="center" vertical="center" wrapText="1"/>
      <protection locked="0"/>
    </xf>
    <xf numFmtId="4" fontId="92" fillId="0" borderId="14" xfId="2" applyNumberFormat="1" applyFont="1" applyBorder="1" applyAlignment="1">
      <alignment horizontal="center" vertical="center" wrapText="1"/>
    </xf>
    <xf numFmtId="165" fontId="92" fillId="0" borderId="14" xfId="1" applyNumberFormat="1" applyFont="1" applyBorder="1" applyAlignment="1">
      <alignment horizontal="center" vertical="center" wrapText="1"/>
    </xf>
    <xf numFmtId="0" fontId="28" fillId="0" borderId="3" xfId="2" applyFont="1" applyBorder="1" applyAlignment="1">
      <alignment horizontal="left" vertical="center" wrapText="1"/>
    </xf>
    <xf numFmtId="3" fontId="27" fillId="0" borderId="7" xfId="2" applyNumberFormat="1" applyFont="1" applyBorder="1" applyAlignment="1" applyProtection="1">
      <alignment horizontal="center" vertical="center" wrapText="1"/>
      <protection locked="0"/>
    </xf>
    <xf numFmtId="4" fontId="92" fillId="0" borderId="6" xfId="2" applyNumberFormat="1" applyFont="1" applyBorder="1" applyAlignment="1">
      <alignment horizontal="center" vertical="center" wrapText="1"/>
    </xf>
    <xf numFmtId="3" fontId="27" fillId="3" borderId="7" xfId="2" applyNumberFormat="1" applyFont="1" applyFill="1" applyBorder="1" applyAlignment="1" applyProtection="1">
      <alignment horizontal="center" vertical="center" wrapText="1"/>
      <protection locked="0"/>
    </xf>
    <xf numFmtId="165" fontId="92" fillId="0" borderId="6" xfId="1" applyNumberFormat="1" applyFont="1" applyBorder="1" applyAlignment="1">
      <alignment horizontal="center" vertical="center" wrapText="1"/>
    </xf>
    <xf numFmtId="0" fontId="96" fillId="0" borderId="0" xfId="2" applyFont="1" applyAlignment="1">
      <alignment horizontal="center" vertical="center" wrapText="1"/>
    </xf>
    <xf numFmtId="165" fontId="96" fillId="0" borderId="0" xfId="1" applyNumberFormat="1" applyFont="1" applyBorder="1" applyAlignment="1">
      <alignment horizontal="center" vertical="center" wrapText="1"/>
    </xf>
    <xf numFmtId="0" fontId="7" fillId="0" borderId="0" xfId="2" applyFont="1" applyAlignment="1">
      <alignment vertical="center" wrapText="1"/>
    </xf>
    <xf numFmtId="0" fontId="22" fillId="0" borderId="2" xfId="2" applyFont="1" applyBorder="1" applyAlignment="1">
      <alignment horizontal="left" vertical="center" wrapText="1"/>
    </xf>
    <xf numFmtId="3" fontId="22" fillId="0" borderId="1" xfId="2" applyNumberFormat="1" applyFont="1" applyBorder="1" applyAlignment="1">
      <alignment horizontal="center" vertical="center" wrapText="1"/>
    </xf>
    <xf numFmtId="4" fontId="94" fillId="0" borderId="8" xfId="2" applyNumberFormat="1" applyFont="1" applyBorder="1" applyAlignment="1">
      <alignment horizontal="center" vertical="center" wrapText="1"/>
    </xf>
    <xf numFmtId="165" fontId="94" fillId="0" borderId="8" xfId="1" applyNumberFormat="1" applyFont="1" applyBorder="1" applyAlignment="1">
      <alignment horizontal="center" vertical="center" wrapText="1"/>
    </xf>
    <xf numFmtId="0" fontId="20" fillId="0" borderId="0" xfId="2" applyFont="1" applyAlignment="1">
      <alignment vertical="center" wrapText="1"/>
    </xf>
    <xf numFmtId="0" fontId="109" fillId="0" borderId="0" xfId="2" applyFont="1" applyAlignment="1">
      <alignment vertical="center" wrapText="1"/>
    </xf>
    <xf numFmtId="2" fontId="39" fillId="0" borderId="0" xfId="2" applyNumberFormat="1" applyFont="1" applyAlignment="1">
      <alignment vertical="center" wrapText="1"/>
    </xf>
    <xf numFmtId="0" fontId="36" fillId="0" borderId="0" xfId="2" applyFont="1" applyAlignment="1">
      <alignment vertical="center" wrapText="1"/>
    </xf>
    <xf numFmtId="2" fontId="38" fillId="0" borderId="0" xfId="2" applyNumberFormat="1" applyFont="1" applyAlignment="1">
      <alignment vertical="center" wrapText="1"/>
    </xf>
    <xf numFmtId="0" fontId="6" fillId="0" borderId="0" xfId="2" applyFont="1" applyAlignment="1">
      <alignment vertical="center" wrapText="1"/>
    </xf>
    <xf numFmtId="0" fontId="37" fillId="0" borderId="0" xfId="2" applyFont="1" applyAlignment="1">
      <alignment vertical="center" wrapText="1"/>
    </xf>
    <xf numFmtId="10" fontId="6" fillId="0" borderId="0" xfId="2" applyNumberFormat="1" applyFont="1" applyAlignment="1">
      <alignment vertical="center" wrapText="1"/>
    </xf>
    <xf numFmtId="0" fontId="103" fillId="0" borderId="0" xfId="2"/>
    <xf numFmtId="0" fontId="34" fillId="0" borderId="0" xfId="2" applyFont="1"/>
    <xf numFmtId="0" fontId="72" fillId="0" borderId="0" xfId="2" applyFont="1" applyAlignment="1">
      <alignment vertical="center" wrapText="1"/>
    </xf>
    <xf numFmtId="0" fontId="15" fillId="3" borderId="0" xfId="2" applyFont="1" applyFill="1" applyAlignment="1">
      <alignment horizontal="left" vertical="center"/>
    </xf>
    <xf numFmtId="0" fontId="69" fillId="3" borderId="0" xfId="2" applyFont="1" applyFill="1" applyAlignment="1">
      <alignment vertical="center" wrapText="1"/>
    </xf>
    <xf numFmtId="0" fontId="70" fillId="3" borderId="0" xfId="2" applyFont="1" applyFill="1" applyAlignment="1">
      <alignment vertical="center" wrapText="1"/>
    </xf>
    <xf numFmtId="0" fontId="49" fillId="0" borderId="0" xfId="2" applyFont="1" applyAlignment="1">
      <alignment vertical="center" wrapText="1"/>
    </xf>
    <xf numFmtId="0" fontId="41" fillId="0" borderId="6" xfId="2" applyFont="1" applyBorder="1" applyAlignment="1">
      <alignment horizontal="center" vertical="center" wrapText="1"/>
    </xf>
    <xf numFmtId="0" fontId="71" fillId="3" borderId="0" xfId="2" applyFont="1" applyFill="1" applyAlignment="1">
      <alignment vertical="center" wrapText="1"/>
    </xf>
    <xf numFmtId="0" fontId="90" fillId="0" borderId="0" xfId="2" applyFont="1" applyAlignment="1">
      <alignment horizontal="left" vertical="center" wrapText="1"/>
    </xf>
    <xf numFmtId="2" fontId="91" fillId="3" borderId="0" xfId="2" applyNumberFormat="1" applyFont="1" applyFill="1" applyAlignment="1">
      <alignment vertical="center" wrapText="1"/>
    </xf>
    <xf numFmtId="0" fontId="27" fillId="0" borderId="0" xfId="2" applyFont="1" applyAlignment="1">
      <alignment vertical="center" wrapText="1"/>
    </xf>
    <xf numFmtId="3" fontId="73" fillId="0" borderId="0" xfId="2" applyNumberFormat="1" applyFont="1" applyAlignment="1">
      <alignment vertical="center" wrapText="1"/>
    </xf>
    <xf numFmtId="3" fontId="27" fillId="0" borderId="11" xfId="2" applyNumberFormat="1" applyFont="1" applyBorder="1" applyAlignment="1">
      <alignment horizontal="center" vertical="center" wrapText="1"/>
    </xf>
    <xf numFmtId="0" fontId="114" fillId="0" borderId="0" xfId="2" applyFont="1" applyAlignment="1">
      <alignment vertical="center" wrapText="1"/>
    </xf>
    <xf numFmtId="0" fontId="114" fillId="0" borderId="0" xfId="2" applyFont="1" applyAlignment="1">
      <alignment horizontal="left" vertical="center" wrapText="1"/>
    </xf>
    <xf numFmtId="4" fontId="114" fillId="0" borderId="0" xfId="2" applyNumberFormat="1" applyFont="1" applyAlignment="1">
      <alignment horizontal="center" vertical="center"/>
    </xf>
    <xf numFmtId="0" fontId="74" fillId="0" borderId="0" xfId="2" applyFont="1" applyAlignment="1">
      <alignment vertical="center" wrapText="1"/>
    </xf>
    <xf numFmtId="3" fontId="27" fillId="0" borderId="15" xfId="2" applyNumberFormat="1" applyFont="1" applyBorder="1" applyAlignment="1">
      <alignment horizontal="center" vertical="center" wrapText="1"/>
    </xf>
    <xf numFmtId="4" fontId="114" fillId="0" borderId="0" xfId="2" applyNumberFormat="1" applyFont="1" applyAlignment="1">
      <alignment horizontal="center" vertical="center" wrapText="1"/>
    </xf>
    <xf numFmtId="0" fontId="76" fillId="0" borderId="0" xfId="2" applyFont="1" applyAlignment="1">
      <alignment vertical="center" wrapText="1"/>
    </xf>
    <xf numFmtId="0" fontId="64" fillId="0" borderId="4" xfId="2" applyFont="1" applyBorder="1" applyAlignment="1">
      <alignment horizontal="left" vertical="center" wrapText="1"/>
    </xf>
    <xf numFmtId="3" fontId="5" fillId="0" borderId="15" xfId="2" applyNumberFormat="1" applyFont="1" applyBorder="1" applyAlignment="1" applyProtection="1">
      <alignment horizontal="center" vertical="center"/>
      <protection locked="0"/>
    </xf>
    <xf numFmtId="4" fontId="97" fillId="0" borderId="14" xfId="2" applyNumberFormat="1" applyFont="1" applyBorder="1" applyAlignment="1">
      <alignment horizontal="center" vertical="center"/>
    </xf>
    <xf numFmtId="3" fontId="5" fillId="0" borderId="15" xfId="2" applyNumberFormat="1" applyFont="1" applyBorder="1" applyAlignment="1">
      <alignment horizontal="center" vertical="center" wrapText="1"/>
    </xf>
    <xf numFmtId="0" fontId="42" fillId="0" borderId="0" xfId="2" applyFont="1" applyAlignment="1">
      <alignment vertical="center" wrapText="1"/>
    </xf>
    <xf numFmtId="0" fontId="26" fillId="0" borderId="3" xfId="2" applyFont="1" applyBorder="1" applyAlignment="1">
      <alignment vertical="center" wrapText="1"/>
    </xf>
    <xf numFmtId="0" fontId="62" fillId="0" borderId="7" xfId="2" applyFont="1" applyBorder="1" applyAlignment="1">
      <alignment vertical="center" wrapText="1"/>
    </xf>
    <xf numFmtId="0" fontId="98" fillId="0" borderId="6" xfId="2" applyFont="1" applyBorder="1" applyAlignment="1">
      <alignment vertical="center" wrapText="1"/>
    </xf>
    <xf numFmtId="2" fontId="39" fillId="0" borderId="0" xfId="2" applyNumberFormat="1" applyFont="1" applyAlignment="1">
      <alignment horizontal="left" vertical="center" wrapText="1"/>
    </xf>
    <xf numFmtId="2" fontId="99" fillId="0" borderId="0" xfId="2" applyNumberFormat="1" applyFont="1" applyAlignment="1">
      <alignment horizontal="left" vertical="center" wrapText="1"/>
    </xf>
    <xf numFmtId="0" fontId="100" fillId="0" borderId="0" xfId="2" applyFont="1" applyAlignment="1">
      <alignment vertical="center" wrapText="1"/>
    </xf>
    <xf numFmtId="0" fontId="108" fillId="3" borderId="0" xfId="2" applyFont="1" applyFill="1" applyAlignment="1">
      <alignment vertical="center" wrapText="1"/>
    </xf>
    <xf numFmtId="0" fontId="108" fillId="0" borderId="0" xfId="2" applyFont="1" applyAlignment="1">
      <alignment vertical="center" wrapText="1"/>
    </xf>
    <xf numFmtId="0" fontId="52" fillId="0" borderId="2" xfId="2" applyFont="1" applyBorder="1" applyAlignment="1">
      <alignment horizontal="left" vertical="center" wrapText="1"/>
    </xf>
    <xf numFmtId="0" fontId="63" fillId="0" borderId="0" xfId="2" applyFont="1" applyAlignment="1">
      <alignment vertical="center" wrapText="1"/>
    </xf>
    <xf numFmtId="0" fontId="52" fillId="0" borderId="0" xfId="2" applyFont="1" applyAlignment="1">
      <alignment horizontal="left" vertical="center" wrapText="1"/>
    </xf>
    <xf numFmtId="3" fontId="22" fillId="0" borderId="0" xfId="2" applyNumberFormat="1" applyFont="1" applyAlignment="1">
      <alignment horizontal="center" vertical="center" wrapText="1"/>
    </xf>
    <xf numFmtId="4" fontId="22" fillId="0" borderId="0" xfId="2" applyNumberFormat="1" applyFont="1" applyAlignment="1">
      <alignment horizontal="center" vertical="center" wrapText="1"/>
    </xf>
    <xf numFmtId="0" fontId="15" fillId="0" borderId="0" xfId="2" applyFont="1" applyAlignment="1">
      <alignment vertical="center" wrapText="1"/>
    </xf>
    <xf numFmtId="1" fontId="5" fillId="0" borderId="0" xfId="1" applyNumberFormat="1" applyFont="1" applyBorder="1" applyAlignment="1">
      <alignment horizontal="center" vertical="center"/>
    </xf>
    <xf numFmtId="0" fontId="88" fillId="0" borderId="0" xfId="2" applyFont="1"/>
    <xf numFmtId="0" fontId="88" fillId="0" borderId="0" xfId="2" applyFont="1" applyAlignment="1">
      <alignment horizontal="left" vertical="center" wrapText="1"/>
    </xf>
    <xf numFmtId="165" fontId="88" fillId="0" borderId="0" xfId="1" applyNumberFormat="1" applyFont="1" applyBorder="1" applyAlignment="1">
      <alignment horizontal="center" vertical="center"/>
    </xf>
    <xf numFmtId="165" fontId="88" fillId="0" borderId="0" xfId="1" applyNumberFormat="1" applyFont="1" applyBorder="1" applyAlignment="1">
      <alignment horizontal="center" vertical="center" wrapText="1"/>
    </xf>
    <xf numFmtId="0" fontId="88" fillId="0" borderId="0" xfId="2" applyFont="1" applyAlignment="1">
      <alignment vertical="center" wrapText="1"/>
    </xf>
    <xf numFmtId="0" fontId="115"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horizontal="center" vertical="center" wrapText="1"/>
    </xf>
    <xf numFmtId="0" fontId="118" fillId="0" borderId="0" xfId="2" applyFont="1" applyAlignment="1">
      <alignment vertical="center" wrapText="1"/>
    </xf>
    <xf numFmtId="0" fontId="119" fillId="0" borderId="0" xfId="2" applyFont="1" applyAlignment="1">
      <alignment vertical="center"/>
    </xf>
    <xf numFmtId="0" fontId="9" fillId="0" borderId="0" xfId="2" applyFont="1" applyAlignment="1">
      <alignment horizontal="left" vertical="center"/>
    </xf>
    <xf numFmtId="0" fontId="120" fillId="2" borderId="0" xfId="5" applyFont="1" applyFill="1" applyAlignment="1">
      <alignment vertical="center"/>
    </xf>
    <xf numFmtId="0" fontId="32" fillId="0" borderId="0" xfId="2" applyFont="1" applyAlignment="1">
      <alignment horizontal="center" vertical="center" wrapText="1"/>
    </xf>
    <xf numFmtId="0" fontId="27" fillId="0" borderId="0" xfId="2" applyFont="1" applyAlignment="1">
      <alignment horizontal="center" vertical="center" wrapText="1"/>
    </xf>
    <xf numFmtId="3" fontId="103" fillId="0" borderId="0" xfId="2" applyNumberFormat="1"/>
    <xf numFmtId="3" fontId="104" fillId="4" borderId="0" xfId="3" applyNumberFormat="1" applyFont="1" applyFill="1" applyAlignment="1">
      <alignment horizontal="center" vertical="center" wrapText="1"/>
    </xf>
    <xf numFmtId="3" fontId="124" fillId="4" borderId="0" xfId="3" applyNumberFormat="1" applyFont="1" applyFill="1" applyAlignment="1">
      <alignment horizontal="center" vertical="center" wrapText="1"/>
    </xf>
    <xf numFmtId="3" fontId="124" fillId="4" borderId="27" xfId="3" applyNumberFormat="1" applyFont="1" applyFill="1" applyBorder="1" applyAlignment="1">
      <alignment horizontal="center" vertical="center" wrapText="1"/>
    </xf>
    <xf numFmtId="3" fontId="124" fillId="4" borderId="28" xfId="3" applyNumberFormat="1" applyFont="1" applyFill="1" applyBorder="1" applyAlignment="1">
      <alignment horizontal="center" vertical="center" wrapText="1"/>
    </xf>
    <xf numFmtId="3" fontId="124" fillId="4" borderId="29"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4" fillId="4" borderId="21" xfId="3" applyNumberFormat="1" applyFont="1" applyFill="1" applyBorder="1" applyAlignment="1">
      <alignment horizontal="center" vertical="center" wrapText="1"/>
    </xf>
    <xf numFmtId="0" fontId="104" fillId="4" borderId="25" xfId="2" applyFont="1" applyFill="1" applyBorder="1" applyAlignment="1">
      <alignment vertical="center" wrapText="1"/>
    </xf>
    <xf numFmtId="0" fontId="104" fillId="4" borderId="19" xfId="2" applyFont="1" applyFill="1" applyBorder="1" applyAlignment="1">
      <alignment vertical="center" wrapText="1"/>
    </xf>
    <xf numFmtId="0" fontId="104" fillId="4" borderId="0" xfId="2" applyFont="1" applyFill="1" applyAlignment="1">
      <alignment horizontal="center" vertical="center" wrapText="1"/>
    </xf>
    <xf numFmtId="0" fontId="64" fillId="4" borderId="32" xfId="3" applyFont="1" applyFill="1" applyBorder="1" applyAlignment="1">
      <alignment horizontal="left" vertical="center" indent="1"/>
    </xf>
    <xf numFmtId="0" fontId="64" fillId="4" borderId="30" xfId="3" applyFont="1" applyFill="1" applyBorder="1" applyAlignment="1">
      <alignment horizontal="left" vertical="center" indent="1"/>
    </xf>
    <xf numFmtId="3" fontId="125" fillId="4" borderId="33" xfId="3" applyNumberFormat="1" applyFont="1" applyFill="1" applyBorder="1" applyAlignment="1">
      <alignment horizontal="left" vertical="center" wrapText="1" indent="1"/>
    </xf>
    <xf numFmtId="3" fontId="126" fillId="4" borderId="34" xfId="2" applyNumberFormat="1" applyFont="1" applyFill="1" applyBorder="1" applyAlignment="1" applyProtection="1">
      <alignment horizontal="center" vertical="center"/>
      <protection locked="0"/>
    </xf>
    <xf numFmtId="4" fontId="127" fillId="4" borderId="35" xfId="2" applyNumberFormat="1" applyFont="1" applyFill="1" applyBorder="1" applyAlignment="1">
      <alignment horizontal="center" vertical="center"/>
    </xf>
    <xf numFmtId="3" fontId="5" fillId="4" borderId="18" xfId="2" applyNumberFormat="1" applyFont="1" applyFill="1" applyBorder="1" applyAlignment="1" applyProtection="1">
      <alignment horizontal="center" vertical="center"/>
      <protection locked="0"/>
    </xf>
    <xf numFmtId="0" fontId="64" fillId="4" borderId="33" xfId="3" applyFont="1" applyFill="1" applyBorder="1" applyAlignment="1">
      <alignment horizontal="left" vertical="center" indent="1"/>
    </xf>
    <xf numFmtId="3" fontId="5" fillId="4" borderId="32" xfId="2" applyNumberFormat="1" applyFont="1" applyFill="1" applyBorder="1" applyAlignment="1" applyProtection="1">
      <alignment horizontal="center" vertical="center"/>
      <protection locked="0"/>
    </xf>
    <xf numFmtId="3" fontId="5" fillId="4" borderId="30" xfId="2" applyNumberFormat="1" applyFont="1" applyFill="1" applyBorder="1" applyAlignment="1" applyProtection="1">
      <alignment horizontal="center" vertical="center"/>
      <protection locked="0"/>
    </xf>
    <xf numFmtId="3" fontId="126" fillId="4" borderId="36" xfId="2" applyNumberFormat="1" applyFont="1" applyFill="1" applyBorder="1" applyAlignment="1" applyProtection="1">
      <alignment horizontal="center" vertical="center"/>
      <protection locked="0"/>
    </xf>
    <xf numFmtId="4" fontId="97" fillId="4" borderId="19" xfId="2" applyNumberFormat="1" applyFont="1" applyFill="1" applyBorder="1" applyAlignment="1">
      <alignment horizontal="center" vertical="center"/>
    </xf>
    <xf numFmtId="3" fontId="5" fillId="4" borderId="26" xfId="2" applyNumberFormat="1" applyFont="1" applyFill="1" applyBorder="1" applyAlignment="1" applyProtection="1">
      <alignment horizontal="center" vertical="center"/>
      <protection locked="0"/>
    </xf>
    <xf numFmtId="4" fontId="97" fillId="4" borderId="31" xfId="2" applyNumberFormat="1" applyFont="1" applyFill="1" applyBorder="1" applyAlignment="1">
      <alignment horizontal="center" vertical="center"/>
    </xf>
    <xf numFmtId="3" fontId="5" fillId="4" borderId="20" xfId="2" applyNumberFormat="1" applyFont="1" applyFill="1" applyBorder="1" applyAlignment="1" applyProtection="1">
      <alignment horizontal="center" vertical="center"/>
      <protection locked="0"/>
    </xf>
    <xf numFmtId="4" fontId="97" fillId="4" borderId="21" xfId="2" applyNumberFormat="1" applyFont="1" applyFill="1" applyBorder="1" applyAlignment="1">
      <alignment horizontal="center" vertical="center"/>
    </xf>
    <xf numFmtId="3" fontId="124" fillId="4" borderId="20" xfId="3" applyNumberFormat="1" applyFont="1" applyFill="1" applyBorder="1" applyAlignment="1">
      <alignment horizontal="center" vertical="center" wrapText="1"/>
    </xf>
    <xf numFmtId="3" fontId="124" fillId="4" borderId="37" xfId="3" applyNumberFormat="1" applyFont="1" applyFill="1" applyBorder="1" applyAlignment="1">
      <alignment horizontal="center" vertical="center" wrapText="1"/>
    </xf>
    <xf numFmtId="3" fontId="104" fillId="4" borderId="30" xfId="3" applyNumberFormat="1" applyFont="1" applyFill="1" applyBorder="1" applyAlignment="1">
      <alignment horizontal="center" vertical="center" wrapText="1"/>
    </xf>
    <xf numFmtId="3" fontId="124" fillId="4" borderId="30" xfId="3" applyNumberFormat="1" applyFont="1" applyFill="1" applyBorder="1" applyAlignment="1">
      <alignment horizontal="center" vertical="center" wrapText="1"/>
    </xf>
    <xf numFmtId="3" fontId="126" fillId="4" borderId="30" xfId="2" applyNumberFormat="1" applyFont="1" applyFill="1" applyBorder="1" applyAlignment="1" applyProtection="1">
      <alignment horizontal="center" vertical="center"/>
      <protection locked="0"/>
    </xf>
    <xf numFmtId="0" fontId="104" fillId="4" borderId="18" xfId="2" applyFont="1" applyFill="1" applyBorder="1" applyAlignment="1">
      <alignment vertical="center" wrapText="1"/>
    </xf>
    <xf numFmtId="0" fontId="104" fillId="4" borderId="0" xfId="2" applyFont="1" applyFill="1" applyAlignment="1">
      <alignment vertical="center" wrapText="1"/>
    </xf>
    <xf numFmtId="3" fontId="126" fillId="4" borderId="26" xfId="2" applyNumberFormat="1" applyFont="1" applyFill="1" applyBorder="1" applyAlignment="1" applyProtection="1">
      <alignment horizontal="center" vertical="center"/>
      <protection locked="0"/>
    </xf>
    <xf numFmtId="4" fontId="127" fillId="4" borderId="38" xfId="2" applyNumberFormat="1" applyFont="1" applyFill="1" applyBorder="1" applyAlignment="1">
      <alignment horizontal="center" vertical="center"/>
    </xf>
    <xf numFmtId="0" fontId="112" fillId="4" borderId="0" xfId="0" applyFont="1" applyFill="1"/>
    <xf numFmtId="0" fontId="122" fillId="4" borderId="0" xfId="0" applyFont="1" applyFill="1" applyBorder="1"/>
    <xf numFmtId="0" fontId="0" fillId="4" borderId="0" xfId="0" applyFill="1" applyBorder="1"/>
    <xf numFmtId="0" fontId="126" fillId="6" borderId="34" xfId="0" applyFont="1" applyFill="1" applyBorder="1" applyAlignment="1">
      <alignment horizontal="center" vertical="center"/>
    </xf>
    <xf numFmtId="0" fontId="126" fillId="6" borderId="35" xfId="0" applyFont="1" applyFill="1" applyBorder="1" applyAlignment="1">
      <alignment horizontal="center" vertical="center" wrapText="1"/>
    </xf>
    <xf numFmtId="0" fontId="126" fillId="6" borderId="38" xfId="0" applyFont="1" applyFill="1" applyBorder="1" applyAlignment="1">
      <alignment horizontal="center" vertical="center"/>
    </xf>
    <xf numFmtId="0" fontId="126" fillId="4" borderId="34" xfId="0" applyFont="1" applyFill="1" applyBorder="1"/>
    <xf numFmtId="0" fontId="112" fillId="0" borderId="0" xfId="0" applyFont="1"/>
    <xf numFmtId="0" fontId="119" fillId="0" borderId="0" xfId="0" applyFont="1" applyAlignment="1">
      <alignment vertical="center"/>
    </xf>
    <xf numFmtId="0" fontId="120" fillId="0" borderId="0" xfId="0" applyFont="1" applyAlignment="1" applyProtection="1">
      <alignment vertical="center" wrapText="1"/>
      <protection locked="0"/>
    </xf>
    <xf numFmtId="0" fontId="123" fillId="0" borderId="0" xfId="0" applyFont="1" applyAlignment="1">
      <alignment horizontal="left" vertical="center"/>
    </xf>
    <xf numFmtId="0" fontId="122" fillId="0" borderId="0" xfId="0" applyFont="1"/>
    <xf numFmtId="0" fontId="122" fillId="0" borderId="0" xfId="0" applyFont="1" applyBorder="1"/>
    <xf numFmtId="0" fontId="128" fillId="0" borderId="32" xfId="0" applyFont="1" applyBorder="1"/>
    <xf numFmtId="0" fontId="128" fillId="0" borderId="30" xfId="0" applyFont="1" applyBorder="1"/>
    <xf numFmtId="0" fontId="126" fillId="0" borderId="36" xfId="0" applyFont="1" applyBorder="1" applyAlignment="1">
      <alignment wrapText="1"/>
    </xf>
    <xf numFmtId="2" fontId="129" fillId="0" borderId="0" xfId="0" applyNumberFormat="1" applyFont="1" applyBorder="1" applyAlignment="1">
      <alignment horizontal="center"/>
    </xf>
    <xf numFmtId="2" fontId="127" fillId="0" borderId="35" xfId="0" applyNumberFormat="1" applyFont="1" applyBorder="1" applyAlignment="1">
      <alignment horizontal="center" wrapText="1"/>
    </xf>
    <xf numFmtId="2" fontId="129" fillId="0" borderId="19" xfId="0" applyNumberFormat="1" applyFont="1" applyBorder="1" applyAlignment="1">
      <alignment horizontal="center"/>
    </xf>
    <xf numFmtId="2" fontId="129" fillId="0" borderId="31" xfId="0" applyNumberFormat="1" applyFont="1" applyBorder="1" applyAlignment="1">
      <alignment horizontal="center"/>
    </xf>
    <xf numFmtId="2" fontId="127" fillId="0" borderId="38" xfId="0" applyNumberFormat="1" applyFont="1" applyBorder="1" applyAlignment="1">
      <alignment horizontal="center" wrapText="1"/>
    </xf>
    <xf numFmtId="168" fontId="115" fillId="0" borderId="0" xfId="0" applyNumberFormat="1" applyFont="1" applyBorder="1" applyAlignment="1">
      <alignment horizontal="center"/>
    </xf>
    <xf numFmtId="168" fontId="115" fillId="0" borderId="18" xfId="0" applyNumberFormat="1" applyFont="1" applyBorder="1" applyAlignment="1">
      <alignment horizontal="center"/>
    </xf>
    <xf numFmtId="168" fontId="115" fillId="0" borderId="26" xfId="0" applyNumberFormat="1" applyFont="1" applyBorder="1" applyAlignment="1">
      <alignment horizontal="center"/>
    </xf>
    <xf numFmtId="168" fontId="126"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6" fillId="4" borderId="35" xfId="0" applyNumberFormat="1" applyFont="1" applyFill="1" applyBorder="1" applyAlignment="1">
      <alignment horizontal="center"/>
    </xf>
    <xf numFmtId="167" fontId="126" fillId="4" borderId="38" xfId="0" applyNumberFormat="1" applyFont="1" applyFill="1" applyBorder="1" applyAlignment="1">
      <alignment horizontal="center"/>
    </xf>
    <xf numFmtId="0" fontId="121" fillId="0" borderId="0" xfId="0" applyFont="1" applyAlignment="1">
      <alignment vertical="center"/>
    </xf>
    <xf numFmtId="0" fontId="112" fillId="4" borderId="0" xfId="0" applyFont="1" applyFill="1" applyBorder="1"/>
    <xf numFmtId="0" fontId="101" fillId="4" borderId="0" xfId="0" applyFont="1" applyFill="1" applyBorder="1"/>
    <xf numFmtId="3" fontId="112" fillId="4" borderId="0" xfId="0" applyNumberFormat="1" applyFont="1" applyFill="1" applyBorder="1"/>
    <xf numFmtId="10" fontId="112" fillId="4" borderId="0" xfId="0" applyNumberFormat="1" applyFont="1" applyFill="1" applyBorder="1"/>
    <xf numFmtId="0" fontId="102" fillId="4" borderId="0" xfId="0" applyFont="1" applyFill="1" applyBorder="1"/>
    <xf numFmtId="3" fontId="102" fillId="4" borderId="0" xfId="0" applyNumberFormat="1" applyFont="1" applyFill="1" applyBorder="1"/>
    <xf numFmtId="10" fontId="102" fillId="4" borderId="0" xfId="0" applyNumberFormat="1" applyFont="1" applyFill="1" applyBorder="1"/>
    <xf numFmtId="0" fontId="64" fillId="5" borderId="18" xfId="0" applyFont="1" applyFill="1" applyBorder="1"/>
    <xf numFmtId="0" fontId="64" fillId="4" borderId="26" xfId="0" applyFont="1" applyFill="1" applyBorder="1"/>
    <xf numFmtId="0" fontId="64" fillId="5" borderId="26" xfId="0" applyFont="1" applyFill="1" applyBorder="1"/>
    <xf numFmtId="0" fontId="64" fillId="4" borderId="20" xfId="0" applyFont="1" applyFill="1" applyBorder="1"/>
    <xf numFmtId="0" fontId="123" fillId="0" borderId="0" xfId="0" applyFont="1" applyAlignment="1" applyProtection="1">
      <alignment vertical="center" wrapText="1"/>
      <protection locked="0"/>
    </xf>
    <xf numFmtId="0" fontId="7" fillId="2" borderId="0" xfId="5" applyFont="1" applyFill="1" applyAlignment="1">
      <alignment horizontal="center" vertical="center"/>
    </xf>
    <xf numFmtId="0" fontId="21" fillId="0" borderId="0" xfId="0" applyFont="1" applyBorder="1" applyAlignment="1">
      <alignment horizontal="left" vertical="center" wrapText="1"/>
    </xf>
    <xf numFmtId="3" fontId="27" fillId="0" borderId="11"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wrapText="1"/>
      <protection locked="0"/>
    </xf>
    <xf numFmtId="3" fontId="27" fillId="0" borderId="7" xfId="0" applyNumberFormat="1" applyFont="1" applyBorder="1" applyAlignment="1" applyProtection="1">
      <alignment horizontal="center" vertical="center" wrapText="1"/>
      <protection locked="0"/>
    </xf>
    <xf numFmtId="0" fontId="32" fillId="0" borderId="17" xfId="2" applyFont="1" applyBorder="1" applyAlignment="1">
      <alignment horizontal="center" vertical="center" wrapText="1"/>
    </xf>
    <xf numFmtId="4" fontId="94" fillId="0" borderId="9" xfId="2" applyNumberFormat="1" applyFont="1" applyBorder="1" applyAlignment="1">
      <alignment horizontal="center" vertical="center" wrapText="1"/>
    </xf>
    <xf numFmtId="49" fontId="21" fillId="0" borderId="0" xfId="2" applyNumberFormat="1" applyFont="1" applyAlignment="1">
      <alignment vertical="center" wrapText="1"/>
    </xf>
    <xf numFmtId="0" fontId="62" fillId="0" borderId="17" xfId="2" applyFont="1" applyBorder="1" applyAlignment="1">
      <alignment vertical="center" wrapText="1"/>
    </xf>
    <xf numFmtId="4" fontId="92" fillId="0" borderId="16" xfId="2" applyNumberFormat="1" applyFont="1" applyBorder="1" applyAlignment="1">
      <alignment horizontal="center" vertical="center" wrapText="1"/>
    </xf>
    <xf numFmtId="4" fontId="92"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3" fontId="50" fillId="0" borderId="15" xfId="7" applyNumberFormat="1" applyFont="1" applyBorder="1" applyAlignment="1" applyProtection="1">
      <alignment horizontal="center" vertical="center"/>
      <protection locked="0"/>
    </xf>
    <xf numFmtId="4" fontId="54" fillId="0" borderId="14" xfId="7" applyNumberFormat="1" applyFont="1" applyBorder="1" applyAlignment="1">
      <alignment horizontal="center" vertical="center"/>
    </xf>
    <xf numFmtId="10" fontId="50" fillId="0" borderId="5" xfId="7" applyNumberFormat="1" applyFont="1" applyBorder="1" applyAlignment="1">
      <alignment vertical="center" wrapText="1"/>
    </xf>
    <xf numFmtId="10" fontId="50" fillId="0" borderId="4" xfId="7" applyNumberFormat="1" applyFont="1" applyBorder="1" applyAlignment="1">
      <alignment vertical="center" wrapText="1"/>
    </xf>
    <xf numFmtId="3" fontId="50" fillId="0" borderId="1" xfId="7" applyNumberFormat="1" applyFont="1" applyBorder="1" applyAlignment="1" applyProtection="1">
      <alignment horizontal="center" vertical="center"/>
      <protection locked="0"/>
    </xf>
    <xf numFmtId="4" fontId="54" fillId="0" borderId="8" xfId="7" applyNumberFormat="1" applyFont="1" applyBorder="1" applyAlignment="1">
      <alignment horizontal="center" vertical="center"/>
    </xf>
    <xf numFmtId="10" fontId="55" fillId="0" borderId="2" xfId="7" applyNumberFormat="1" applyFont="1" applyBorder="1" applyAlignment="1">
      <alignment vertical="center" wrapText="1"/>
    </xf>
    <xf numFmtId="3" fontId="55" fillId="0" borderId="1" xfId="7" applyNumberFormat="1" applyFont="1" applyBorder="1" applyAlignment="1" applyProtection="1">
      <alignment horizontal="center" vertical="center"/>
      <protection locked="0"/>
    </xf>
    <xf numFmtId="0" fontId="52" fillId="0" borderId="16" xfId="0" applyFont="1" applyBorder="1" applyAlignment="1">
      <alignment horizontal="left" vertical="center" wrapText="1"/>
    </xf>
    <xf numFmtId="4" fontId="133" fillId="0" borderId="8" xfId="0" applyNumberFormat="1" applyFont="1" applyBorder="1" applyAlignment="1">
      <alignment horizontal="center" vertical="center"/>
    </xf>
    <xf numFmtId="9" fontId="50" fillId="0" borderId="0" xfId="8" applyFont="1" applyAlignment="1">
      <alignment vertical="center" wrapText="1"/>
    </xf>
    <xf numFmtId="0" fontId="79" fillId="0" borderId="0" xfId="0" applyFont="1" applyAlignment="1">
      <alignment horizontal="left" vertical="center"/>
    </xf>
    <xf numFmtId="0" fontId="135" fillId="4" borderId="0" xfId="0" applyFont="1" applyFill="1" applyBorder="1"/>
    <xf numFmtId="3" fontId="0" fillId="4" borderId="0" xfId="0" applyNumberFormat="1" applyFill="1" applyBorder="1"/>
    <xf numFmtId="10" fontId="0" fillId="4" borderId="0" xfId="0" applyNumberFormat="1" applyFill="1" applyBorder="1"/>
    <xf numFmtId="0" fontId="130" fillId="0" borderId="0" xfId="2" applyFont="1" applyAlignment="1">
      <alignment horizontal="center" vertical="center" wrapText="1"/>
    </xf>
    <xf numFmtId="0" fontId="81" fillId="0" borderId="0" xfId="2" applyFont="1" applyAlignment="1">
      <alignment vertical="center" wrapText="1"/>
    </xf>
    <xf numFmtId="3" fontId="81" fillId="0" borderId="0" xfId="2" applyNumberFormat="1" applyFont="1" applyAlignment="1">
      <alignment vertical="center" wrapText="1"/>
    </xf>
    <xf numFmtId="0" fontId="136" fillId="0" borderId="0" xfId="2" applyFont="1" applyAlignment="1">
      <alignment horizontal="center" vertical="center" wrapText="1"/>
    </xf>
    <xf numFmtId="0" fontId="88" fillId="0" borderId="0" xfId="2" applyFont="1" applyAlignment="1">
      <alignment horizontal="center" vertical="center" wrapText="1"/>
    </xf>
    <xf numFmtId="0" fontId="80" fillId="0" borderId="0" xfId="2" applyFont="1" applyAlignment="1">
      <alignment vertical="center" wrapText="1"/>
    </xf>
    <xf numFmtId="2" fontId="88" fillId="0" borderId="0" xfId="1" applyNumberFormat="1" applyFont="1" applyBorder="1" applyAlignment="1">
      <alignment horizontal="center" vertical="center"/>
    </xf>
    <xf numFmtId="2" fontId="88" fillId="0" borderId="0" xfId="1" applyNumberFormat="1" applyFont="1" applyBorder="1" applyAlignment="1">
      <alignment horizontal="center" vertical="center" wrapText="1"/>
    </xf>
    <xf numFmtId="2" fontId="88" fillId="0" borderId="0" xfId="2" applyNumberFormat="1" applyFont="1" applyAlignment="1">
      <alignment vertical="center" wrapText="1"/>
    </xf>
    <xf numFmtId="0" fontId="79" fillId="0" borderId="0" xfId="2" applyFont="1" applyAlignment="1">
      <alignment vertical="center" wrapText="1"/>
    </xf>
    <xf numFmtId="166" fontId="115" fillId="0" borderId="26" xfId="0" applyNumberFormat="1" applyFont="1" applyBorder="1" applyAlignment="1">
      <alignment horizontal="center"/>
    </xf>
    <xf numFmtId="3" fontId="104" fillId="4" borderId="18" xfId="3" applyNumberFormat="1" applyFont="1" applyFill="1" applyBorder="1" applyAlignment="1">
      <alignment horizontal="center" vertical="center" wrapText="1"/>
    </xf>
    <xf numFmtId="0" fontId="126" fillId="0" borderId="20" xfId="0" applyFont="1" applyBorder="1" applyAlignment="1">
      <alignment horizontal="center" vertical="center" wrapText="1"/>
    </xf>
    <xf numFmtId="0" fontId="126" fillId="0" borderId="39" xfId="0" applyFont="1" applyBorder="1" applyAlignment="1">
      <alignment horizontal="center" vertical="center" wrapText="1"/>
    </xf>
    <xf numFmtId="0" fontId="126" fillId="0" borderId="21" xfId="0" applyFont="1" applyBorder="1" applyAlignment="1">
      <alignment horizontal="center" vertical="center" wrapText="1"/>
    </xf>
    <xf numFmtId="0" fontId="112" fillId="0" borderId="0" xfId="3" applyFont="1"/>
    <xf numFmtId="0" fontId="123" fillId="0" borderId="0" xfId="3" applyFont="1" applyAlignment="1">
      <alignment horizontal="left" vertical="center"/>
    </xf>
    <xf numFmtId="0" fontId="121" fillId="0" borderId="0" xfId="3" applyFont="1" applyAlignment="1">
      <alignment vertical="center"/>
    </xf>
    <xf numFmtId="0" fontId="119" fillId="0" borderId="0" xfId="3" applyFont="1" applyAlignment="1">
      <alignment vertical="center"/>
    </xf>
    <xf numFmtId="0" fontId="7" fillId="0" borderId="0" xfId="3" applyFont="1" applyAlignment="1">
      <alignment horizontal="left" vertical="center"/>
    </xf>
    <xf numFmtId="0" fontId="123" fillId="0" borderId="0" xfId="3" applyFont="1" applyAlignment="1" applyProtection="1">
      <alignment vertical="center" wrapText="1"/>
      <protection locked="0"/>
    </xf>
    <xf numFmtId="0" fontId="120" fillId="0" borderId="0" xfId="3" applyFont="1" applyAlignment="1" applyProtection="1">
      <alignment vertical="center" wrapText="1"/>
      <protection locked="0"/>
    </xf>
    <xf numFmtId="0" fontId="5" fillId="0" borderId="0" xfId="3"/>
    <xf numFmtId="0" fontId="126" fillId="0" borderId="0" xfId="3" applyFont="1" applyAlignment="1">
      <alignment vertical="center" wrapText="1"/>
    </xf>
    <xf numFmtId="0" fontId="5" fillId="0" borderId="25" xfId="3" applyBorder="1"/>
    <xf numFmtId="0" fontId="5" fillId="0" borderId="19" xfId="3" applyBorder="1"/>
    <xf numFmtId="0" fontId="126" fillId="0" borderId="36" xfId="3" applyFont="1" applyBorder="1" applyAlignment="1">
      <alignment wrapText="1"/>
    </xf>
    <xf numFmtId="0" fontId="5" fillId="4" borderId="0" xfId="16" applyFill="1" applyAlignment="1">
      <alignment vertical="center"/>
    </xf>
    <xf numFmtId="0" fontId="14" fillId="4" borderId="0" xfId="16" applyFont="1" applyFill="1" applyAlignment="1">
      <alignment vertical="center"/>
    </xf>
    <xf numFmtId="0" fontId="35" fillId="4" borderId="0" xfId="16" applyFont="1" applyFill="1" applyAlignment="1">
      <alignment horizontal="right" vertical="center"/>
    </xf>
    <xf numFmtId="0" fontId="6" fillId="4" borderId="0" xfId="16" applyFont="1" applyFill="1" applyAlignment="1">
      <alignment horizontal="left" vertical="center"/>
    </xf>
    <xf numFmtId="0" fontId="34" fillId="4" borderId="0" xfId="16" applyFont="1" applyFill="1" applyAlignment="1">
      <alignment horizontal="center"/>
    </xf>
    <xf numFmtId="3" fontId="6" fillId="4" borderId="0" xfId="16" applyNumberFormat="1" applyFont="1" applyFill="1" applyAlignment="1">
      <alignment horizontal="left" vertical="center"/>
    </xf>
    <xf numFmtId="0" fontId="118" fillId="4" borderId="0" xfId="16" applyFont="1" applyFill="1" applyAlignment="1">
      <alignment horizontal="left" vertical="center"/>
    </xf>
    <xf numFmtId="0" fontId="7" fillId="4" borderId="0" xfId="16" applyFont="1" applyFill="1" applyAlignment="1">
      <alignment horizontal="left" vertical="center"/>
    </xf>
    <xf numFmtId="0" fontId="16" fillId="4" borderId="0" xfId="16" applyFont="1" applyFill="1" applyAlignment="1">
      <alignment vertical="center"/>
    </xf>
    <xf numFmtId="0" fontId="138" fillId="4" borderId="0" xfId="16" applyFont="1" applyFill="1" applyAlignment="1">
      <alignment vertical="center"/>
    </xf>
    <xf numFmtId="0" fontId="108" fillId="4" borderId="0" xfId="16" applyFont="1" applyFill="1" applyAlignment="1">
      <alignment horizontal="left" vertical="center"/>
    </xf>
    <xf numFmtId="0" fontId="16" fillId="4" borderId="0" xfId="16" applyFont="1" applyFill="1" applyAlignment="1">
      <alignment vertical="center" wrapText="1"/>
    </xf>
    <xf numFmtId="0" fontId="108" fillId="0" borderId="0" xfId="5" applyFont="1" applyAlignment="1">
      <alignment vertical="center"/>
    </xf>
    <xf numFmtId="0" fontId="108" fillId="0" borderId="0" xfId="16" applyFont="1" applyAlignment="1">
      <alignment horizontal="left" vertical="center"/>
    </xf>
    <xf numFmtId="0" fontId="101" fillId="4" borderId="0" xfId="16" applyFont="1" applyFill="1" applyBorder="1"/>
    <xf numFmtId="0" fontId="3" fillId="0" borderId="0" xfId="16" applyFont="1" applyBorder="1"/>
    <xf numFmtId="0" fontId="135" fillId="0" borderId="0" xfId="16" applyFont="1" applyBorder="1"/>
    <xf numFmtId="0" fontId="101" fillId="0" borderId="0" xfId="16" applyFont="1" applyBorder="1"/>
    <xf numFmtId="0" fontId="3" fillId="4" borderId="0" xfId="16" applyFont="1" applyFill="1" applyBorder="1"/>
    <xf numFmtId="4" fontId="75" fillId="0" borderId="0" xfId="16" applyNumberFormat="1" applyFont="1" applyBorder="1" applyAlignment="1">
      <alignment horizontal="center" vertical="center"/>
    </xf>
    <xf numFmtId="167" fontId="75" fillId="0" borderId="0" xfId="16" applyNumberFormat="1" applyFont="1" applyBorder="1" applyAlignment="1">
      <alignment horizontal="center" vertical="center"/>
    </xf>
    <xf numFmtId="0" fontId="5" fillId="0" borderId="0" xfId="16"/>
    <xf numFmtId="167" fontId="112" fillId="4" borderId="0" xfId="0" applyNumberFormat="1" applyFont="1" applyFill="1" applyBorder="1"/>
    <xf numFmtId="167" fontId="101" fillId="4" borderId="0" xfId="0" applyNumberFormat="1" applyFont="1" applyFill="1" applyBorder="1"/>
    <xf numFmtId="167" fontId="141" fillId="4" borderId="0" xfId="0" applyNumberFormat="1" applyFont="1" applyFill="1" applyBorder="1"/>
    <xf numFmtId="0" fontId="104" fillId="4" borderId="32" xfId="2" applyFont="1" applyFill="1" applyBorder="1" applyAlignment="1">
      <alignment horizontal="center" vertical="center" wrapText="1"/>
    </xf>
    <xf numFmtId="3" fontId="124" fillId="4" borderId="33" xfId="3" applyNumberFormat="1" applyFont="1" applyFill="1" applyBorder="1" applyAlignment="1">
      <alignment horizontal="center" vertical="center" wrapText="1"/>
    </xf>
    <xf numFmtId="166" fontId="97" fillId="4" borderId="18" xfId="2" applyNumberFormat="1" applyFont="1" applyFill="1" applyBorder="1" applyAlignment="1" applyProtection="1">
      <alignment horizontal="center" vertical="center"/>
      <protection locked="0"/>
    </xf>
    <xf numFmtId="166" fontId="97" fillId="4" borderId="26" xfId="2" applyNumberFormat="1" applyFont="1" applyFill="1" applyBorder="1" applyAlignment="1" applyProtection="1">
      <alignment horizontal="center" vertical="center"/>
      <protection locked="0"/>
    </xf>
    <xf numFmtId="166" fontId="127" fillId="4" borderId="34" xfId="2" applyNumberFormat="1" applyFont="1" applyFill="1" applyBorder="1" applyAlignment="1" applyProtection="1">
      <alignment horizontal="center" vertical="center"/>
      <protection locked="0"/>
    </xf>
    <xf numFmtId="166" fontId="97" fillId="4" borderId="32" xfId="2" applyNumberFormat="1" applyFont="1" applyFill="1" applyBorder="1" applyAlignment="1" applyProtection="1">
      <alignment horizontal="center" vertical="center"/>
      <protection locked="0"/>
    </xf>
    <xf numFmtId="166" fontId="97" fillId="4" borderId="30" xfId="2" applyNumberFormat="1" applyFont="1" applyFill="1" applyBorder="1" applyAlignment="1" applyProtection="1">
      <alignment horizontal="center" vertical="center"/>
      <protection locked="0"/>
    </xf>
    <xf numFmtId="166" fontId="127" fillId="4" borderId="36" xfId="2" applyNumberFormat="1" applyFont="1" applyFill="1" applyBorder="1" applyAlignment="1" applyProtection="1">
      <alignment horizontal="center" vertical="center"/>
      <protection locked="0"/>
    </xf>
    <xf numFmtId="167" fontId="112" fillId="5" borderId="0" xfId="0" applyNumberFormat="1" applyFont="1" applyFill="1" applyBorder="1" applyAlignment="1">
      <alignment horizontal="center"/>
    </xf>
    <xf numFmtId="167" fontId="112" fillId="4" borderId="0" xfId="0" applyNumberFormat="1" applyFont="1" applyFill="1" applyBorder="1" applyAlignment="1">
      <alignment horizontal="center"/>
    </xf>
    <xf numFmtId="0" fontId="112" fillId="0" borderId="0" xfId="0" applyFont="1" applyBorder="1"/>
    <xf numFmtId="0" fontId="141" fillId="6" borderId="0" xfId="0" applyFont="1" applyFill="1" applyBorder="1" applyAlignment="1">
      <alignment horizontal="center" vertical="center"/>
    </xf>
    <xf numFmtId="0" fontId="141" fillId="6" borderId="0" xfId="0" applyFont="1" applyFill="1" applyBorder="1" applyAlignment="1">
      <alignment horizontal="center" vertical="center" wrapText="1"/>
    </xf>
    <xf numFmtId="0" fontId="141" fillId="5" borderId="0" xfId="0" applyFont="1" applyFill="1" applyBorder="1"/>
    <xf numFmtId="0" fontId="141" fillId="4" borderId="0" xfId="0" applyFont="1" applyFill="1" applyBorder="1"/>
    <xf numFmtId="9" fontId="141" fillId="4" borderId="0" xfId="0" applyNumberFormat="1" applyFont="1" applyFill="1" applyBorder="1" applyAlignment="1">
      <alignment horizontal="center"/>
    </xf>
    <xf numFmtId="167" fontId="141" fillId="4" borderId="0" xfId="0" applyNumberFormat="1" applyFont="1" applyFill="1" applyBorder="1" applyAlignment="1">
      <alignment horizontal="center"/>
    </xf>
    <xf numFmtId="0" fontId="52" fillId="0" borderId="11" xfId="2" applyFont="1" applyBorder="1" applyAlignment="1">
      <alignment vertical="center" wrapText="1"/>
    </xf>
    <xf numFmtId="0" fontId="52" fillId="0" borderId="16" xfId="2" applyFont="1" applyBorder="1" applyAlignment="1">
      <alignment vertical="center" wrapText="1"/>
    </xf>
    <xf numFmtId="0" fontId="22" fillId="0" borderId="4" xfId="2" applyFont="1" applyBorder="1" applyAlignment="1">
      <alignment vertical="center" wrapText="1"/>
    </xf>
    <xf numFmtId="0" fontId="28" fillId="0" borderId="3" xfId="2" applyFont="1" applyBorder="1" applyAlignment="1">
      <alignment vertical="center" wrapText="1"/>
    </xf>
    <xf numFmtId="0" fontId="27" fillId="0" borderId="7" xfId="2" applyFont="1" applyBorder="1" applyAlignment="1">
      <alignment horizontal="center" vertical="center" wrapText="1"/>
    </xf>
    <xf numFmtId="3" fontId="94" fillId="0" borderId="8" xfId="2" applyNumberFormat="1" applyFont="1" applyBorder="1" applyAlignment="1">
      <alignment horizontal="center" vertical="center" wrapText="1"/>
    </xf>
    <xf numFmtId="0" fontId="80" fillId="3" borderId="0" xfId="2" applyFont="1" applyFill="1" applyAlignment="1">
      <alignment vertical="center" wrapText="1"/>
    </xf>
    <xf numFmtId="0" fontId="90" fillId="0" borderId="0" xfId="2" applyFont="1" applyAlignment="1">
      <alignment vertical="center" wrapText="1"/>
    </xf>
    <xf numFmtId="0" fontId="79" fillId="0" borderId="0" xfId="2" applyFont="1" applyAlignment="1">
      <alignment horizontal="left" vertical="center"/>
    </xf>
    <xf numFmtId="0" fontId="82" fillId="3" borderId="0" xfId="2" applyFont="1" applyFill="1" applyAlignment="1">
      <alignment vertical="center" wrapText="1"/>
    </xf>
    <xf numFmtId="0" fontId="143" fillId="0" borderId="0" xfId="2" applyFont="1" applyAlignment="1">
      <alignment vertical="center" wrapText="1"/>
    </xf>
    <xf numFmtId="0" fontId="5" fillId="0" borderId="0" xfId="2" applyFont="1" applyAlignment="1">
      <alignment vertical="center" wrapText="1"/>
    </xf>
    <xf numFmtId="0" fontId="91" fillId="0" borderId="0" xfId="2" applyFont="1" applyAlignment="1">
      <alignment vertical="center" wrapText="1"/>
    </xf>
    <xf numFmtId="0" fontId="91" fillId="0" borderId="0" xfId="2" applyFont="1" applyAlignment="1">
      <alignment horizontal="left" vertical="center" wrapText="1"/>
    </xf>
    <xf numFmtId="0" fontId="14" fillId="0" borderId="0" xfId="2" applyFont="1" applyAlignment="1">
      <alignment vertical="center" wrapText="1"/>
    </xf>
    <xf numFmtId="0" fontId="79" fillId="3" borderId="0" xfId="2" applyFont="1" applyFill="1" applyAlignment="1">
      <alignment vertical="center" wrapText="1"/>
    </xf>
    <xf numFmtId="3" fontId="91" fillId="0" borderId="0" xfId="2" applyNumberFormat="1" applyFont="1" applyAlignment="1">
      <alignment horizontal="center" vertical="center"/>
    </xf>
    <xf numFmtId="3" fontId="91" fillId="0" borderId="0" xfId="2" applyNumberFormat="1" applyFont="1" applyAlignment="1">
      <alignment horizontal="center" vertical="center" wrapText="1"/>
    </xf>
    <xf numFmtId="0" fontId="79" fillId="0" borderId="0" xfId="0" applyFont="1" applyBorder="1" applyAlignment="1">
      <alignment horizontal="left" vertical="center"/>
    </xf>
    <xf numFmtId="0" fontId="108" fillId="0" borderId="0" xfId="0" applyFont="1" applyBorder="1" applyAlignment="1">
      <alignment horizontal="left" vertical="center"/>
    </xf>
    <xf numFmtId="0" fontId="141" fillId="0" borderId="0" xfId="0" applyFont="1" applyBorder="1" applyAlignment="1">
      <alignment vertical="center" wrapText="1"/>
    </xf>
    <xf numFmtId="0" fontId="146" fillId="0" borderId="0" xfId="0" applyFont="1" applyBorder="1" applyAlignment="1">
      <alignment horizontal="center" vertical="center" wrapText="1"/>
    </xf>
    <xf numFmtId="0" fontId="134" fillId="0" borderId="0" xfId="0" applyFont="1" applyBorder="1" applyAlignment="1">
      <alignment vertical="center" wrapText="1"/>
    </xf>
    <xf numFmtId="0" fontId="147" fillId="0" borderId="0" xfId="0" applyFont="1" applyBorder="1" applyAlignment="1">
      <alignment horizontal="center" vertical="center" wrapText="1"/>
    </xf>
    <xf numFmtId="0" fontId="148" fillId="0" borderId="0" xfId="0" applyFont="1" applyBorder="1" applyAlignment="1">
      <alignment horizontal="center" vertical="center" wrapText="1"/>
    </xf>
    <xf numFmtId="0" fontId="149" fillId="0" borderId="0" xfId="0" applyFont="1" applyBorder="1" applyAlignment="1">
      <alignment vertical="center" wrapText="1"/>
    </xf>
    <xf numFmtId="0" fontId="139" fillId="0" borderId="0" xfId="0" applyFont="1" applyBorder="1" applyAlignment="1">
      <alignment vertical="center" wrapText="1"/>
    </xf>
    <xf numFmtId="10" fontId="139" fillId="0" borderId="0" xfId="7" applyNumberFormat="1" applyFont="1" applyBorder="1" applyAlignment="1">
      <alignment vertical="center" wrapText="1"/>
    </xf>
    <xf numFmtId="3" fontId="139" fillId="0" borderId="0" xfId="7" applyNumberFormat="1" applyFont="1" applyBorder="1" applyAlignment="1" applyProtection="1">
      <alignment horizontal="center" vertical="center"/>
      <protection locked="0"/>
    </xf>
    <xf numFmtId="10" fontId="139" fillId="0" borderId="0" xfId="6" applyNumberFormat="1" applyFont="1" applyBorder="1" applyAlignment="1">
      <alignment vertical="center" wrapText="1"/>
    </xf>
    <xf numFmtId="9" fontId="139" fillId="0" borderId="0" xfId="8" applyFont="1" applyBorder="1" applyAlignment="1">
      <alignment vertical="center" wrapText="1"/>
    </xf>
    <xf numFmtId="10" fontId="150" fillId="0" borderId="0" xfId="7" applyNumberFormat="1" applyFont="1" applyBorder="1" applyAlignment="1">
      <alignment vertical="center" wrapText="1"/>
    </xf>
    <xf numFmtId="0" fontId="141" fillId="0" borderId="0" xfId="0" applyFont="1" applyBorder="1" applyAlignment="1">
      <alignment horizontal="left" vertical="center" wrapText="1"/>
    </xf>
    <xf numFmtId="3" fontId="150" fillId="0" borderId="0" xfId="0" applyNumberFormat="1" applyFont="1" applyBorder="1" applyAlignment="1">
      <alignment horizontal="center" vertical="center" wrapText="1"/>
    </xf>
    <xf numFmtId="0" fontId="112" fillId="0" borderId="0" xfId="0" applyFont="1" applyBorder="1" applyAlignment="1">
      <alignment vertical="center" wrapText="1"/>
    </xf>
    <xf numFmtId="2" fontId="148" fillId="0" borderId="0" xfId="0" applyNumberFormat="1" applyFont="1" applyBorder="1" applyAlignment="1">
      <alignment vertical="center" wrapText="1"/>
    </xf>
    <xf numFmtId="2" fontId="148" fillId="0" borderId="0" xfId="0" applyNumberFormat="1" applyFont="1" applyBorder="1" applyAlignment="1">
      <alignment horizontal="left" vertical="center" wrapText="1"/>
    </xf>
    <xf numFmtId="0" fontId="108" fillId="0" borderId="0" xfId="0" applyFont="1" applyBorder="1" applyAlignment="1">
      <alignment vertical="center" wrapText="1"/>
    </xf>
    <xf numFmtId="2" fontId="80" fillId="0" borderId="0" xfId="0" applyNumberFormat="1" applyFont="1" applyAlignment="1">
      <alignment horizontal="left" vertical="center" wrapText="1"/>
    </xf>
    <xf numFmtId="2" fontId="148"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10" fillId="0" borderId="0" xfId="0" applyNumberFormat="1" applyFont="1" applyBorder="1" applyAlignment="1">
      <alignment vertical="center" wrapText="1"/>
    </xf>
    <xf numFmtId="0" fontId="151" fillId="0" borderId="0" xfId="0" applyFont="1" applyBorder="1" applyAlignment="1">
      <alignment horizontal="center" vertical="center"/>
    </xf>
    <xf numFmtId="0" fontId="150" fillId="0" borderId="0" xfId="0" applyFont="1" applyBorder="1" applyAlignment="1">
      <alignment vertical="center" wrapText="1"/>
    </xf>
    <xf numFmtId="0" fontId="152" fillId="0" borderId="0" xfId="0" applyFont="1" applyBorder="1" applyAlignment="1">
      <alignment horizontal="center" vertical="center" wrapText="1"/>
    </xf>
    <xf numFmtId="0" fontId="146" fillId="0" borderId="0" xfId="0" applyFont="1" applyBorder="1" applyAlignment="1">
      <alignment vertical="center" wrapText="1"/>
    </xf>
    <xf numFmtId="0" fontId="153" fillId="0" borderId="0" xfId="0" applyFont="1" applyBorder="1" applyAlignment="1">
      <alignment horizontal="center" vertical="center" wrapText="1"/>
    </xf>
    <xf numFmtId="0" fontId="154" fillId="0" borderId="0" xfId="0" applyFont="1" applyBorder="1" applyAlignment="1">
      <alignment vertical="center" wrapText="1"/>
    </xf>
    <xf numFmtId="0" fontId="148" fillId="0" borderId="0" xfId="0" applyFont="1" applyBorder="1" applyAlignment="1">
      <alignment vertical="center" wrapText="1"/>
    </xf>
    <xf numFmtId="0" fontId="155" fillId="0" borderId="0" xfId="0" applyFont="1" applyBorder="1" applyAlignment="1">
      <alignment horizontal="center" vertical="center" wrapText="1"/>
    </xf>
    <xf numFmtId="0" fontId="156" fillId="0" borderId="0" xfId="0" applyFont="1" applyBorder="1" applyAlignment="1">
      <alignment vertical="center" wrapText="1"/>
    </xf>
    <xf numFmtId="3" fontId="139" fillId="0" borderId="0" xfId="0" applyNumberFormat="1" applyFont="1" applyBorder="1" applyAlignment="1">
      <alignment horizontal="center" vertical="center" wrapText="1"/>
    </xf>
    <xf numFmtId="3"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xf>
    <xf numFmtId="4"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wrapText="1"/>
    </xf>
    <xf numFmtId="0" fontId="158" fillId="0" borderId="0" xfId="0" applyFont="1" applyBorder="1" applyAlignment="1">
      <alignment horizontal="left" vertical="center" wrapText="1"/>
    </xf>
    <xf numFmtId="0" fontId="139" fillId="0" borderId="0" xfId="0" applyFont="1" applyBorder="1" applyAlignment="1">
      <alignment horizontal="center" vertical="center" wrapText="1"/>
    </xf>
    <xf numFmtId="4" fontId="139" fillId="0" borderId="0" xfId="0" applyNumberFormat="1" applyFont="1" applyBorder="1" applyAlignment="1">
      <alignment horizontal="center" vertical="center" wrapText="1"/>
    </xf>
    <xf numFmtId="3" fontId="139" fillId="0" borderId="0" xfId="0" applyNumberFormat="1" applyFont="1" applyBorder="1" applyAlignment="1">
      <alignment vertical="center" wrapText="1"/>
    </xf>
    <xf numFmtId="0" fontId="150" fillId="0" borderId="0" xfId="0" applyFont="1" applyBorder="1" applyAlignment="1">
      <alignment horizontal="center" vertical="center" wrapText="1"/>
    </xf>
    <xf numFmtId="0" fontId="153" fillId="0" borderId="0" xfId="0" applyFont="1" applyBorder="1" applyAlignment="1">
      <alignment vertical="center" wrapText="1"/>
    </xf>
    <xf numFmtId="0" fontId="142" fillId="0" borderId="0" xfId="0" applyFont="1" applyBorder="1" applyAlignment="1">
      <alignment vertical="center" wrapText="1"/>
    </xf>
    <xf numFmtId="4" fontId="159" fillId="0" borderId="0" xfId="0" applyNumberFormat="1" applyFont="1" applyBorder="1" applyAlignment="1">
      <alignment horizontal="center" vertical="center" wrapText="1"/>
    </xf>
    <xf numFmtId="4" fontId="150" fillId="0" borderId="0" xfId="0" applyNumberFormat="1" applyFont="1" applyBorder="1" applyAlignment="1">
      <alignment horizontal="center" vertical="center" wrapText="1"/>
    </xf>
    <xf numFmtId="2" fontId="149" fillId="0" borderId="0" xfId="0" applyNumberFormat="1" applyFont="1" applyBorder="1" applyAlignment="1">
      <alignment vertical="center" wrapText="1"/>
    </xf>
    <xf numFmtId="0" fontId="108" fillId="0" borderId="0" xfId="0" applyFont="1" applyAlignment="1">
      <alignment horizontal="left" vertical="center"/>
    </xf>
    <xf numFmtId="0" fontId="108" fillId="0" borderId="0" xfId="0" applyFont="1" applyAlignment="1">
      <alignment horizontal="center" vertical="center"/>
    </xf>
    <xf numFmtId="0" fontId="108" fillId="0" borderId="0" xfId="0" applyFont="1" applyBorder="1" applyAlignment="1">
      <alignment horizontal="center" vertical="center"/>
    </xf>
    <xf numFmtId="0" fontId="22" fillId="0" borderId="16" xfId="2" applyFont="1" applyBorder="1" applyAlignment="1">
      <alignment vertical="center" wrapText="1"/>
    </xf>
    <xf numFmtId="166" fontId="92" fillId="0" borderId="10" xfId="2" applyNumberFormat="1" applyFont="1" applyBorder="1" applyAlignment="1">
      <alignment horizontal="center" vertical="center"/>
    </xf>
    <xf numFmtId="166" fontId="92" fillId="0" borderId="14" xfId="2" applyNumberFormat="1" applyFont="1" applyBorder="1" applyAlignment="1">
      <alignment horizontal="center" vertical="center"/>
    </xf>
    <xf numFmtId="166" fontId="92" fillId="0" borderId="14" xfId="2" applyNumberFormat="1" applyFont="1" applyBorder="1" applyAlignment="1">
      <alignment horizontal="center" vertical="center" wrapText="1"/>
    </xf>
    <xf numFmtId="166" fontId="92" fillId="0" borderId="6" xfId="2" applyNumberFormat="1" applyFont="1" applyBorder="1" applyAlignment="1">
      <alignment horizontal="center" vertical="center" wrapText="1"/>
    </xf>
    <xf numFmtId="166" fontId="96" fillId="0" borderId="0" xfId="2" applyNumberFormat="1" applyFont="1" applyAlignment="1">
      <alignment horizontal="center" vertical="center" wrapText="1"/>
    </xf>
    <xf numFmtId="4" fontId="96" fillId="0" borderId="0" xfId="2" applyNumberFormat="1" applyFont="1" applyAlignment="1">
      <alignment horizontal="center" vertical="center" wrapText="1"/>
    </xf>
    <xf numFmtId="9" fontId="5" fillId="0" borderId="0" xfId="8" applyFont="1" applyBorder="1" applyAlignment="1">
      <alignment horizontal="center" vertical="center"/>
    </xf>
    <xf numFmtId="4" fontId="92" fillId="3" borderId="16" xfId="2" applyNumberFormat="1" applyFont="1" applyFill="1" applyBorder="1" applyAlignment="1" applyProtection="1">
      <alignment horizontal="center" vertical="center"/>
      <protection locked="0"/>
    </xf>
    <xf numFmtId="4" fontId="92" fillId="3" borderId="0" xfId="2" applyNumberFormat="1" applyFont="1" applyFill="1" applyAlignment="1" applyProtection="1">
      <alignment horizontal="center" vertical="center"/>
      <protection locked="0"/>
    </xf>
    <xf numFmtId="4" fontId="92" fillId="0" borderId="0" xfId="2" applyNumberFormat="1" applyFont="1" applyAlignment="1" applyProtection="1">
      <alignment horizontal="center" vertical="center" wrapText="1"/>
      <protection locked="0"/>
    </xf>
    <xf numFmtId="4" fontId="92" fillId="3" borderId="0" xfId="2" applyNumberFormat="1" applyFont="1" applyFill="1" applyAlignment="1" applyProtection="1">
      <alignment horizontal="center" vertical="center" wrapText="1"/>
      <protection locked="0"/>
    </xf>
    <xf numFmtId="4" fontId="92" fillId="3" borderId="17" xfId="2" applyNumberFormat="1" applyFont="1" applyFill="1" applyBorder="1" applyAlignment="1" applyProtection="1">
      <alignment horizontal="center" vertical="center" wrapText="1"/>
      <protection locked="0"/>
    </xf>
    <xf numFmtId="2" fontId="31" fillId="0" borderId="0" xfId="2" applyNumberFormat="1" applyFont="1" applyAlignment="1">
      <alignment vertical="center" wrapText="1"/>
    </xf>
    <xf numFmtId="0" fontId="142" fillId="0" borderId="0" xfId="2" applyFont="1" applyAlignment="1">
      <alignment vertical="center" wrapText="1"/>
    </xf>
    <xf numFmtId="0" fontId="152" fillId="0" borderId="0" xfId="2" applyFont="1" applyAlignment="1">
      <alignment horizontal="center" vertical="center" wrapText="1"/>
    </xf>
    <xf numFmtId="0" fontId="161" fillId="0" borderId="0" xfId="2" applyFont="1" applyAlignment="1">
      <alignment horizontal="center" vertical="center" wrapText="1"/>
    </xf>
    <xf numFmtId="0" fontId="161" fillId="0" borderId="0" xfId="2" applyFont="1" applyAlignment="1">
      <alignment vertical="center" wrapText="1"/>
    </xf>
    <xf numFmtId="0" fontId="156" fillId="0" borderId="0" xfId="2" applyFont="1" applyAlignment="1">
      <alignment vertical="center" wrapText="1"/>
    </xf>
    <xf numFmtId="0" fontId="154" fillId="0" borderId="0" xfId="2" applyFont="1" applyAlignment="1">
      <alignment vertical="center" wrapText="1"/>
    </xf>
    <xf numFmtId="9" fontId="112" fillId="0" borderId="0" xfId="8" applyFont="1" applyBorder="1" applyAlignment="1">
      <alignment horizontal="center" vertical="center"/>
    </xf>
    <xf numFmtId="0" fontId="161" fillId="0" borderId="0" xfId="2" applyFont="1"/>
    <xf numFmtId="0" fontId="161" fillId="0" borderId="0" xfId="2" applyFont="1" applyAlignment="1">
      <alignment horizontal="left" vertical="center" wrapText="1"/>
    </xf>
    <xf numFmtId="2" fontId="161" fillId="0" borderId="0" xfId="1" applyNumberFormat="1" applyFont="1" applyBorder="1" applyAlignment="1">
      <alignment horizontal="center" vertical="center"/>
    </xf>
    <xf numFmtId="2" fontId="161" fillId="0" borderId="0" xfId="1" applyNumberFormat="1" applyFont="1" applyBorder="1" applyAlignment="1">
      <alignment horizontal="center" vertical="center" wrapText="1"/>
    </xf>
    <xf numFmtId="166" fontId="163" fillId="0" borderId="0" xfId="2" applyNumberFormat="1" applyFont="1" applyAlignment="1">
      <alignment horizontal="center" vertical="center" wrapText="1"/>
    </xf>
    <xf numFmtId="4" fontId="163" fillId="0" borderId="0" xfId="2" applyNumberFormat="1" applyFont="1" applyAlignment="1">
      <alignment horizontal="center" vertical="center" wrapText="1"/>
    </xf>
    <xf numFmtId="2" fontId="161" fillId="0" borderId="0" xfId="2" applyNumberFormat="1" applyFont="1" applyAlignment="1">
      <alignment vertical="center" wrapText="1"/>
    </xf>
    <xf numFmtId="0" fontId="153" fillId="0" borderId="0" xfId="2" applyFont="1" applyAlignment="1">
      <alignment vertical="center" wrapText="1"/>
    </xf>
    <xf numFmtId="3" fontId="153" fillId="0" borderId="0" xfId="2" applyNumberFormat="1" applyFont="1" applyAlignment="1">
      <alignment vertical="center" wrapText="1"/>
    </xf>
    <xf numFmtId="0" fontId="146" fillId="0" borderId="0" xfId="2" applyFont="1" applyAlignment="1">
      <alignment vertical="center" wrapText="1"/>
    </xf>
    <xf numFmtId="0" fontId="146" fillId="0" borderId="0" xfId="2" applyFont="1" applyAlignment="1">
      <alignment horizontal="center" vertical="center" wrapText="1"/>
    </xf>
    <xf numFmtId="0" fontId="148" fillId="0" borderId="0" xfId="2" applyFont="1" applyAlignment="1">
      <alignment vertical="center" wrapText="1"/>
    </xf>
    <xf numFmtId="0" fontId="141" fillId="0" borderId="0" xfId="2" applyFont="1" applyAlignment="1">
      <alignment horizontal="left" vertical="center" wrapText="1"/>
    </xf>
    <xf numFmtId="3" fontId="112" fillId="0" borderId="0" xfId="2" applyNumberFormat="1" applyFont="1" applyAlignment="1">
      <alignment vertical="center" wrapText="1"/>
    </xf>
    <xf numFmtId="3"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xf>
    <xf numFmtId="3" fontId="112" fillId="0" borderId="0" xfId="2" applyNumberFormat="1" applyFont="1" applyAlignment="1" applyProtection="1">
      <alignment horizontal="center" vertical="center"/>
      <protection locked="0"/>
    </xf>
    <xf numFmtId="166" fontId="162" fillId="0" borderId="0" xfId="2" applyNumberFormat="1" applyFont="1" applyAlignment="1">
      <alignment horizontal="center" vertical="center"/>
    </xf>
    <xf numFmtId="3" fontId="112" fillId="3" borderId="0" xfId="2" applyNumberFormat="1" applyFont="1" applyFill="1" applyAlignment="1" applyProtection="1">
      <alignment horizontal="center" vertical="center"/>
      <protection locked="0"/>
    </xf>
    <xf numFmtId="165" fontId="162" fillId="0" borderId="0" xfId="1" applyNumberFormat="1" applyFont="1" applyBorder="1" applyAlignment="1">
      <alignment horizontal="center" vertical="center"/>
    </xf>
    <xf numFmtId="4" fontId="162" fillId="0" borderId="0" xfId="2" applyNumberFormat="1" applyFont="1" applyAlignment="1">
      <alignment horizontal="center" vertical="center"/>
    </xf>
    <xf numFmtId="3" fontId="112" fillId="0" borderId="0" xfId="0" applyNumberFormat="1" applyFont="1" applyBorder="1" applyAlignment="1" applyProtection="1">
      <alignment horizontal="center" vertical="center" wrapText="1"/>
      <protection locked="0"/>
    </xf>
    <xf numFmtId="3" fontId="112" fillId="0" borderId="0" xfId="2" applyNumberFormat="1" applyFont="1" applyAlignment="1" applyProtection="1">
      <alignment horizontal="center" vertical="center" wrapText="1"/>
      <protection locked="0"/>
    </xf>
    <xf numFmtId="4" fontId="162" fillId="0" borderId="0" xfId="2" applyNumberFormat="1" applyFont="1" applyAlignment="1">
      <alignment horizontal="center" vertical="center" wrapText="1"/>
    </xf>
    <xf numFmtId="2" fontId="148" fillId="0" borderId="0" xfId="2" applyNumberFormat="1" applyFont="1" applyAlignment="1">
      <alignment vertical="center" wrapText="1"/>
    </xf>
    <xf numFmtId="0" fontId="149" fillId="0" borderId="0" xfId="2" applyFont="1" applyAlignment="1">
      <alignment vertical="center" wrapText="1"/>
    </xf>
    <xf numFmtId="10" fontId="108" fillId="0" borderId="0" xfId="2" applyNumberFormat="1" applyFont="1" applyAlignment="1">
      <alignment vertical="center" wrapText="1"/>
    </xf>
    <xf numFmtId="0" fontId="154" fillId="0" borderId="0" xfId="2" applyFont="1" applyAlignment="1">
      <alignment horizontal="center" vertical="center" wrapText="1"/>
    </xf>
    <xf numFmtId="0" fontId="108" fillId="0" borderId="0" xfId="2" applyFont="1" applyAlignment="1">
      <alignment horizontal="left" vertical="center"/>
    </xf>
    <xf numFmtId="0" fontId="128" fillId="4" borderId="32" xfId="3" applyFont="1" applyFill="1" applyBorder="1"/>
    <xf numFmtId="0" fontId="128" fillId="4" borderId="30" xfId="3" applyFont="1" applyFill="1" applyBorder="1"/>
    <xf numFmtId="0" fontId="125" fillId="0" borderId="26" xfId="3" applyFont="1" applyBorder="1" applyAlignment="1">
      <alignment horizontal="center" vertical="center" wrapText="1"/>
    </xf>
    <xf numFmtId="0" fontId="125" fillId="0" borderId="30" xfId="3" applyFont="1" applyBorder="1" applyAlignment="1">
      <alignment horizontal="center" vertical="center" wrapText="1"/>
    </xf>
    <xf numFmtId="0" fontId="125" fillId="0" borderId="36" xfId="3" applyFont="1" applyBorder="1" applyAlignment="1">
      <alignment horizontal="center" vertical="center" wrapText="1"/>
    </xf>
    <xf numFmtId="168" fontId="97" fillId="4" borderId="19" xfId="15" applyNumberFormat="1" applyFont="1" applyFill="1" applyBorder="1" applyAlignment="1" applyProtection="1">
      <alignment horizontal="center" vertical="center"/>
      <protection locked="0"/>
    </xf>
    <xf numFmtId="168" fontId="97" fillId="4" borderId="31" xfId="15" applyNumberFormat="1" applyFont="1" applyFill="1" applyBorder="1" applyAlignment="1" applyProtection="1">
      <alignment horizontal="center" vertical="center"/>
      <protection locked="0"/>
    </xf>
    <xf numFmtId="168" fontId="127" fillId="4" borderId="38" xfId="15" applyNumberFormat="1" applyFont="1" applyFill="1" applyBorder="1" applyAlignment="1" applyProtection="1">
      <alignment horizontal="center" vertical="center"/>
      <protection locked="0"/>
    </xf>
    <xf numFmtId="49" fontId="21" fillId="0" borderId="0" xfId="0" applyNumberFormat="1" applyFont="1" applyAlignment="1">
      <alignment vertical="center" wrapText="1"/>
    </xf>
    <xf numFmtId="0" fontId="143" fillId="0" borderId="0" xfId="0" applyFont="1" applyBorder="1" applyAlignment="1">
      <alignment vertical="center" wrapText="1"/>
    </xf>
    <xf numFmtId="0" fontId="90" fillId="0" borderId="0" xfId="0" applyFont="1" applyBorder="1" applyAlignment="1">
      <alignment vertical="center" wrapText="1"/>
    </xf>
    <xf numFmtId="0" fontId="14" fillId="0" borderId="0" xfId="0" applyFont="1" applyBorder="1" applyAlignment="1">
      <alignment vertical="center" wrapText="1"/>
    </xf>
    <xf numFmtId="0" fontId="5" fillId="0" borderId="0" xfId="16" applyAlignment="1">
      <alignment vertical="center"/>
    </xf>
    <xf numFmtId="0" fontId="14" fillId="0" borderId="0" xfId="16" applyFont="1" applyAlignment="1">
      <alignment vertical="center"/>
    </xf>
    <xf numFmtId="0" fontId="112" fillId="0" borderId="0" xfId="16" applyFont="1" applyAlignment="1">
      <alignment vertical="center"/>
    </xf>
    <xf numFmtId="0" fontId="6" fillId="0" borderId="0" xfId="16" applyFont="1" applyAlignment="1">
      <alignment horizontal="left" vertical="center"/>
    </xf>
    <xf numFmtId="0" fontId="34" fillId="0" borderId="0" xfId="16" applyFont="1"/>
    <xf numFmtId="0" fontId="7" fillId="0" borderId="0" xfId="16" applyFont="1" applyAlignment="1">
      <alignment horizontal="left" vertical="center"/>
    </xf>
    <xf numFmtId="0" fontId="165" fillId="0" borderId="0" xfId="16" applyFont="1" applyAlignment="1">
      <alignment horizontal="left" vertical="center"/>
    </xf>
    <xf numFmtId="0" fontId="108" fillId="0" borderId="0" xfId="16" applyFont="1" applyAlignment="1">
      <alignment horizontal="center" vertical="center"/>
    </xf>
    <xf numFmtId="0" fontId="140" fillId="0" borderId="0" xfId="16" applyFont="1" applyAlignment="1">
      <alignment horizontal="left" vertical="center"/>
    </xf>
    <xf numFmtId="0" fontId="140" fillId="0" borderId="0" xfId="16" applyFont="1" applyAlignment="1">
      <alignment vertical="center"/>
    </xf>
    <xf numFmtId="0" fontId="49" fillId="0" borderId="0" xfId="16" applyFont="1" applyAlignment="1">
      <alignment vertical="center" wrapText="1"/>
    </xf>
    <xf numFmtId="0" fontId="32" fillId="0" borderId="0" xfId="16" applyFont="1" applyAlignment="1">
      <alignment vertical="center"/>
    </xf>
    <xf numFmtId="0" fontId="25" fillId="0" borderId="0" xfId="16" applyFont="1" applyBorder="1" applyAlignment="1">
      <alignment vertical="center" wrapText="1"/>
    </xf>
    <xf numFmtId="0" fontId="166" fillId="0" borderId="0" xfId="16" applyFont="1" applyBorder="1" applyAlignment="1">
      <alignment vertical="center"/>
    </xf>
    <xf numFmtId="0" fontId="74" fillId="0" borderId="0" xfId="16" applyFont="1" applyAlignment="1">
      <alignment vertical="center" wrapText="1"/>
    </xf>
    <xf numFmtId="0" fontId="89" fillId="0" borderId="0" xfId="16" applyFont="1" applyAlignment="1">
      <alignment vertical="center"/>
    </xf>
    <xf numFmtId="0" fontId="76" fillId="0" borderId="0" xfId="16" applyFont="1" applyAlignment="1">
      <alignment vertical="center" wrapText="1"/>
    </xf>
    <xf numFmtId="3" fontId="49" fillId="0" borderId="0" xfId="16" applyNumberFormat="1" applyFont="1" applyBorder="1" applyAlignment="1">
      <alignment horizontal="center" vertical="center" wrapText="1"/>
    </xf>
    <xf numFmtId="4" fontId="49" fillId="0" borderId="0" xfId="16" applyNumberFormat="1" applyFont="1" applyBorder="1" applyAlignment="1">
      <alignment horizontal="center" vertical="center" wrapText="1"/>
    </xf>
    <xf numFmtId="2" fontId="21" fillId="0" borderId="0" xfId="16" applyNumberFormat="1" applyFont="1" applyAlignment="1">
      <alignment vertical="center" wrapText="1"/>
    </xf>
    <xf numFmtId="0" fontId="7" fillId="0" borderId="0" xfId="16" applyFont="1" applyBorder="1" applyAlignment="1">
      <alignment vertical="center" wrapText="1"/>
    </xf>
    <xf numFmtId="0" fontId="6" fillId="0" borderId="0" xfId="16" applyFont="1" applyAlignment="1">
      <alignment vertical="center" wrapText="1"/>
    </xf>
    <xf numFmtId="0" fontId="86" fillId="0" borderId="0" xfId="16" applyFont="1" applyAlignment="1">
      <alignment vertical="center" wrapText="1"/>
    </xf>
    <xf numFmtId="0" fontId="167" fillId="0" borderId="0" xfId="16" applyFont="1" applyAlignment="1">
      <alignment vertical="center"/>
    </xf>
    <xf numFmtId="0" fontId="37" fillId="0" borderId="0" xfId="16" applyFont="1" applyAlignment="1">
      <alignment vertical="center" wrapText="1"/>
    </xf>
    <xf numFmtId="0" fontId="168" fillId="4" borderId="0" xfId="16" applyFont="1" applyFill="1" applyBorder="1" applyAlignment="1">
      <alignment horizontal="left" vertical="center"/>
    </xf>
    <xf numFmtId="3" fontId="75" fillId="4" borderId="0" xfId="0" applyNumberFormat="1" applyFont="1" applyFill="1" applyBorder="1" applyAlignment="1" applyProtection="1">
      <alignment horizontal="center" vertical="center"/>
      <protection locked="0"/>
    </xf>
    <xf numFmtId="4" fontId="78" fillId="4" borderId="0" xfId="0" applyNumberFormat="1" applyFont="1" applyFill="1" applyBorder="1" applyAlignment="1">
      <alignment horizontal="center" vertical="center"/>
    </xf>
    <xf numFmtId="3" fontId="124" fillId="4" borderId="30" xfId="16" applyNumberFormat="1" applyFont="1" applyFill="1" applyBorder="1" applyAlignment="1">
      <alignment horizontal="center" vertical="center" wrapText="1"/>
    </xf>
    <xf numFmtId="3" fontId="75" fillId="4" borderId="25" xfId="0" applyNumberFormat="1" applyFont="1" applyFill="1" applyBorder="1" applyAlignment="1" applyProtection="1">
      <alignment horizontal="center" vertical="center"/>
      <protection locked="0"/>
    </xf>
    <xf numFmtId="4" fontId="78" fillId="4" borderId="25" xfId="0" applyNumberFormat="1" applyFont="1" applyFill="1" applyBorder="1" applyAlignment="1">
      <alignment horizontal="center" vertical="center"/>
    </xf>
    <xf numFmtId="4" fontId="78" fillId="4" borderId="19" xfId="0" applyNumberFormat="1" applyFont="1" applyFill="1" applyBorder="1" applyAlignment="1">
      <alignment horizontal="center" vertical="center"/>
    </xf>
    <xf numFmtId="4" fontId="78" fillId="4" borderId="31" xfId="0" applyNumberFormat="1" applyFont="1" applyFill="1" applyBorder="1" applyAlignment="1">
      <alignment horizontal="center" vertical="center"/>
    </xf>
    <xf numFmtId="3" fontId="170" fillId="4" borderId="36" xfId="16" applyNumberFormat="1" applyFont="1" applyFill="1" applyBorder="1" applyAlignment="1">
      <alignment horizontal="left" vertical="center" wrapText="1" indent="1"/>
    </xf>
    <xf numFmtId="3" fontId="169" fillId="4" borderId="35" xfId="0" applyNumberFormat="1" applyFont="1" applyFill="1" applyBorder="1" applyAlignment="1" applyProtection="1">
      <alignment horizontal="center" vertical="center"/>
      <protection locked="0"/>
    </xf>
    <xf numFmtId="2" fontId="171" fillId="4" borderId="35" xfId="8" applyNumberFormat="1" applyFont="1" applyFill="1" applyBorder="1" applyAlignment="1" applyProtection="1">
      <alignment horizontal="center" vertical="center"/>
      <protection locked="0"/>
    </xf>
    <xf numFmtId="2" fontId="171" fillId="4" borderId="38" xfId="8" applyNumberFormat="1" applyFont="1" applyFill="1" applyBorder="1" applyAlignment="1" applyProtection="1">
      <alignment horizontal="center" vertical="center"/>
      <protection locked="0"/>
    </xf>
    <xf numFmtId="3" fontId="75" fillId="4" borderId="18" xfId="0" applyNumberFormat="1" applyFont="1" applyFill="1" applyBorder="1" applyAlignment="1" applyProtection="1">
      <alignment horizontal="center" vertical="center"/>
      <protection locked="0"/>
    </xf>
    <xf numFmtId="3" fontId="75" fillId="4" borderId="26" xfId="0" applyNumberFormat="1" applyFont="1" applyFill="1" applyBorder="1" applyAlignment="1" applyProtection="1">
      <alignment horizontal="center" vertical="center"/>
      <protection locked="0"/>
    </xf>
    <xf numFmtId="3" fontId="169" fillId="4" borderId="34" xfId="0" applyNumberFormat="1" applyFont="1" applyFill="1" applyBorder="1" applyAlignment="1" applyProtection="1">
      <alignment horizontal="center" vertical="center"/>
      <protection locked="0"/>
    </xf>
    <xf numFmtId="0" fontId="64" fillId="4" borderId="32" xfId="16" applyFont="1" applyFill="1" applyBorder="1" applyAlignment="1">
      <alignment horizontal="left" vertical="center" indent="1"/>
    </xf>
    <xf numFmtId="0" fontId="64" fillId="4" borderId="30" xfId="16" applyFont="1" applyFill="1" applyBorder="1" applyAlignment="1">
      <alignment horizontal="left" vertical="center" indent="1"/>
    </xf>
    <xf numFmtId="0" fontId="142" fillId="0" borderId="0" xfId="2" applyFont="1" applyAlignment="1">
      <alignment horizontal="center" vertical="center" wrapText="1"/>
    </xf>
    <xf numFmtId="0" fontId="164" fillId="0" borderId="0" xfId="0" applyFont="1" applyBorder="1" applyAlignment="1">
      <alignment horizontal="center" vertical="center"/>
    </xf>
    <xf numFmtId="0" fontId="130" fillId="0" borderId="0" xfId="2" applyFont="1" applyAlignment="1">
      <alignment vertical="center" wrapText="1"/>
    </xf>
    <xf numFmtId="0" fontId="90" fillId="0" borderId="0" xfId="2" applyFont="1" applyAlignment="1">
      <alignment horizontal="center" vertical="center" wrapText="1"/>
    </xf>
    <xf numFmtId="0" fontId="82" fillId="0" borderId="0" xfId="2" applyFont="1" applyAlignment="1">
      <alignment horizontal="center" vertical="center" wrapText="1"/>
    </xf>
    <xf numFmtId="0" fontId="64" fillId="0" borderId="0" xfId="2" applyFont="1" applyAlignment="1">
      <alignment horizontal="left" vertical="center" wrapText="1"/>
    </xf>
    <xf numFmtId="3" fontId="5" fillId="0" borderId="0" xfId="2" applyNumberFormat="1" applyFont="1" applyAlignment="1">
      <alignment vertical="center" wrapText="1"/>
    </xf>
    <xf numFmtId="3" fontId="5" fillId="0" borderId="0" xfId="0" applyNumberFormat="1" applyFont="1" applyBorder="1" applyAlignment="1" applyProtection="1">
      <alignment horizontal="center" vertical="center"/>
      <protection locked="0"/>
    </xf>
    <xf numFmtId="4" fontId="97" fillId="0" borderId="0" xfId="0" applyNumberFormat="1" applyFont="1" applyBorder="1" applyAlignment="1">
      <alignment horizontal="center" vertical="center"/>
    </xf>
    <xf numFmtId="3" fontId="5" fillId="0" borderId="0" xfId="2" applyNumberFormat="1" applyFont="1" applyAlignment="1" applyProtection="1">
      <alignment horizontal="center" vertical="center"/>
      <protection locked="0"/>
    </xf>
    <xf numFmtId="166" fontId="97" fillId="0" borderId="0" xfId="2" applyNumberFormat="1" applyFont="1" applyAlignment="1">
      <alignment horizontal="center" vertical="center"/>
    </xf>
    <xf numFmtId="3" fontId="5" fillId="3" borderId="0" xfId="2" applyNumberFormat="1" applyFont="1" applyFill="1" applyAlignment="1" applyProtection="1">
      <alignment horizontal="center" vertical="center"/>
      <protection locked="0"/>
    </xf>
    <xf numFmtId="165" fontId="97" fillId="0" borderId="0" xfId="1" applyNumberFormat="1" applyFont="1" applyBorder="1" applyAlignment="1">
      <alignment horizontal="center" vertical="center"/>
    </xf>
    <xf numFmtId="4" fontId="97" fillId="0" borderId="0" xfId="2" applyNumberFormat="1" applyFont="1" applyAlignment="1">
      <alignment horizontal="center" vertical="center"/>
    </xf>
    <xf numFmtId="3" fontId="5" fillId="0" borderId="0" xfId="0" applyNumberFormat="1" applyFont="1" applyBorder="1" applyAlignment="1" applyProtection="1">
      <alignment horizontal="center" vertical="center" wrapText="1"/>
      <protection locked="0"/>
    </xf>
    <xf numFmtId="3" fontId="5" fillId="0" borderId="0" xfId="2" applyNumberFormat="1" applyFont="1" applyAlignment="1" applyProtection="1">
      <alignment horizontal="center" vertical="center" wrapText="1"/>
      <protection locked="0"/>
    </xf>
    <xf numFmtId="3" fontId="5" fillId="3" borderId="0" xfId="2" applyNumberFormat="1" applyFont="1" applyFill="1" applyAlignment="1" applyProtection="1">
      <alignment horizontal="center" vertical="center" wrapText="1"/>
      <protection locked="0"/>
    </xf>
    <xf numFmtId="4" fontId="97" fillId="0" borderId="0" xfId="0" applyNumberFormat="1" applyFont="1" applyBorder="1" applyAlignment="1">
      <alignment horizontal="center" vertical="center" wrapText="1"/>
    </xf>
    <xf numFmtId="166" fontId="97" fillId="0" borderId="0" xfId="2" applyNumberFormat="1" applyFont="1" applyAlignment="1">
      <alignment horizontal="center" vertical="center" wrapText="1"/>
    </xf>
    <xf numFmtId="165" fontId="97" fillId="0" borderId="0" xfId="1" applyNumberFormat="1" applyFont="1" applyBorder="1" applyAlignment="1">
      <alignment horizontal="center" vertical="center" wrapText="1"/>
    </xf>
    <xf numFmtId="0" fontId="173" fillId="0" borderId="0" xfId="2" applyFont="1" applyAlignment="1">
      <alignment horizontal="center" vertical="center" wrapText="1"/>
    </xf>
    <xf numFmtId="166" fontId="173" fillId="0" borderId="0" xfId="2" applyNumberFormat="1" applyFont="1" applyAlignment="1">
      <alignment horizontal="center" vertical="center" wrapText="1"/>
    </xf>
    <xf numFmtId="165" fontId="173" fillId="0" borderId="0" xfId="1" applyNumberFormat="1" applyFont="1" applyBorder="1" applyAlignment="1">
      <alignment horizontal="center" vertical="center" wrapText="1"/>
    </xf>
    <xf numFmtId="4" fontId="173" fillId="0" borderId="0" xfId="2" applyNumberFormat="1" applyFont="1" applyAlignment="1">
      <alignment horizontal="center" vertical="center" wrapText="1"/>
    </xf>
    <xf numFmtId="0" fontId="130" fillId="0" borderId="0" xfId="2" applyFont="1" applyAlignment="1">
      <alignment horizontal="left" vertical="center" wrapText="1"/>
    </xf>
    <xf numFmtId="3" fontId="130" fillId="0" borderId="0" xfId="2" applyNumberFormat="1" applyFont="1" applyAlignment="1">
      <alignment horizontal="center" vertical="center" wrapText="1"/>
    </xf>
    <xf numFmtId="3" fontId="173" fillId="0" borderId="0" xfId="2" applyNumberFormat="1" applyFont="1" applyAlignment="1">
      <alignment horizontal="center" vertical="center" wrapText="1"/>
    </xf>
    <xf numFmtId="0" fontId="174" fillId="0" borderId="0" xfId="2" applyFont="1" applyAlignment="1">
      <alignment vertical="center" wrapText="1"/>
    </xf>
    <xf numFmtId="10" fontId="79" fillId="0" borderId="0" xfId="2" applyNumberFormat="1" applyFont="1" applyAlignment="1">
      <alignment vertical="center" wrapText="1"/>
    </xf>
    <xf numFmtId="0" fontId="153" fillId="0" borderId="0" xfId="2" applyFont="1" applyAlignment="1">
      <alignment horizontal="center" vertical="center" wrapText="1"/>
    </xf>
    <xf numFmtId="0" fontId="148" fillId="0" borderId="0" xfId="2" applyFont="1" applyAlignment="1">
      <alignment horizontal="center" vertical="center" wrapText="1"/>
    </xf>
    <xf numFmtId="0" fontId="52" fillId="0" borderId="14" xfId="0" applyFont="1" applyBorder="1" applyAlignment="1">
      <alignment vertical="center" wrapText="1"/>
    </xf>
    <xf numFmtId="0" fontId="32" fillId="0" borderId="0" xfId="0" applyFont="1" applyBorder="1" applyAlignment="1">
      <alignment horizontal="center" vertical="center" wrapText="1"/>
    </xf>
    <xf numFmtId="0" fontId="55" fillId="0" borderId="5" xfId="0" applyFont="1" applyBorder="1" applyAlignment="1">
      <alignment horizontal="left" vertical="center" wrapText="1"/>
    </xf>
    <xf numFmtId="3" fontId="55" fillId="0" borderId="11" xfId="0" applyNumberFormat="1" applyFont="1" applyBorder="1" applyAlignment="1">
      <alignment horizontal="center" vertical="center"/>
    </xf>
    <xf numFmtId="0" fontId="55" fillId="0" borderId="3" xfId="0" applyFont="1" applyBorder="1" applyAlignment="1">
      <alignment horizontal="left" vertical="center" wrapText="1"/>
    </xf>
    <xf numFmtId="3" fontId="50" fillId="0" borderId="7" xfId="7" applyNumberFormat="1" applyFont="1" applyBorder="1" applyAlignment="1" applyProtection="1">
      <alignment horizontal="center" vertical="center"/>
      <protection locked="0"/>
    </xf>
    <xf numFmtId="4" fontId="54" fillId="0" borderId="6" xfId="7" applyNumberFormat="1" applyFont="1" applyBorder="1" applyAlignment="1">
      <alignment horizontal="center" vertical="center"/>
    </xf>
    <xf numFmtId="3" fontId="55" fillId="0" borderId="7" xfId="0" applyNumberFormat="1" applyFont="1" applyBorder="1" applyAlignment="1">
      <alignment horizontal="center" vertical="center"/>
    </xf>
    <xf numFmtId="4" fontId="54" fillId="0" borderId="6" xfId="0" applyNumberFormat="1" applyFont="1" applyBorder="1" applyAlignment="1">
      <alignment horizontal="center" vertical="center"/>
    </xf>
    <xf numFmtId="0" fontId="52" fillId="0" borderId="9" xfId="0" applyFont="1" applyBorder="1" applyAlignment="1">
      <alignment horizontal="left" vertical="center" wrapText="1"/>
    </xf>
    <xf numFmtId="0" fontId="112" fillId="0" borderId="0" xfId="2" applyFont="1" applyAlignment="1">
      <alignment vertical="center"/>
    </xf>
    <xf numFmtId="0" fontId="81" fillId="0" borderId="0" xfId="2" applyFont="1" applyAlignment="1">
      <alignment horizontal="center" vertical="center" wrapText="1"/>
    </xf>
    <xf numFmtId="0" fontId="80" fillId="0" borderId="0" xfId="2" applyFont="1" applyAlignment="1">
      <alignment horizontal="center" vertical="center" wrapText="1"/>
    </xf>
    <xf numFmtId="0" fontId="174" fillId="0" borderId="0" xfId="0" applyFont="1" applyBorder="1" applyAlignment="1">
      <alignment vertical="center" wrapText="1"/>
    </xf>
    <xf numFmtId="2" fontId="80" fillId="0" borderId="0" xfId="0" applyNumberFormat="1" applyFont="1" applyBorder="1" applyAlignment="1">
      <alignment vertical="center" wrapText="1"/>
    </xf>
    <xf numFmtId="2" fontId="80" fillId="0" borderId="0" xfId="0" applyNumberFormat="1" applyFont="1" applyBorder="1" applyAlignment="1">
      <alignment horizontal="left" vertical="center" wrapText="1"/>
    </xf>
    <xf numFmtId="2" fontId="174" fillId="0" borderId="0" xfId="0" applyNumberFormat="1" applyFont="1" applyAlignment="1">
      <alignment horizontal="left" vertical="center" wrapText="1"/>
    </xf>
    <xf numFmtId="0" fontId="174" fillId="0" borderId="0" xfId="0" applyFont="1" applyAlignment="1">
      <alignment horizontal="left" vertical="center" wrapText="1"/>
    </xf>
    <xf numFmtId="3" fontId="174" fillId="0" borderId="0" xfId="0" applyNumberFormat="1" applyFont="1" applyAlignment="1">
      <alignment horizontal="left" vertical="center" wrapText="1"/>
    </xf>
    <xf numFmtId="0" fontId="135" fillId="0" borderId="0" xfId="16" applyFont="1" applyBorder="1" applyAlignment="1">
      <alignment horizontal="center"/>
    </xf>
    <xf numFmtId="0" fontId="135" fillId="4" borderId="0" xfId="16" applyFont="1" applyFill="1" applyBorder="1"/>
    <xf numFmtId="0" fontId="175" fillId="0" borderId="0" xfId="16" applyFont="1" applyBorder="1" applyAlignment="1">
      <alignment horizontal="center"/>
    </xf>
    <xf numFmtId="0" fontId="175" fillId="4" borderId="0" xfId="16" applyFont="1" applyFill="1" applyBorder="1"/>
    <xf numFmtId="0" fontId="135" fillId="4" borderId="0" xfId="16" applyFont="1" applyFill="1" applyBorder="1" applyAlignment="1">
      <alignment horizontal="center"/>
    </xf>
    <xf numFmtId="3" fontId="75" fillId="0" borderId="0" xfId="16" applyNumberFormat="1" applyFont="1" applyBorder="1" applyAlignment="1">
      <alignment horizontal="center" vertical="center"/>
    </xf>
    <xf numFmtId="0" fontId="167" fillId="0" borderId="0" xfId="16" applyFont="1" applyBorder="1" applyAlignment="1">
      <alignment horizontal="center" vertical="center" wrapText="1"/>
    </xf>
    <xf numFmtId="0" fontId="167" fillId="4" borderId="0" xfId="16" applyFont="1" applyFill="1" applyBorder="1" applyAlignment="1">
      <alignment horizontal="center" vertical="center" wrapText="1"/>
    </xf>
    <xf numFmtId="3" fontId="75" fillId="4" borderId="0" xfId="16" applyNumberFormat="1" applyFont="1" applyFill="1" applyBorder="1" applyAlignment="1">
      <alignment horizontal="center" vertical="center"/>
    </xf>
    <xf numFmtId="4" fontId="75" fillId="4" borderId="0" xfId="16" applyNumberFormat="1" applyFont="1" applyFill="1" applyBorder="1" applyAlignment="1">
      <alignment horizontal="center" vertical="center"/>
    </xf>
    <xf numFmtId="3" fontId="135" fillId="0" borderId="0" xfId="17" applyNumberFormat="1" applyFont="1"/>
    <xf numFmtId="9" fontId="135" fillId="0" borderId="0" xfId="15" applyFont="1" applyFill="1" applyBorder="1"/>
    <xf numFmtId="0" fontId="135" fillId="0" borderId="0" xfId="16" applyFont="1" applyBorder="1" applyAlignment="1">
      <alignment vertical="center"/>
    </xf>
    <xf numFmtId="3" fontId="126" fillId="4" borderId="33" xfId="3" applyNumberFormat="1" applyFont="1" applyFill="1" applyBorder="1" applyAlignment="1">
      <alignment horizontal="left" vertical="center" wrapText="1" indent="1"/>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3" fontId="27" fillId="3" borderId="16" xfId="2" applyNumberFormat="1" applyFont="1" applyFill="1" applyBorder="1" applyAlignment="1" applyProtection="1">
      <alignment horizontal="center" vertical="center"/>
      <protection locked="0"/>
    </xf>
    <xf numFmtId="3" fontId="27" fillId="3" borderId="0" xfId="2" applyNumberFormat="1" applyFont="1" applyFill="1" applyAlignment="1" applyProtection="1">
      <alignment horizontal="center" vertical="center"/>
      <protection locked="0"/>
    </xf>
    <xf numFmtId="3" fontId="27" fillId="0" borderId="0" xfId="2" applyNumberFormat="1" applyFont="1" applyAlignment="1" applyProtection="1">
      <alignment horizontal="center" vertical="center" wrapText="1"/>
      <protection locked="0"/>
    </xf>
    <xf numFmtId="3" fontId="27" fillId="3" borderId="0" xfId="2" applyNumberFormat="1" applyFont="1" applyFill="1" applyAlignment="1" applyProtection="1">
      <alignment horizontal="center" vertical="center" wrapText="1"/>
      <protection locked="0"/>
    </xf>
    <xf numFmtId="3" fontId="27" fillId="3" borderId="17" xfId="2" applyNumberFormat="1" applyFont="1" applyFill="1" applyBorder="1" applyAlignment="1" applyProtection="1">
      <alignment horizontal="center" vertical="center" wrapText="1"/>
      <protection locked="0"/>
    </xf>
    <xf numFmtId="3" fontId="22" fillId="0" borderId="9" xfId="2" applyNumberFormat="1" applyFont="1" applyBorder="1" applyAlignment="1">
      <alignment horizontal="center" vertical="center" wrapText="1"/>
    </xf>
    <xf numFmtId="3" fontId="27" fillId="0" borderId="16" xfId="2" applyNumberFormat="1" applyFont="1" applyBorder="1" applyAlignment="1" applyProtection="1">
      <alignment horizontal="center" vertical="center"/>
      <protection locked="0"/>
    </xf>
    <xf numFmtId="3" fontId="27" fillId="0" borderId="0" xfId="2" applyNumberFormat="1" applyFont="1" applyAlignment="1" applyProtection="1">
      <alignment horizontal="center" vertical="center"/>
      <protection locked="0"/>
    </xf>
    <xf numFmtId="3" fontId="27" fillId="0" borderId="17" xfId="2" applyNumberFormat="1" applyFont="1" applyBorder="1" applyAlignment="1" applyProtection="1">
      <alignment horizontal="center" vertical="center" wrapText="1"/>
      <protection locked="0"/>
    </xf>
    <xf numFmtId="4" fontId="92" fillId="0" borderId="16" xfId="2" applyNumberFormat="1" applyFont="1" applyBorder="1" applyAlignment="1" applyProtection="1">
      <alignment horizontal="center" vertical="center"/>
      <protection locked="0"/>
    </xf>
    <xf numFmtId="4" fontId="92" fillId="0" borderId="0" xfId="2" applyNumberFormat="1" applyFont="1" applyAlignment="1" applyProtection="1">
      <alignment horizontal="center" vertical="center"/>
      <protection locked="0"/>
    </xf>
    <xf numFmtId="4" fontId="92" fillId="0" borderId="17" xfId="2" applyNumberFormat="1" applyFont="1" applyBorder="1" applyAlignment="1" applyProtection="1">
      <alignment horizontal="center" vertical="center" wrapText="1"/>
      <protection locked="0"/>
    </xf>
    <xf numFmtId="4" fontId="92" fillId="0" borderId="43"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wrapText="1"/>
      <protection locked="0"/>
    </xf>
    <xf numFmtId="4" fontId="92" fillId="0" borderId="40" xfId="2" applyNumberFormat="1" applyFont="1" applyBorder="1" applyAlignment="1" applyProtection="1">
      <alignment horizontal="center" vertical="center" wrapText="1"/>
      <protection locked="0"/>
    </xf>
    <xf numFmtId="4" fontId="94" fillId="0" borderId="42" xfId="2" applyNumberFormat="1" applyFont="1" applyBorder="1" applyAlignment="1">
      <alignment horizontal="center" vertical="center" wrapText="1"/>
    </xf>
    <xf numFmtId="3" fontId="27" fillId="3" borderId="46" xfId="2" applyNumberFormat="1" applyFont="1" applyFill="1" applyBorder="1" applyAlignment="1" applyProtection="1">
      <alignment horizontal="center" vertical="center"/>
      <protection locked="0"/>
    </xf>
    <xf numFmtId="3" fontId="27" fillId="3" borderId="45" xfId="2" applyNumberFormat="1" applyFont="1" applyFill="1" applyBorder="1" applyAlignment="1" applyProtection="1">
      <alignment horizontal="center" vertical="center"/>
      <protection locked="0"/>
    </xf>
    <xf numFmtId="3" fontId="27" fillId="0" borderId="45" xfId="2" applyNumberFormat="1" applyFont="1" applyBorder="1" applyAlignment="1" applyProtection="1">
      <alignment horizontal="center" vertical="center" wrapText="1"/>
      <protection locked="0"/>
    </xf>
    <xf numFmtId="3" fontId="27" fillId="3" borderId="45" xfId="2" applyNumberFormat="1" applyFont="1" applyFill="1" applyBorder="1" applyAlignment="1" applyProtection="1">
      <alignment horizontal="center" vertical="center" wrapText="1"/>
      <protection locked="0"/>
    </xf>
    <xf numFmtId="3" fontId="27" fillId="3" borderId="44" xfId="2" applyNumberFormat="1" applyFont="1" applyFill="1" applyBorder="1" applyAlignment="1" applyProtection="1">
      <alignment horizontal="center" vertical="center" wrapText="1"/>
      <protection locked="0"/>
    </xf>
    <xf numFmtId="3" fontId="22" fillId="0" borderId="47" xfId="2" applyNumberFormat="1" applyFont="1" applyBorder="1" applyAlignment="1">
      <alignment horizontal="center" vertical="center" wrapText="1"/>
    </xf>
    <xf numFmtId="4" fontId="92" fillId="0" borderId="54" xfId="2" applyNumberFormat="1" applyFont="1" applyBorder="1" applyAlignment="1" applyProtection="1">
      <alignment horizontal="center" vertical="center"/>
      <protection locked="0"/>
    </xf>
    <xf numFmtId="4" fontId="92" fillId="3" borderId="52" xfId="2" applyNumberFormat="1" applyFont="1" applyFill="1" applyBorder="1" applyAlignment="1" applyProtection="1">
      <alignment horizontal="center" vertical="center"/>
      <protection locked="0"/>
    </xf>
    <xf numFmtId="4" fontId="92" fillId="0" borderId="52" xfId="2" applyNumberFormat="1" applyFont="1" applyBorder="1" applyAlignment="1" applyProtection="1">
      <alignment horizontal="center" vertical="center" wrapText="1"/>
      <protection locked="0"/>
    </xf>
    <xf numFmtId="4" fontId="92" fillId="3" borderId="52" xfId="2" applyNumberFormat="1" applyFont="1" applyFill="1" applyBorder="1" applyAlignment="1" applyProtection="1">
      <alignment horizontal="center" vertical="center" wrapText="1"/>
      <protection locked="0"/>
    </xf>
    <xf numFmtId="4" fontId="92" fillId="3" borderId="51" xfId="2" applyNumberFormat="1" applyFont="1" applyFill="1" applyBorder="1" applyAlignment="1" applyProtection="1">
      <alignment horizontal="center" vertical="center" wrapText="1"/>
      <protection locked="0"/>
    </xf>
    <xf numFmtId="4" fontId="94" fillId="0" borderId="53" xfId="2" applyNumberFormat="1" applyFont="1" applyBorder="1" applyAlignment="1">
      <alignment horizontal="center" vertical="center" wrapText="1"/>
    </xf>
    <xf numFmtId="4" fontId="92" fillId="0" borderId="10"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wrapText="1"/>
      <protection locked="0"/>
    </xf>
    <xf numFmtId="4" fontId="92" fillId="0" borderId="6" xfId="2" applyNumberFormat="1" applyFont="1" applyBorder="1" applyAlignment="1" applyProtection="1">
      <alignment horizontal="center" vertical="center" wrapText="1"/>
      <protection locked="0"/>
    </xf>
    <xf numFmtId="0" fontId="142" fillId="0" borderId="2" xfId="0" applyFont="1" applyBorder="1" applyAlignment="1">
      <alignment horizontal="left" vertical="center" wrapText="1"/>
    </xf>
    <xf numFmtId="0" fontId="118" fillId="0" borderId="0" xfId="0" applyFont="1" applyBorder="1" applyAlignment="1">
      <alignment horizontal="left" vertical="center"/>
    </xf>
    <xf numFmtId="0" fontId="178" fillId="0" borderId="0" xfId="0" applyFont="1" applyBorder="1" applyAlignment="1">
      <alignment vertical="center" wrapText="1"/>
    </xf>
    <xf numFmtId="2" fontId="177" fillId="0" borderId="0" xfId="0" applyNumberFormat="1" applyFont="1" applyBorder="1" applyAlignment="1">
      <alignment vertical="center" wrapText="1"/>
    </xf>
    <xf numFmtId="2" fontId="177" fillId="0" borderId="0" xfId="0" applyNumberFormat="1" applyFont="1" applyBorder="1" applyAlignment="1">
      <alignment horizontal="left" vertical="center" wrapText="1"/>
    </xf>
    <xf numFmtId="0" fontId="118" fillId="0" borderId="0" xfId="0" applyFont="1" applyBorder="1" applyAlignment="1">
      <alignment vertical="center" wrapText="1"/>
    </xf>
    <xf numFmtId="2" fontId="177" fillId="0" borderId="0" xfId="0" applyNumberFormat="1" applyFont="1" applyAlignment="1">
      <alignment horizontal="left" vertical="center" wrapText="1"/>
    </xf>
    <xf numFmtId="2" fontId="149" fillId="4" borderId="0" xfId="0" applyNumberFormat="1" applyFont="1" applyFill="1" applyAlignment="1">
      <alignment horizontal="left" vertical="center" wrapText="1"/>
    </xf>
    <xf numFmtId="0" fontId="149" fillId="4" borderId="0" xfId="0" applyFont="1" applyFill="1" applyBorder="1" applyAlignment="1">
      <alignment vertical="center" wrapText="1"/>
    </xf>
    <xf numFmtId="0" fontId="149" fillId="4" borderId="0" xfId="0" applyFont="1" applyFill="1" applyAlignment="1">
      <alignment horizontal="left" vertical="center" wrapText="1"/>
    </xf>
    <xf numFmtId="3" fontId="149" fillId="4" borderId="0" xfId="0" applyNumberFormat="1" applyFont="1" applyFill="1" applyAlignment="1">
      <alignment horizontal="left" vertical="center" wrapText="1"/>
    </xf>
    <xf numFmtId="2" fontId="148" fillId="4" borderId="0" xfId="0" applyNumberFormat="1" applyFont="1" applyFill="1" applyAlignment="1">
      <alignment horizontal="left" vertical="center" wrapText="1"/>
    </xf>
    <xf numFmtId="0" fontId="108" fillId="4" borderId="0" xfId="0" applyFont="1" applyFill="1" applyBorder="1" applyAlignment="1">
      <alignment vertical="center" wrapText="1"/>
    </xf>
    <xf numFmtId="0" fontId="179" fillId="0" borderId="0" xfId="2" applyFont="1" applyAlignment="1">
      <alignment vertical="center" wrapText="1"/>
    </xf>
    <xf numFmtId="2" fontId="80" fillId="0" borderId="0" xfId="2" applyNumberFormat="1" applyFont="1" applyAlignment="1">
      <alignment vertical="center" wrapText="1"/>
    </xf>
    <xf numFmtId="2" fontId="180" fillId="0" borderId="0" xfId="2" applyNumberFormat="1" applyFont="1" applyAlignment="1">
      <alignment vertical="center" wrapText="1"/>
    </xf>
    <xf numFmtId="0" fontId="123" fillId="0" borderId="0" xfId="0" applyFont="1" applyAlignment="1">
      <alignment vertical="center" wrapText="1"/>
    </xf>
    <xf numFmtId="0" fontId="113" fillId="0" borderId="0" xfId="0" applyFont="1" applyAlignment="1">
      <alignment vertical="center"/>
    </xf>
    <xf numFmtId="0" fontId="142" fillId="0" borderId="0" xfId="0" applyFont="1" applyBorder="1" applyAlignment="1">
      <alignment horizontal="left" vertical="center" wrapText="1"/>
    </xf>
    <xf numFmtId="0" fontId="111" fillId="0" borderId="0" xfId="0" applyFont="1" applyBorder="1"/>
    <xf numFmtId="3" fontId="142" fillId="0" borderId="0" xfId="2" applyNumberFormat="1" applyFont="1" applyAlignment="1">
      <alignment horizontal="center" vertical="center" wrapText="1"/>
    </xf>
    <xf numFmtId="0" fontId="104" fillId="0" borderId="30"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8" xfId="3" applyFont="1" applyBorder="1" applyAlignment="1">
      <alignment horizontal="center" vertical="center" wrapText="1"/>
    </xf>
    <xf numFmtId="0" fontId="125" fillId="4" borderId="0" xfId="2" applyFont="1" applyFill="1" applyAlignment="1">
      <alignment horizontal="center" vertical="center" wrapText="1"/>
    </xf>
    <xf numFmtId="3" fontId="125" fillId="4" borderId="26" xfId="3" applyNumberFormat="1" applyFont="1" applyFill="1" applyBorder="1" applyAlignment="1">
      <alignment horizontal="center" vertical="center" wrapText="1"/>
    </xf>
    <xf numFmtId="0" fontId="22" fillId="0" borderId="14" xfId="2" applyFont="1" applyBorder="1" applyAlignment="1">
      <alignment vertical="center" wrapText="1"/>
    </xf>
    <xf numFmtId="0" fontId="32" fillId="0" borderId="3" xfId="2" applyFont="1" applyBorder="1" applyAlignment="1">
      <alignment horizontal="center" vertical="center" wrapText="1"/>
    </xf>
    <xf numFmtId="3" fontId="27" fillId="3" borderId="5" xfId="2" applyNumberFormat="1" applyFont="1" applyFill="1" applyBorder="1" applyAlignment="1" applyProtection="1">
      <alignment horizontal="center" vertical="center"/>
      <protection locked="0"/>
    </xf>
    <xf numFmtId="3" fontId="27" fillId="3" borderId="4" xfId="2" applyNumberFormat="1" applyFont="1" applyFill="1" applyBorder="1" applyAlignment="1" applyProtection="1">
      <alignment horizontal="center" vertical="center"/>
      <protection locked="0"/>
    </xf>
    <xf numFmtId="3" fontId="27" fillId="0" borderId="4" xfId="2" applyNumberFormat="1" applyFont="1" applyBorder="1" applyAlignment="1" applyProtection="1">
      <alignment horizontal="center" vertical="center" wrapText="1"/>
      <protection locked="0"/>
    </xf>
    <xf numFmtId="3" fontId="27" fillId="3" borderId="4" xfId="2" applyNumberFormat="1" applyFont="1" applyFill="1" applyBorder="1" applyAlignment="1" applyProtection="1">
      <alignment horizontal="center" vertical="center" wrapText="1"/>
      <protection locked="0"/>
    </xf>
    <xf numFmtId="3" fontId="27" fillId="3" borderId="3" xfId="2" applyNumberFormat="1" applyFont="1" applyFill="1" applyBorder="1" applyAlignment="1" applyProtection="1">
      <alignment horizontal="center" vertical="center" wrapText="1"/>
      <protection locked="0"/>
    </xf>
    <xf numFmtId="3" fontId="22" fillId="0" borderId="2" xfId="2" applyNumberFormat="1" applyFont="1" applyBorder="1" applyAlignment="1">
      <alignment horizontal="center" vertical="center" wrapText="1"/>
    </xf>
    <xf numFmtId="0" fontId="41" fillId="0" borderId="17" xfId="2" applyFont="1" applyBorder="1" applyAlignment="1">
      <alignment horizontal="center" vertical="center" wrapText="1"/>
    </xf>
    <xf numFmtId="0" fontId="6" fillId="0" borderId="0" xfId="16" applyFont="1" applyBorder="1" applyAlignment="1">
      <alignment horizontal="center" vertical="center"/>
    </xf>
    <xf numFmtId="0" fontId="6" fillId="0" borderId="0" xfId="16" applyFont="1" applyBorder="1" applyAlignment="1">
      <alignment horizontal="left" vertical="center"/>
    </xf>
    <xf numFmtId="0" fontId="34" fillId="0" borderId="0" xfId="16" applyFont="1" applyAlignment="1">
      <alignment horizontal="center"/>
    </xf>
    <xf numFmtId="0" fontId="9" fillId="0" borderId="0" xfId="16" applyFont="1" applyAlignment="1">
      <alignment horizontal="left" vertical="center"/>
    </xf>
    <xf numFmtId="0" fontId="7" fillId="0" borderId="0" xfId="16" applyFont="1" applyBorder="1" applyAlignment="1">
      <alignment horizontal="left" vertical="center"/>
    </xf>
    <xf numFmtId="0" fontId="22" fillId="0" borderId="0" xfId="16" applyFont="1" applyAlignment="1">
      <alignment horizontal="center" vertical="center" wrapText="1"/>
    </xf>
    <xf numFmtId="0" fontId="22" fillId="0" borderId="0" xfId="16" applyFont="1" applyBorder="1" applyAlignment="1">
      <alignment vertical="center" wrapText="1"/>
    </xf>
    <xf numFmtId="0" fontId="22" fillId="0" borderId="0" xfId="16" applyFont="1" applyBorder="1" applyAlignment="1">
      <alignment horizontal="center" vertical="center" wrapText="1"/>
    </xf>
    <xf numFmtId="0" fontId="22" fillId="0" borderId="0" xfId="16" applyFont="1" applyAlignment="1">
      <alignment vertical="center" wrapText="1"/>
    </xf>
    <xf numFmtId="0" fontId="32" fillId="0" borderId="0" xfId="16" applyFont="1" applyAlignment="1">
      <alignment horizontal="center" vertical="center" wrapText="1"/>
    </xf>
    <xf numFmtId="0" fontId="32" fillId="0" borderId="0" xfId="16" applyFont="1" applyAlignment="1">
      <alignment vertical="center" wrapText="1"/>
    </xf>
    <xf numFmtId="0" fontId="32" fillId="0" borderId="3" xfId="16" applyFont="1" applyBorder="1" applyAlignment="1">
      <alignment horizontal="center" vertical="center" wrapText="1"/>
    </xf>
    <xf numFmtId="9" fontId="32" fillId="0" borderId="0" xfId="16" applyNumberFormat="1" applyFont="1" applyBorder="1" applyAlignment="1">
      <alignment horizontal="center" vertical="center" wrapText="1"/>
    </xf>
    <xf numFmtId="0" fontId="32" fillId="0" borderId="7" xfId="16" applyFont="1" applyBorder="1" applyAlignment="1">
      <alignment horizontal="center" vertical="center" wrapText="1"/>
    </xf>
    <xf numFmtId="9" fontId="32" fillId="0" borderId="6" xfId="16" applyNumberFormat="1" applyFont="1" applyBorder="1" applyAlignment="1">
      <alignment horizontal="center" vertical="center" wrapText="1"/>
    </xf>
    <xf numFmtId="0" fontId="23" fillId="0" borderId="0" xfId="16" applyFont="1" applyBorder="1" applyAlignment="1">
      <alignment horizontal="center" vertical="center" wrapText="1"/>
    </xf>
    <xf numFmtId="0" fontId="66" fillId="0" borderId="0" xfId="16" applyFont="1" applyBorder="1" applyAlignment="1">
      <alignment horizontal="center" vertical="center" wrapText="1"/>
    </xf>
    <xf numFmtId="0" fontId="23" fillId="0" borderId="0" xfId="16" applyFont="1" applyBorder="1" applyAlignment="1">
      <alignment vertical="center" wrapText="1"/>
    </xf>
    <xf numFmtId="0" fontId="5" fillId="0" borderId="0" xfId="16" applyBorder="1"/>
    <xf numFmtId="0" fontId="27" fillId="0" borderId="0" xfId="16" applyFont="1" applyAlignment="1">
      <alignment horizontal="center" vertical="center" wrapText="1"/>
    </xf>
    <xf numFmtId="0" fontId="28" fillId="0" borderId="5" xfId="16" applyFont="1" applyBorder="1" applyAlignment="1">
      <alignment horizontal="left" vertical="center" wrapText="1"/>
    </xf>
    <xf numFmtId="0" fontId="27" fillId="0" borderId="0" xfId="16" applyFont="1" applyAlignment="1">
      <alignment vertical="center" wrapText="1"/>
    </xf>
    <xf numFmtId="4" fontId="27" fillId="0" borderId="0" xfId="16" applyNumberFormat="1" applyFont="1" applyBorder="1" applyAlignment="1">
      <alignment horizontal="center" vertical="center"/>
    </xf>
    <xf numFmtId="0" fontId="28" fillId="0" borderId="4" xfId="16" applyFont="1" applyBorder="1" applyAlignment="1">
      <alignment horizontal="left" vertical="center" wrapText="1"/>
    </xf>
    <xf numFmtId="4" fontId="27" fillId="0" borderId="0" xfId="16" applyNumberFormat="1" applyFont="1" applyBorder="1" applyAlignment="1">
      <alignment horizontal="center" vertical="center" wrapText="1"/>
    </xf>
    <xf numFmtId="0" fontId="28" fillId="0" borderId="3" xfId="16" applyFont="1" applyBorder="1" applyAlignment="1">
      <alignment horizontal="left" vertical="center" wrapText="1"/>
    </xf>
    <xf numFmtId="0" fontId="58" fillId="0" borderId="0" xfId="16" applyFont="1" applyBorder="1" applyAlignment="1">
      <alignment horizontal="center" vertical="center" wrapText="1"/>
    </xf>
    <xf numFmtId="2" fontId="67" fillId="0" borderId="0" xfId="16" applyNumberFormat="1" applyFont="1" applyBorder="1"/>
    <xf numFmtId="10" fontId="27" fillId="0" borderId="0" xfId="16" applyNumberFormat="1" applyFont="1" applyAlignment="1">
      <alignment vertical="center" wrapText="1"/>
    </xf>
    <xf numFmtId="2" fontId="95" fillId="0" borderId="0" xfId="16" applyNumberFormat="1" applyFont="1" applyBorder="1" applyAlignment="1">
      <alignment horizontal="center" vertical="center" wrapText="1"/>
    </xf>
    <xf numFmtId="2" fontId="68" fillId="0" borderId="0" xfId="16" applyNumberFormat="1" applyFont="1" applyBorder="1" applyAlignment="1">
      <alignment horizontal="center" vertical="center" wrapText="1"/>
    </xf>
    <xf numFmtId="0" fontId="22" fillId="0" borderId="2" xfId="16" applyFont="1" applyBorder="1" applyAlignment="1">
      <alignment horizontal="left" vertical="center" wrapText="1"/>
    </xf>
    <xf numFmtId="3" fontId="22" fillId="0" borderId="2" xfId="16" applyNumberFormat="1" applyFont="1" applyBorder="1" applyAlignment="1">
      <alignment horizontal="center" vertical="center" wrapText="1"/>
    </xf>
    <xf numFmtId="3" fontId="22" fillId="0" borderId="1" xfId="16" applyNumberFormat="1" applyFont="1" applyBorder="1" applyAlignment="1">
      <alignment horizontal="center" vertical="center" wrapText="1"/>
    </xf>
    <xf numFmtId="4" fontId="94" fillId="0" borderId="8" xfId="16" applyNumberFormat="1" applyFont="1" applyBorder="1" applyAlignment="1">
      <alignment horizontal="center" vertical="center" wrapText="1"/>
    </xf>
    <xf numFmtId="3" fontId="22" fillId="0" borderId="1" xfId="16" quotePrefix="1" applyNumberFormat="1" applyFont="1" applyBorder="1" applyAlignment="1">
      <alignment horizontal="center" vertical="center" wrapText="1"/>
    </xf>
    <xf numFmtId="0" fontId="20" fillId="0" borderId="0" xfId="16" applyFont="1" applyBorder="1" applyAlignment="1">
      <alignment vertical="center" wrapText="1"/>
    </xf>
    <xf numFmtId="0" fontId="109" fillId="0" borderId="0" xfId="16" applyFont="1"/>
    <xf numFmtId="2" fontId="39" fillId="0" borderId="0" xfId="16" applyNumberFormat="1" applyFont="1" applyAlignment="1">
      <alignment vertical="center" wrapText="1"/>
    </xf>
    <xf numFmtId="0" fontId="0" fillId="0" borderId="0" xfId="16" applyFont="1"/>
    <xf numFmtId="0" fontId="125" fillId="0" borderId="38" xfId="3" applyFont="1" applyBorder="1" applyAlignment="1">
      <alignment horizontal="center" vertical="center" wrapText="1"/>
    </xf>
    <xf numFmtId="0" fontId="182" fillId="0" borderId="0" xfId="3" applyFont="1"/>
    <xf numFmtId="0" fontId="137" fillId="0" borderId="33" xfId="3" applyFont="1" applyBorder="1" applyAlignment="1">
      <alignment horizontal="center" vertical="center" wrapText="1"/>
    </xf>
    <xf numFmtId="0" fontId="182" fillId="0" borderId="0" xfId="0" applyFont="1"/>
    <xf numFmtId="0" fontId="183" fillId="0" borderId="0" xfId="0" applyFont="1" applyAlignment="1">
      <alignment horizontal="left" vertical="center" wrapText="1"/>
    </xf>
    <xf numFmtId="3" fontId="114" fillId="0" borderId="0" xfId="2" applyNumberFormat="1" applyFont="1" applyAlignment="1" applyProtection="1">
      <alignment horizontal="center" vertical="center" wrapText="1"/>
      <protection locked="0"/>
    </xf>
    <xf numFmtId="4" fontId="109" fillId="0" borderId="0" xfId="2" applyNumberFormat="1" applyFont="1" applyAlignment="1" applyProtection="1">
      <alignment horizontal="center" vertical="center" wrapText="1"/>
      <protection locked="0"/>
    </xf>
    <xf numFmtId="4" fontId="109" fillId="0" borderId="0" xfId="2" applyNumberFormat="1" applyFont="1" applyAlignment="1">
      <alignment horizontal="center" vertical="center" wrapText="1"/>
    </xf>
    <xf numFmtId="3" fontId="114" fillId="0" borderId="0" xfId="2" applyNumberFormat="1" applyFont="1" applyAlignment="1">
      <alignment vertical="center" wrapText="1"/>
    </xf>
    <xf numFmtId="3" fontId="112" fillId="0" borderId="0" xfId="0" applyNumberFormat="1" applyFont="1" applyBorder="1" applyAlignment="1">
      <alignment horizontal="center" vertical="center" wrapText="1"/>
    </xf>
    <xf numFmtId="2"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wrapText="1"/>
    </xf>
    <xf numFmtId="4" fontId="112" fillId="0" borderId="0" xfId="0" applyNumberFormat="1" applyFont="1" applyBorder="1" applyAlignment="1">
      <alignment horizontal="center" vertical="center" wrapText="1"/>
    </xf>
    <xf numFmtId="3" fontId="112" fillId="0" borderId="0" xfId="0" applyNumberFormat="1" applyFont="1" applyBorder="1" applyAlignment="1">
      <alignment horizontal="center" vertical="center"/>
    </xf>
    <xf numFmtId="10" fontId="112" fillId="0" borderId="0" xfId="0" applyNumberFormat="1" applyFont="1" applyBorder="1" applyAlignment="1">
      <alignment vertical="center" wrapText="1"/>
    </xf>
    <xf numFmtId="0" fontId="141" fillId="0" borderId="0" xfId="16" applyFont="1" applyBorder="1" applyAlignment="1">
      <alignment horizontal="left" vertical="center" indent="1"/>
    </xf>
    <xf numFmtId="0" fontId="108" fillId="0" borderId="0" xfId="16" applyFont="1" applyBorder="1" applyAlignment="1">
      <alignment vertical="center" wrapText="1"/>
    </xf>
    <xf numFmtId="0" fontId="140" fillId="0" borderId="0" xfId="16" applyFont="1" applyBorder="1" applyAlignment="1">
      <alignment vertical="center"/>
    </xf>
    <xf numFmtId="3" fontId="139" fillId="0" borderId="0" xfId="0" applyNumberFormat="1" applyFont="1" applyBorder="1" applyAlignment="1" applyProtection="1">
      <alignment horizontal="center" vertical="center"/>
      <protection locked="0"/>
    </xf>
    <xf numFmtId="0" fontId="113" fillId="0" borderId="0" xfId="18" applyFont="1" applyAlignment="1">
      <alignment horizontal="left" vertical="center" wrapText="1"/>
    </xf>
    <xf numFmtId="0" fontId="52" fillId="0" borderId="16" xfId="2" applyFont="1" applyBorder="1" applyAlignment="1">
      <alignment horizontal="center" vertical="center" wrapText="1"/>
    </xf>
    <xf numFmtId="0" fontId="52" fillId="0" borderId="9" xfId="2" applyFont="1" applyBorder="1" applyAlignment="1">
      <alignment horizontal="center" vertical="center" wrapText="1"/>
    </xf>
    <xf numFmtId="0" fontId="2" fillId="4" borderId="0" xfId="19" applyFill="1"/>
    <xf numFmtId="0" fontId="2" fillId="0" borderId="0" xfId="19"/>
    <xf numFmtId="14" fontId="2" fillId="0" borderId="0" xfId="19" applyNumberFormat="1"/>
    <xf numFmtId="0" fontId="185" fillId="4" borderId="0" xfId="19" applyFont="1" applyFill="1"/>
    <xf numFmtId="0" fontId="141" fillId="6" borderId="21" xfId="19" applyFont="1" applyFill="1" applyBorder="1" applyAlignment="1">
      <alignment horizontal="center" vertical="center"/>
    </xf>
    <xf numFmtId="14" fontId="126" fillId="6" borderId="36" xfId="19" applyNumberFormat="1" applyFont="1" applyFill="1" applyBorder="1" applyAlignment="1">
      <alignment horizontal="center" vertical="center"/>
    </xf>
    <xf numFmtId="0" fontId="128" fillId="5" borderId="34" xfId="19" applyFont="1" applyFill="1" applyBorder="1"/>
    <xf numFmtId="3" fontId="128" fillId="5" borderId="35" xfId="19" applyNumberFormat="1" applyFont="1" applyFill="1" applyBorder="1"/>
    <xf numFmtId="0" fontId="115" fillId="0" borderId="35" xfId="19" applyFont="1" applyBorder="1"/>
    <xf numFmtId="167" fontId="128" fillId="4" borderId="34" xfId="20" applyNumberFormat="1" applyFont="1" applyFill="1" applyBorder="1"/>
    <xf numFmtId="3" fontId="128" fillId="4" borderId="38" xfId="19" applyNumberFormat="1" applyFont="1" applyFill="1" applyBorder="1"/>
    <xf numFmtId="167" fontId="128" fillId="0" borderId="35" xfId="19" applyNumberFormat="1" applyFont="1" applyBorder="1"/>
    <xf numFmtId="167" fontId="128" fillId="0" borderId="34" xfId="19" applyNumberFormat="1" applyFont="1" applyBorder="1"/>
    <xf numFmtId="3" fontId="128" fillId="5" borderId="38" xfId="19" applyNumberFormat="1" applyFont="1" applyFill="1" applyBorder="1"/>
    <xf numFmtId="0" fontId="128" fillId="4" borderId="18" xfId="19" applyFont="1" applyFill="1" applyBorder="1"/>
    <xf numFmtId="3" fontId="128" fillId="4" borderId="25" xfId="19" applyNumberFormat="1" applyFont="1" applyFill="1" applyBorder="1"/>
    <xf numFmtId="0" fontId="115" fillId="0" borderId="19" xfId="19" applyFont="1" applyBorder="1"/>
    <xf numFmtId="167" fontId="128" fillId="4" borderId="18" xfId="20" applyNumberFormat="1" applyFont="1" applyFill="1" applyBorder="1"/>
    <xf numFmtId="3" fontId="128" fillId="4" borderId="19" xfId="19" applyNumberFormat="1" applyFont="1" applyFill="1" applyBorder="1"/>
    <xf numFmtId="167" fontId="128" fillId="0" borderId="18" xfId="19" applyNumberFormat="1" applyFont="1" applyBorder="1"/>
    <xf numFmtId="0" fontId="115" fillId="4" borderId="26" xfId="19" applyFont="1" applyFill="1" applyBorder="1"/>
    <xf numFmtId="3" fontId="115" fillId="4" borderId="0" xfId="19" applyNumberFormat="1" applyFont="1" applyFill="1"/>
    <xf numFmtId="0" fontId="115" fillId="0" borderId="31" xfId="19" applyFont="1" applyBorder="1"/>
    <xf numFmtId="167" fontId="5" fillId="4" borderId="26" xfId="20" applyNumberFormat="1" applyFont="1" applyFill="1" applyBorder="1"/>
    <xf numFmtId="3" fontId="115" fillId="4" borderId="31" xfId="19" applyNumberFormat="1" applyFont="1" applyFill="1" applyBorder="1"/>
    <xf numFmtId="167" fontId="115" fillId="4" borderId="0" xfId="19" applyNumberFormat="1" applyFont="1" applyFill="1"/>
    <xf numFmtId="167" fontId="115" fillId="4" borderId="26" xfId="19" applyNumberFormat="1" applyFont="1" applyFill="1" applyBorder="1"/>
    <xf numFmtId="0" fontId="128" fillId="4" borderId="55" xfId="19" applyFont="1" applyFill="1" applyBorder="1"/>
    <xf numFmtId="3" fontId="128" fillId="4" borderId="56" xfId="19" applyNumberFormat="1" applyFont="1" applyFill="1" applyBorder="1"/>
    <xf numFmtId="0" fontId="115" fillId="0" borderId="57" xfId="19" applyFont="1" applyBorder="1"/>
    <xf numFmtId="167" fontId="128" fillId="4" borderId="55" xfId="20" applyNumberFormat="1" applyFont="1" applyFill="1" applyBorder="1"/>
    <xf numFmtId="3" fontId="128" fillId="4" borderId="57" xfId="19" applyNumberFormat="1" applyFont="1" applyFill="1" applyBorder="1"/>
    <xf numFmtId="167" fontId="128" fillId="4" borderId="55" xfId="19" applyNumberFormat="1" applyFont="1" applyFill="1" applyBorder="1"/>
    <xf numFmtId="0" fontId="115" fillId="4" borderId="58" xfId="19" applyFont="1" applyFill="1" applyBorder="1"/>
    <xf numFmtId="3" fontId="115" fillId="4" borderId="59" xfId="19" applyNumberFormat="1" applyFont="1" applyFill="1" applyBorder="1"/>
    <xf numFmtId="0" fontId="115" fillId="0" borderId="60" xfId="19" applyFont="1" applyBorder="1"/>
    <xf numFmtId="0" fontId="115" fillId="4" borderId="20" xfId="19" applyFont="1" applyFill="1" applyBorder="1"/>
    <xf numFmtId="3" fontId="115" fillId="4" borderId="39" xfId="19" applyNumberFormat="1" applyFont="1" applyFill="1" applyBorder="1"/>
    <xf numFmtId="0" fontId="115" fillId="0" borderId="21" xfId="19" applyFont="1" applyBorder="1"/>
    <xf numFmtId="167" fontId="128" fillId="4" borderId="18" xfId="19" applyNumberFormat="1" applyFont="1" applyFill="1" applyBorder="1"/>
    <xf numFmtId="167" fontId="5" fillId="4" borderId="20" xfId="20" applyNumberFormat="1" applyFont="1" applyFill="1" applyBorder="1"/>
    <xf numFmtId="3" fontId="115" fillId="4" borderId="21" xfId="19" applyNumberFormat="1" applyFont="1" applyFill="1" applyBorder="1"/>
    <xf numFmtId="167" fontId="115" fillId="4" borderId="39" xfId="19" applyNumberFormat="1" applyFont="1" applyFill="1" applyBorder="1"/>
    <xf numFmtId="167" fontId="115" fillId="4" borderId="20" xfId="19" applyNumberFormat="1" applyFont="1" applyFill="1" applyBorder="1"/>
    <xf numFmtId="0" fontId="128" fillId="4" borderId="18" xfId="19" applyFont="1" applyFill="1" applyBorder="1" applyAlignment="1">
      <alignment wrapText="1"/>
    </xf>
    <xf numFmtId="167" fontId="128" fillId="4" borderId="26" xfId="20" applyNumberFormat="1" applyFont="1" applyFill="1" applyBorder="1"/>
    <xf numFmtId="3" fontId="128" fillId="4" borderId="31" xfId="19" applyNumberFormat="1" applyFont="1" applyFill="1" applyBorder="1"/>
    <xf numFmtId="167" fontId="128" fillId="4" borderId="26" xfId="19" applyNumberFormat="1" applyFont="1" applyFill="1" applyBorder="1"/>
    <xf numFmtId="0" fontId="115" fillId="0" borderId="0" xfId="19" applyFont="1"/>
    <xf numFmtId="0" fontId="115" fillId="4" borderId="0" xfId="19" applyFont="1" applyFill="1"/>
    <xf numFmtId="0" fontId="115" fillId="4" borderId="18" xfId="19" applyFont="1" applyFill="1" applyBorder="1" applyAlignment="1">
      <alignment wrapText="1"/>
    </xf>
    <xf numFmtId="3" fontId="115" fillId="4" borderId="25" xfId="19" applyNumberFormat="1" applyFont="1" applyFill="1" applyBorder="1"/>
    <xf numFmtId="167" fontId="5" fillId="4" borderId="18" xfId="20" applyNumberFormat="1" applyFont="1" applyFill="1" applyBorder="1"/>
    <xf numFmtId="167" fontId="115" fillId="4" borderId="18" xfId="19" applyNumberFormat="1" applyFont="1" applyFill="1" applyBorder="1"/>
    <xf numFmtId="3" fontId="115" fillId="4" borderId="19" xfId="19" applyNumberFormat="1" applyFont="1" applyFill="1" applyBorder="1"/>
    <xf numFmtId="167" fontId="115" fillId="4" borderId="25" xfId="19" applyNumberFormat="1" applyFont="1" applyFill="1" applyBorder="1"/>
    <xf numFmtId="3" fontId="2" fillId="0" borderId="0" xfId="19" applyNumberFormat="1"/>
    <xf numFmtId="0" fontId="176" fillId="4" borderId="26" xfId="19" applyFont="1" applyFill="1" applyBorder="1"/>
    <xf numFmtId="3" fontId="176" fillId="4" borderId="0" xfId="19" applyNumberFormat="1" applyFont="1" applyFill="1"/>
    <xf numFmtId="0" fontId="176" fillId="0" borderId="31" xfId="19" applyFont="1" applyBorder="1"/>
    <xf numFmtId="167" fontId="75" fillId="4" borderId="26" xfId="20" applyNumberFormat="1" applyFont="1" applyFill="1" applyBorder="1"/>
    <xf numFmtId="167" fontId="176" fillId="4" borderId="26" xfId="19" applyNumberFormat="1" applyFont="1" applyFill="1" applyBorder="1"/>
    <xf numFmtId="3" fontId="176" fillId="4" borderId="31" xfId="19" applyNumberFormat="1" applyFont="1" applyFill="1" applyBorder="1"/>
    <xf numFmtId="167" fontId="176" fillId="4" borderId="0" xfId="19" applyNumberFormat="1" applyFont="1" applyFill="1"/>
    <xf numFmtId="167" fontId="0" fillId="0" borderId="0" xfId="20" applyNumberFormat="1" applyFont="1"/>
    <xf numFmtId="0" fontId="128" fillId="4" borderId="34" xfId="19" applyFont="1" applyFill="1" applyBorder="1"/>
    <xf numFmtId="4" fontId="128" fillId="4" borderId="35" xfId="19" applyNumberFormat="1" applyFont="1" applyFill="1" applyBorder="1"/>
    <xf numFmtId="0" fontId="115" fillId="0" borderId="38" xfId="19" applyFont="1" applyBorder="1"/>
    <xf numFmtId="4" fontId="128" fillId="4" borderId="35" xfId="19" applyNumberFormat="1" applyFont="1" applyFill="1" applyBorder="1" applyAlignment="1">
      <alignment horizontal="right"/>
    </xf>
    <xf numFmtId="167" fontId="128" fillId="4" borderId="34" xfId="19" applyNumberFormat="1" applyFont="1" applyFill="1" applyBorder="1" applyAlignment="1">
      <alignment horizontal="right"/>
    </xf>
    <xf numFmtId="4" fontId="128" fillId="4" borderId="38" xfId="19" applyNumberFormat="1" applyFont="1" applyFill="1" applyBorder="1" applyAlignment="1">
      <alignment horizontal="right"/>
    </xf>
    <xf numFmtId="167" fontId="128" fillId="4" borderId="35" xfId="19" applyNumberFormat="1" applyFont="1" applyFill="1" applyBorder="1" applyAlignment="1">
      <alignment horizontal="right"/>
    </xf>
    <xf numFmtId="0" fontId="142" fillId="6" borderId="21" xfId="19" applyFont="1" applyFill="1" applyBorder="1" applyAlignment="1">
      <alignment horizontal="center" vertical="center"/>
    </xf>
    <xf numFmtId="0" fontId="128" fillId="4" borderId="26" xfId="19" applyFont="1" applyFill="1" applyBorder="1"/>
    <xf numFmtId="0" fontId="128" fillId="4" borderId="20" xfId="19" applyFont="1" applyFill="1" applyBorder="1"/>
    <xf numFmtId="0" fontId="52" fillId="0" borderId="61" xfId="2" applyFont="1" applyBorder="1" applyAlignment="1">
      <alignment horizontal="center" vertical="center" wrapText="1"/>
    </xf>
    <xf numFmtId="0" fontId="130" fillId="0" borderId="62" xfId="2" applyFont="1" applyBorder="1" applyAlignment="1">
      <alignment horizontal="center" vertical="center" wrapText="1"/>
    </xf>
    <xf numFmtId="0" fontId="81" fillId="0" borderId="62" xfId="2" applyFont="1" applyBorder="1" applyAlignment="1">
      <alignment vertical="center" wrapText="1"/>
    </xf>
    <xf numFmtId="3" fontId="81" fillId="0" borderId="62" xfId="2" applyNumberFormat="1" applyFont="1" applyBorder="1" applyAlignment="1">
      <alignment vertical="center" wrapText="1"/>
    </xf>
    <xf numFmtId="0" fontId="33" fillId="0" borderId="62" xfId="2" applyFont="1" applyBorder="1" applyAlignment="1">
      <alignment vertical="center" wrapText="1"/>
    </xf>
    <xf numFmtId="0" fontId="33" fillId="0" borderId="63" xfId="2" applyFont="1" applyBorder="1" applyAlignment="1">
      <alignment vertical="center" wrapText="1"/>
    </xf>
    <xf numFmtId="1" fontId="161" fillId="0" borderId="0" xfId="21" applyNumberFormat="1" applyFont="1" applyBorder="1" applyAlignment="1">
      <alignment horizontal="center" vertical="center"/>
    </xf>
    <xf numFmtId="2" fontId="161" fillId="0" borderId="0" xfId="21" applyNumberFormat="1" applyFont="1" applyBorder="1" applyAlignment="1">
      <alignment horizontal="center" vertical="center"/>
    </xf>
    <xf numFmtId="14" fontId="161" fillId="0" borderId="0" xfId="2" applyNumberFormat="1" applyFont="1" applyAlignment="1">
      <alignment horizontal="left" vertical="center" wrapText="1"/>
    </xf>
    <xf numFmtId="2" fontId="88" fillId="0" borderId="0" xfId="21" applyNumberFormat="1" applyFont="1" applyBorder="1" applyAlignment="1">
      <alignment horizontal="center" vertical="center"/>
    </xf>
    <xf numFmtId="1" fontId="112" fillId="0" borderId="0" xfId="2" applyNumberFormat="1" applyFont="1" applyAlignment="1">
      <alignment vertical="center"/>
    </xf>
    <xf numFmtId="1" fontId="108" fillId="0" borderId="0" xfId="2" applyNumberFormat="1" applyFont="1" applyAlignment="1">
      <alignment horizontal="left" vertical="center"/>
    </xf>
    <xf numFmtId="1" fontId="153" fillId="0" borderId="0" xfId="2" applyNumberFormat="1" applyFont="1" applyAlignment="1">
      <alignment vertical="center" wrapText="1"/>
    </xf>
    <xf numFmtId="1" fontId="108" fillId="0" borderId="0" xfId="2" applyNumberFormat="1" applyFont="1" applyAlignment="1">
      <alignment vertical="center" wrapText="1"/>
    </xf>
    <xf numFmtId="0" fontId="10" fillId="0" borderId="0" xfId="0" applyFont="1" applyAlignment="1">
      <alignment horizontal="center" wrapText="1"/>
    </xf>
    <xf numFmtId="0" fontId="52" fillId="0" borderId="16" xfId="16" applyFont="1" applyBorder="1" applyAlignment="1">
      <alignment vertical="center" wrapText="1"/>
    </xf>
    <xf numFmtId="0" fontId="52" fillId="0" borderId="10" xfId="16" applyFont="1" applyBorder="1" applyAlignment="1">
      <alignment vertical="center" wrapText="1"/>
    </xf>
    <xf numFmtId="0" fontId="22" fillId="0" borderId="30" xfId="16" applyFont="1" applyBorder="1" applyAlignment="1">
      <alignment vertical="center" wrapText="1"/>
    </xf>
    <xf numFmtId="9" fontId="32" fillId="0" borderId="17" xfId="16" applyNumberFormat="1" applyFont="1" applyBorder="1" applyAlignment="1">
      <alignment horizontal="center" vertical="center" wrapText="1"/>
    </xf>
    <xf numFmtId="0" fontId="32" fillId="0" borderId="30" xfId="16" applyFont="1" applyBorder="1" applyAlignment="1">
      <alignment vertical="center" wrapText="1"/>
    </xf>
    <xf numFmtId="0" fontId="137" fillId="0" borderId="34" xfId="3" applyFont="1" applyBorder="1" applyAlignment="1">
      <alignment horizontal="center" vertical="center" wrapText="1"/>
    </xf>
    <xf numFmtId="0" fontId="137" fillId="0" borderId="38" xfId="3" applyFont="1" applyBorder="1" applyAlignment="1">
      <alignment horizontal="center" vertical="center" wrapText="1"/>
    </xf>
    <xf numFmtId="0" fontId="137" fillId="0" borderId="20" xfId="3" applyFont="1" applyBorder="1" applyAlignment="1">
      <alignment horizontal="center" vertical="center" wrapText="1"/>
    </xf>
    <xf numFmtId="2" fontId="97" fillId="4" borderId="19" xfId="15" applyNumberFormat="1" applyFont="1" applyFill="1" applyBorder="1" applyAlignment="1" applyProtection="1">
      <alignment horizontal="center" vertical="center"/>
      <protection locked="0"/>
    </xf>
    <xf numFmtId="4" fontId="97" fillId="4" borderId="31" xfId="15" applyNumberFormat="1" applyFont="1" applyFill="1" applyBorder="1" applyAlignment="1" applyProtection="1">
      <alignment horizontal="center" vertical="center"/>
      <protection locked="0"/>
    </xf>
    <xf numFmtId="2" fontId="68" fillId="0" borderId="9" xfId="16" applyNumberFormat="1" applyFont="1" applyBorder="1" applyAlignment="1">
      <alignment horizontal="center" vertical="center" wrapText="1"/>
    </xf>
    <xf numFmtId="2" fontId="95" fillId="0" borderId="9" xfId="16" applyNumberFormat="1" applyFont="1" applyBorder="1" applyAlignment="1">
      <alignment horizontal="center" vertical="center" wrapText="1"/>
    </xf>
    <xf numFmtId="3" fontId="27" fillId="4" borderId="11" xfId="16" applyNumberFormat="1" applyFont="1" applyFill="1" applyBorder="1" applyAlignment="1">
      <alignment horizontal="center" vertical="center"/>
    </xf>
    <xf numFmtId="4" fontId="92" fillId="4" borderId="10" xfId="16" applyNumberFormat="1" applyFont="1" applyFill="1" applyBorder="1" applyAlignment="1">
      <alignment horizontal="center" vertical="center"/>
    </xf>
    <xf numFmtId="3" fontId="27" fillId="4" borderId="15"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wrapText="1"/>
    </xf>
    <xf numFmtId="4" fontId="92" fillId="4" borderId="6" xfId="16" applyNumberFormat="1" applyFont="1" applyFill="1" applyBorder="1" applyAlignment="1">
      <alignment horizontal="center" vertical="center" wrapText="1"/>
    </xf>
    <xf numFmtId="3" fontId="27" fillId="4" borderId="15" xfId="16" applyNumberFormat="1" applyFont="1" applyFill="1" applyBorder="1" applyAlignment="1">
      <alignment horizontal="center" vertical="center" wrapText="1"/>
    </xf>
    <xf numFmtId="3" fontId="27" fillId="4" borderId="7" xfId="16" applyNumberFormat="1" applyFont="1" applyFill="1" applyBorder="1" applyAlignment="1">
      <alignment horizontal="center" vertical="center" wrapText="1"/>
    </xf>
    <xf numFmtId="3" fontId="27" fillId="4" borderId="5"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wrapText="1"/>
    </xf>
    <xf numFmtId="3" fontId="27" fillId="4" borderId="3" xfId="16" applyNumberFormat="1" applyFont="1" applyFill="1" applyBorder="1" applyAlignment="1">
      <alignment horizontal="center" vertical="center" wrapText="1"/>
    </xf>
    <xf numFmtId="3" fontId="92" fillId="0" borderId="10" xfId="0" applyNumberFormat="1" applyFont="1" applyBorder="1" applyAlignment="1">
      <alignment horizontal="center" vertical="center"/>
    </xf>
    <xf numFmtId="3" fontId="92" fillId="0" borderId="14" xfId="0" applyNumberFormat="1" applyFont="1" applyBorder="1" applyAlignment="1">
      <alignment horizontal="center" vertical="center"/>
    </xf>
    <xf numFmtId="3" fontId="92" fillId="0" borderId="14" xfId="0" applyNumberFormat="1" applyFont="1" applyBorder="1" applyAlignment="1">
      <alignment horizontal="center" vertical="center" wrapText="1"/>
    </xf>
    <xf numFmtId="3" fontId="92" fillId="0" borderId="14" xfId="2" applyNumberFormat="1" applyFont="1" applyBorder="1" applyAlignment="1">
      <alignment horizontal="center" vertical="center" wrapText="1"/>
    </xf>
    <xf numFmtId="3" fontId="92" fillId="0" borderId="6" xfId="2" applyNumberFormat="1" applyFont="1" applyBorder="1" applyAlignment="1">
      <alignment horizontal="center" vertical="center" wrapText="1"/>
    </xf>
    <xf numFmtId="0" fontId="79" fillId="0" borderId="0" xfId="0" applyFont="1" applyAlignment="1">
      <alignment vertical="center" wrapText="1"/>
    </xf>
    <xf numFmtId="2" fontId="149" fillId="0" borderId="0" xfId="0" applyNumberFormat="1" applyFont="1" applyAlignment="1">
      <alignment vertical="center" wrapText="1"/>
    </xf>
    <xf numFmtId="0" fontId="108" fillId="0" borderId="0" xfId="0" applyFont="1" applyAlignment="1">
      <alignment vertical="center" wrapText="1"/>
    </xf>
    <xf numFmtId="0" fontId="134" fillId="0" borderId="0" xfId="0" applyFont="1" applyAlignment="1">
      <alignment vertical="center" wrapText="1"/>
    </xf>
    <xf numFmtId="0" fontId="149" fillId="0" borderId="0" xfId="0" applyFont="1" applyAlignment="1">
      <alignment vertical="center" wrapText="1"/>
    </xf>
    <xf numFmtId="2" fontId="148"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3" fontId="27" fillId="0" borderId="0" xfId="16" applyNumberFormat="1" applyFont="1" applyAlignment="1">
      <alignment vertical="center" wrapText="1"/>
    </xf>
    <xf numFmtId="2" fontId="155" fillId="0" borderId="0" xfId="2" applyNumberFormat="1" applyFont="1" applyAlignment="1">
      <alignment vertical="center" wrapText="1"/>
    </xf>
    <xf numFmtId="3" fontId="124" fillId="4" borderId="33" xfId="16" applyNumberFormat="1" applyFont="1" applyFill="1" applyBorder="1" applyAlignment="1">
      <alignment horizontal="center" vertical="center" wrapText="1"/>
    </xf>
    <xf numFmtId="2" fontId="80" fillId="0" borderId="0" xfId="2" applyNumberFormat="1" applyFont="1" applyAlignment="1">
      <alignment horizontal="left" vertical="center" wrapText="1"/>
    </xf>
    <xf numFmtId="49" fontId="174" fillId="0" borderId="0" xfId="2" applyNumberFormat="1" applyFont="1" applyAlignment="1">
      <alignment horizontal="left" vertical="center" wrapText="1"/>
    </xf>
    <xf numFmtId="2" fontId="148" fillId="0" borderId="0" xfId="0" applyNumberFormat="1" applyFont="1" applyAlignment="1">
      <alignment vertical="center" wrapText="1"/>
    </xf>
    <xf numFmtId="3" fontId="112" fillId="0" borderId="0" xfId="0" applyNumberFormat="1" applyFont="1"/>
    <xf numFmtId="0" fontId="112" fillId="0" borderId="0" xfId="2" applyFont="1"/>
    <xf numFmtId="3" fontId="112" fillId="0" borderId="0" xfId="2" applyNumberFormat="1" applyFont="1"/>
    <xf numFmtId="0" fontId="108" fillId="0" borderId="0" xfId="16" applyFont="1" applyAlignment="1">
      <alignment vertical="center" wrapText="1"/>
    </xf>
    <xf numFmtId="3" fontId="128" fillId="4" borderId="0" xfId="19" applyNumberFormat="1" applyFont="1" applyFill="1"/>
    <xf numFmtId="0" fontId="5" fillId="0" borderId="0" xfId="2" applyFont="1"/>
    <xf numFmtId="0" fontId="174" fillId="0" borderId="0" xfId="16" applyFont="1" applyAlignment="1">
      <alignment vertical="center" wrapText="1"/>
    </xf>
    <xf numFmtId="0" fontId="79" fillId="0" borderId="0" xfId="16" applyFont="1" applyAlignment="1">
      <alignment vertical="center" wrapText="1"/>
    </xf>
    <xf numFmtId="3" fontId="166" fillId="0" borderId="0" xfId="16" applyNumberFormat="1" applyFont="1" applyBorder="1" applyAlignment="1">
      <alignment vertical="center"/>
    </xf>
    <xf numFmtId="0" fontId="149" fillId="0" borderId="0" xfId="16" applyFont="1" applyAlignment="1">
      <alignment vertical="center" wrapText="1"/>
    </xf>
    <xf numFmtId="0" fontId="105" fillId="0" borderId="0" xfId="2" applyFont="1" applyAlignment="1">
      <alignment vertical="center" wrapText="1"/>
    </xf>
    <xf numFmtId="3" fontId="108" fillId="0" borderId="0" xfId="0" applyNumberFormat="1" applyFont="1" applyAlignment="1">
      <alignment vertical="center" wrapText="1"/>
    </xf>
    <xf numFmtId="0" fontId="5" fillId="0" borderId="0" xfId="2" applyFont="1" applyAlignment="1">
      <alignment vertical="center"/>
    </xf>
    <xf numFmtId="0" fontId="8" fillId="0" borderId="0" xfId="0" applyFont="1" applyAlignment="1">
      <alignment horizontal="center" wrapText="1"/>
    </xf>
    <xf numFmtId="0" fontId="11" fillId="0" borderId="0" xfId="0" applyFont="1" applyAlignment="1">
      <alignment horizontal="center" vertical="center" wrapText="1"/>
    </xf>
    <xf numFmtId="0" fontId="13" fillId="0" borderId="0" xfId="0" applyFont="1" applyAlignment="1">
      <alignment horizontal="center"/>
    </xf>
    <xf numFmtId="0" fontId="11" fillId="0" borderId="0" xfId="0" applyFont="1" applyAlignment="1" applyProtection="1">
      <alignment horizontal="center" vertical="center" wrapText="1"/>
      <protection locked="0"/>
    </xf>
    <xf numFmtId="0" fontId="10" fillId="0" borderId="0" xfId="0" applyFont="1" applyAlignment="1">
      <alignment horizontal="center" wrapText="1"/>
    </xf>
    <xf numFmtId="0" fontId="183" fillId="0" borderId="0" xfId="0" applyFont="1" applyAlignment="1">
      <alignment horizontal="left" vertical="center" wrapText="1"/>
    </xf>
    <xf numFmtId="0" fontId="113" fillId="0" borderId="0" xfId="18" applyFont="1" applyAlignment="1">
      <alignment horizontal="left" vertical="center" wrapText="1"/>
    </xf>
    <xf numFmtId="0" fontId="17" fillId="0" borderId="0" xfId="0" applyFont="1" applyAlignment="1">
      <alignment horizontal="center" vertical="center" wrapText="1"/>
    </xf>
    <xf numFmtId="0" fontId="17" fillId="4" borderId="0" xfId="0" applyFont="1" applyFill="1" applyAlignment="1">
      <alignment horizontal="left" vertical="center" wrapText="1"/>
    </xf>
    <xf numFmtId="0" fontId="0" fillId="4" borderId="0" xfId="0" applyFill="1" applyAlignment="1">
      <alignment horizontal="left" vertical="center" wrapText="1"/>
    </xf>
    <xf numFmtId="14" fontId="17" fillId="4" borderId="0" xfId="0" applyNumberFormat="1" applyFont="1" applyFill="1" applyAlignment="1">
      <alignment horizontal="justify" vertical="center" wrapText="1"/>
    </xf>
    <xf numFmtId="0" fontId="0" fillId="4" borderId="0" xfId="0" applyFill="1" applyAlignment="1">
      <alignment horizontal="justify" vertical="center" wrapText="1"/>
    </xf>
    <xf numFmtId="0" fontId="184" fillId="0" borderId="0" xfId="18" applyFont="1" applyAlignment="1">
      <alignment horizontal="left" vertical="center" wrapText="1"/>
    </xf>
    <xf numFmtId="0" fontId="16" fillId="0" borderId="0" xfId="0" applyFont="1" applyAlignment="1">
      <alignment horizontal="center" vertical="center"/>
    </xf>
    <xf numFmtId="14" fontId="126" fillId="6" borderId="36" xfId="19" applyNumberFormat="1" applyFont="1" applyFill="1" applyBorder="1" applyAlignment="1">
      <alignment horizontal="center" vertical="center"/>
    </xf>
    <xf numFmtId="14" fontId="126" fillId="6" borderId="32" xfId="19" applyNumberFormat="1" applyFont="1" applyFill="1" applyBorder="1" applyAlignment="1">
      <alignment horizontal="center" vertical="center"/>
    </xf>
    <xf numFmtId="0" fontId="122" fillId="4" borderId="32" xfId="19" applyFont="1" applyFill="1" applyBorder="1" applyAlignment="1">
      <alignment horizontal="center" vertical="center"/>
    </xf>
    <xf numFmtId="14" fontId="126" fillId="6" borderId="32" xfId="19" applyNumberFormat="1" applyFont="1" applyFill="1" applyBorder="1" applyAlignment="1">
      <alignment horizontal="center" vertical="center" wrapText="1"/>
    </xf>
    <xf numFmtId="0" fontId="16" fillId="0" borderId="0" xfId="0" applyFont="1" applyAlignment="1">
      <alignment horizontal="center" vertical="center" wrapText="1"/>
    </xf>
    <xf numFmtId="49" fontId="174" fillId="0" borderId="0" xfId="2" applyNumberFormat="1" applyFont="1" applyAlignment="1">
      <alignment horizontal="left" vertical="center" wrapText="1"/>
    </xf>
    <xf numFmtId="2" fontId="80" fillId="0" borderId="0" xfId="2" applyNumberFormat="1" applyFont="1" applyAlignment="1">
      <alignment horizontal="left" vertical="center" wrapText="1"/>
    </xf>
    <xf numFmtId="0" fontId="32" fillId="0" borderId="41" xfId="2" applyFont="1" applyBorder="1" applyAlignment="1">
      <alignment horizontal="center" vertical="center" wrapText="1"/>
    </xf>
    <xf numFmtId="0" fontId="32" fillId="0" borderId="40" xfId="2" applyFont="1" applyBorder="1" applyAlignment="1">
      <alignment horizontal="center" vertical="center" wrapText="1"/>
    </xf>
    <xf numFmtId="0" fontId="49" fillId="0" borderId="48" xfId="2" applyFont="1" applyBorder="1" applyAlignment="1">
      <alignment horizontal="center" vertical="center" wrapText="1"/>
    </xf>
    <xf numFmtId="0" fontId="49" fillId="0" borderId="49" xfId="2" applyFont="1" applyBorder="1" applyAlignment="1">
      <alignment horizontal="center" vertical="center" wrapText="1"/>
    </xf>
    <xf numFmtId="0" fontId="49" fillId="0" borderId="50" xfId="2" applyFont="1" applyBorder="1" applyAlignment="1">
      <alignment horizontal="center" vertical="center" wrapText="1"/>
    </xf>
    <xf numFmtId="0" fontId="32" fillId="0" borderId="15" xfId="2" applyFont="1" applyBorder="1" applyAlignment="1">
      <alignment horizontal="center" vertical="center" wrapText="1"/>
    </xf>
    <xf numFmtId="0" fontId="32" fillId="0" borderId="7" xfId="2" applyFont="1" applyBorder="1" applyAlignment="1">
      <alignment horizontal="center" vertical="center" wrapText="1"/>
    </xf>
    <xf numFmtId="49" fontId="21" fillId="0" borderId="0" xfId="0" applyNumberFormat="1" applyFont="1" applyAlignment="1">
      <alignment horizontal="left" vertical="center" wrapText="1"/>
    </xf>
    <xf numFmtId="0" fontId="34" fillId="0" borderId="0" xfId="2" applyFont="1" applyAlignment="1">
      <alignment horizontal="center"/>
    </xf>
    <xf numFmtId="0" fontId="16" fillId="0" borderId="0" xfId="2" applyFont="1" applyAlignment="1">
      <alignment horizontal="center" vertical="center"/>
    </xf>
    <xf numFmtId="0" fontId="7" fillId="2" borderId="0" xfId="5" applyFont="1" applyFill="1" applyAlignment="1">
      <alignment horizontal="center" vertical="center"/>
    </xf>
    <xf numFmtId="0" fontId="22" fillId="0" borderId="5" xfId="2"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11" xfId="2" applyFont="1" applyBorder="1" applyAlignment="1">
      <alignment horizontal="center" vertical="center" wrapText="1"/>
    </xf>
    <xf numFmtId="0" fontId="22" fillId="0" borderId="16" xfId="2" applyFont="1" applyBorder="1" applyAlignment="1">
      <alignment horizontal="center" vertical="center" wrapText="1"/>
    </xf>
    <xf numFmtId="0" fontId="22" fillId="0" borderId="15" xfId="2" applyFont="1" applyBorder="1" applyAlignment="1">
      <alignment horizontal="center" vertical="center" wrapText="1"/>
    </xf>
    <xf numFmtId="0" fontId="22" fillId="0" borderId="0" xfId="2" applyFont="1" applyAlignment="1">
      <alignment horizontal="center" vertical="center" wrapText="1"/>
    </xf>
    <xf numFmtId="0" fontId="52" fillId="0" borderId="16" xfId="2" applyFont="1" applyBorder="1" applyAlignment="1">
      <alignment horizontal="center" vertical="center" wrapText="1"/>
    </xf>
    <xf numFmtId="0" fontId="52" fillId="0" borderId="10" xfId="2" applyFont="1" applyBorder="1" applyAlignment="1">
      <alignment horizontal="center" vertical="center" wrapText="1"/>
    </xf>
    <xf numFmtId="0" fontId="52" fillId="0" borderId="11" xfId="2" applyFont="1" applyBorder="1" applyAlignment="1">
      <alignment horizontal="center" vertical="center" wrapText="1"/>
    </xf>
    <xf numFmtId="0" fontId="32" fillId="0" borderId="45" xfId="2" applyFont="1" applyBorder="1" applyAlignment="1">
      <alignment horizontal="center" vertical="center" wrapText="1"/>
    </xf>
    <xf numFmtId="0" fontId="32" fillId="0" borderId="44" xfId="2" applyFont="1" applyBorder="1" applyAlignment="1">
      <alignment horizontal="center" vertical="center" wrapText="1"/>
    </xf>
    <xf numFmtId="0" fontId="34" fillId="0" borderId="0" xfId="0" applyFont="1" applyAlignment="1">
      <alignment horizontal="center"/>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7" fillId="0" borderId="0" xfId="0" applyFont="1" applyAlignment="1" applyProtection="1">
      <alignment horizontal="center" vertical="center" wrapText="1"/>
      <protection locked="0"/>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2" fontId="148" fillId="0" borderId="0" xfId="2" applyNumberFormat="1" applyFont="1" applyAlignment="1">
      <alignment horizontal="left" vertical="center" wrapText="1"/>
    </xf>
    <xf numFmtId="49" fontId="149" fillId="0" borderId="0" xfId="0" applyNumberFormat="1" applyFont="1" applyAlignment="1">
      <alignment horizontal="left" vertical="center" wrapText="1"/>
    </xf>
    <xf numFmtId="0" fontId="32" fillId="0" borderId="14" xfId="2" applyFont="1" applyBorder="1" applyAlignment="1">
      <alignment horizontal="center" vertical="center" wrapText="1"/>
    </xf>
    <xf numFmtId="0" fontId="32" fillId="0" borderId="6" xfId="2" applyFont="1" applyBorder="1" applyAlignment="1">
      <alignment horizontal="center" vertical="center" wrapText="1"/>
    </xf>
    <xf numFmtId="0" fontId="32" fillId="0" borderId="52" xfId="2" applyFont="1" applyBorder="1" applyAlignment="1">
      <alignment horizontal="center" vertical="center" wrapText="1"/>
    </xf>
    <xf numFmtId="0" fontId="32" fillId="0" borderId="51" xfId="2" applyFont="1" applyBorder="1" applyAlignment="1">
      <alignment horizontal="center" vertical="center" wrapText="1"/>
    </xf>
    <xf numFmtId="0" fontId="21" fillId="0" borderId="0" xfId="0" applyFont="1" applyAlignment="1">
      <alignment horizontal="left" vertical="center" wrapText="1"/>
    </xf>
    <xf numFmtId="0" fontId="52" fillId="0" borderId="15" xfId="2" applyFont="1" applyBorder="1" applyAlignment="1">
      <alignment horizontal="center" vertical="center" wrapText="1"/>
    </xf>
    <xf numFmtId="0" fontId="52" fillId="0" borderId="14" xfId="2" applyFont="1" applyBorder="1" applyAlignment="1">
      <alignment horizontal="center" vertical="center" wrapText="1"/>
    </xf>
    <xf numFmtId="0" fontId="52" fillId="0" borderId="0" xfId="2" applyFont="1" applyAlignment="1">
      <alignment horizontal="center" vertical="center" wrapText="1"/>
    </xf>
    <xf numFmtId="0" fontId="141" fillId="0" borderId="0" xfId="2" applyFont="1" applyAlignment="1">
      <alignment horizontal="center" vertical="center" wrapText="1"/>
    </xf>
    <xf numFmtId="49" fontId="174" fillId="0" borderId="0" xfId="0" applyNumberFormat="1" applyFont="1" applyBorder="1" applyAlignment="1">
      <alignment horizontal="left" vertical="center" wrapText="1"/>
    </xf>
    <xf numFmtId="0" fontId="142" fillId="0" borderId="0" xfId="2" applyFont="1" applyAlignment="1">
      <alignment horizontal="center" vertical="center" wrapText="1"/>
    </xf>
    <xf numFmtId="0" fontId="16" fillId="0" borderId="0" xfId="2" applyFont="1" applyAlignment="1">
      <alignment horizontal="center" vertical="center" wrapText="1"/>
    </xf>
    <xf numFmtId="0" fontId="52" fillId="0" borderId="5" xfId="2" applyFont="1" applyBorder="1" applyAlignment="1">
      <alignment horizontal="center" vertical="center" wrapText="1"/>
    </xf>
    <xf numFmtId="0" fontId="52" fillId="0" borderId="4" xfId="2" applyFont="1" applyBorder="1" applyAlignment="1">
      <alignment horizontal="center" vertical="center" wrapText="1"/>
    </xf>
    <xf numFmtId="0" fontId="186" fillId="0" borderId="64" xfId="2" applyFont="1" applyBorder="1" applyAlignment="1">
      <alignment horizontal="center" vertical="center" wrapText="1"/>
    </xf>
    <xf numFmtId="0" fontId="186" fillId="0" borderId="65" xfId="2" applyFont="1" applyBorder="1" applyAlignment="1">
      <alignment horizontal="center" vertical="center" wrapText="1"/>
    </xf>
    <xf numFmtId="0" fontId="186" fillId="0" borderId="66" xfId="2" applyFont="1" applyBorder="1" applyAlignment="1">
      <alignment horizontal="center" vertical="center" wrapText="1"/>
    </xf>
    <xf numFmtId="0" fontId="182" fillId="0" borderId="0" xfId="2" applyFont="1" applyAlignment="1">
      <alignment horizontal="left" vertical="center" wrapText="1"/>
    </xf>
    <xf numFmtId="0" fontId="32" fillId="0" borderId="11" xfId="0" applyFont="1" applyBorder="1" applyAlignment="1">
      <alignment horizontal="center" vertical="center" wrapText="1"/>
    </xf>
    <xf numFmtId="0" fontId="32" fillId="0" borderId="10" xfId="0" applyFont="1" applyBorder="1" applyAlignment="1">
      <alignment horizontal="center" vertical="center" wrapText="1"/>
    </xf>
    <xf numFmtId="2" fontId="38" fillId="0" borderId="0" xfId="0" applyNumberFormat="1" applyFont="1" applyAlignment="1">
      <alignment horizontal="left" vertical="center" wrapText="1"/>
    </xf>
    <xf numFmtId="0" fontId="52" fillId="0" borderId="5"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11"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14" xfId="0" applyFont="1" applyBorder="1" applyAlignment="1">
      <alignment horizontal="center" vertical="center" wrapText="1"/>
    </xf>
    <xf numFmtId="0" fontId="31" fillId="0" borderId="0" xfId="0" applyFont="1" applyBorder="1" applyAlignment="1">
      <alignment horizontal="left" vertical="center" wrapText="1"/>
    </xf>
    <xf numFmtId="0" fontId="21" fillId="0" borderId="0" xfId="0" applyFont="1" applyBorder="1" applyAlignment="1">
      <alignment horizontal="left" vertical="center" wrapText="1"/>
    </xf>
    <xf numFmtId="0" fontId="6" fillId="0" borderId="0" xfId="0" applyFont="1" applyBorder="1" applyAlignment="1">
      <alignment horizontal="center" vertical="center"/>
    </xf>
    <xf numFmtId="0" fontId="65" fillId="0" borderId="5" xfId="0" applyFont="1" applyBorder="1" applyAlignment="1">
      <alignment horizontal="center" vertical="center" wrapText="1"/>
    </xf>
    <xf numFmtId="0" fontId="65" fillId="0" borderId="3" xfId="0" applyFont="1" applyBorder="1" applyAlignment="1">
      <alignment horizontal="center" vertical="center" wrapText="1"/>
    </xf>
    <xf numFmtId="0" fontId="151" fillId="0" borderId="0" xfId="0" applyFont="1" applyBorder="1" applyAlignment="1">
      <alignment horizontal="center" vertical="center"/>
    </xf>
    <xf numFmtId="0" fontId="131" fillId="0" borderId="0" xfId="0" applyFont="1" applyBorder="1" applyAlignment="1">
      <alignment horizontal="center" vertical="center" wrapText="1"/>
    </xf>
    <xf numFmtId="0" fontId="152" fillId="0" borderId="0" xfId="0" applyFont="1" applyBorder="1" applyAlignment="1">
      <alignment horizontal="center" vertical="center" wrapText="1"/>
    </xf>
    <xf numFmtId="0" fontId="21" fillId="0" borderId="0" xfId="2" applyFont="1" applyAlignment="1">
      <alignment horizontal="left" vertical="center" wrapText="1"/>
    </xf>
    <xf numFmtId="0" fontId="103" fillId="0" borderId="3" xfId="2" applyBorder="1" applyAlignment="1">
      <alignment horizontal="center" vertical="center" wrapText="1"/>
    </xf>
    <xf numFmtId="0" fontId="72" fillId="0" borderId="0" xfId="2" applyFont="1" applyAlignment="1">
      <alignment horizontal="center" vertical="center" wrapText="1"/>
    </xf>
    <xf numFmtId="0" fontId="52" fillId="0" borderId="9" xfId="2" applyFont="1" applyBorder="1" applyAlignment="1">
      <alignment horizontal="center" vertical="center" wrapText="1"/>
    </xf>
    <xf numFmtId="0" fontId="52" fillId="0" borderId="8" xfId="2" applyFont="1" applyBorder="1" applyAlignment="1">
      <alignment horizontal="center" vertical="center" wrapText="1"/>
    </xf>
    <xf numFmtId="0" fontId="64" fillId="0" borderId="0" xfId="2" applyFont="1" applyAlignment="1">
      <alignment horizontal="center" vertical="center" wrapText="1"/>
    </xf>
    <xf numFmtId="0" fontId="130" fillId="0" borderId="0" xfId="2" applyFont="1" applyAlignment="1">
      <alignment horizontal="center" vertical="center" wrapText="1"/>
    </xf>
    <xf numFmtId="0" fontId="55" fillId="0" borderId="5"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3" xfId="0" applyFont="1" applyBorder="1" applyAlignment="1">
      <alignment horizontal="center" vertical="center" wrapText="1"/>
    </xf>
    <xf numFmtId="0" fontId="150" fillId="0" borderId="0" xfId="0" applyFont="1" applyBorder="1" applyAlignment="1">
      <alignment horizontal="center" vertical="center" wrapText="1"/>
    </xf>
    <xf numFmtId="0" fontId="141"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41" fillId="0" borderId="15"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0" xfId="0" applyFont="1" applyBorder="1" applyAlignment="1">
      <alignment horizontal="center" vertical="center" wrapText="1"/>
    </xf>
    <xf numFmtId="0" fontId="49" fillId="0" borderId="11" xfId="2" applyFont="1" applyBorder="1" applyAlignment="1">
      <alignment horizontal="center" vertical="center" wrapText="1"/>
    </xf>
    <xf numFmtId="0" fontId="49" fillId="0" borderId="10" xfId="2" applyFont="1" applyBorder="1" applyAlignment="1">
      <alignment horizontal="center" vertical="center" wrapText="1"/>
    </xf>
    <xf numFmtId="0" fontId="6" fillId="0" borderId="0" xfId="2" applyFont="1" applyAlignment="1">
      <alignment horizontal="center" vertical="center"/>
    </xf>
    <xf numFmtId="0" fontId="123" fillId="2" borderId="0" xfId="5" applyFont="1" applyFill="1" applyAlignment="1">
      <alignment horizontal="center" vertical="center"/>
    </xf>
    <xf numFmtId="3" fontId="104" fillId="4" borderId="22" xfId="3" applyNumberFormat="1" applyFont="1" applyFill="1" applyBorder="1" applyAlignment="1">
      <alignment horizontal="center" vertical="center" wrapText="1"/>
    </xf>
    <xf numFmtId="3" fontId="104" fillId="4" borderId="23" xfId="3" applyNumberFormat="1" applyFont="1" applyFill="1" applyBorder="1" applyAlignment="1">
      <alignment horizontal="center" vertical="center" wrapText="1"/>
    </xf>
    <xf numFmtId="3" fontId="104" fillId="4" borderId="24" xfId="3" applyNumberFormat="1" applyFont="1" applyFill="1" applyBorder="1" applyAlignment="1">
      <alignment horizontal="center" vertical="center" wrapText="1"/>
    </xf>
    <xf numFmtId="3" fontId="104" fillId="4" borderId="18" xfId="3" applyNumberFormat="1" applyFont="1" applyFill="1" applyBorder="1" applyAlignment="1">
      <alignment horizontal="center" vertical="center" wrapText="1"/>
    </xf>
    <xf numFmtId="3" fontId="104" fillId="4" borderId="25" xfId="3" applyNumberFormat="1" applyFont="1" applyFill="1" applyBorder="1" applyAlignment="1">
      <alignment horizontal="center" vertical="center" wrapText="1"/>
    </xf>
    <xf numFmtId="3" fontId="104" fillId="4" borderId="26" xfId="3" applyNumberFormat="1" applyFont="1" applyFill="1" applyBorder="1" applyAlignment="1">
      <alignment horizontal="center" vertical="center" wrapText="1"/>
    </xf>
    <xf numFmtId="3" fontId="104" fillId="4" borderId="0" xfId="3" applyNumberFormat="1" applyFont="1" applyFill="1" applyAlignment="1">
      <alignment horizontal="center" vertical="center" wrapText="1"/>
    </xf>
    <xf numFmtId="0" fontId="104" fillId="4" borderId="0" xfId="2" applyFont="1" applyFill="1" applyAlignment="1">
      <alignment horizontal="center" vertical="center" wrapText="1"/>
    </xf>
    <xf numFmtId="0" fontId="104" fillId="4" borderId="31" xfId="2" applyFont="1" applyFill="1" applyBorder="1" applyAlignment="1">
      <alignment horizontal="center" vertical="center" wrapText="1"/>
    </xf>
    <xf numFmtId="0" fontId="104" fillId="4" borderId="26" xfId="2" applyFont="1" applyFill="1" applyBorder="1" applyAlignment="1">
      <alignment horizontal="center" vertical="center" wrapText="1"/>
    </xf>
    <xf numFmtId="3" fontId="125" fillId="4" borderId="26" xfId="3" applyNumberFormat="1" applyFont="1" applyFill="1" applyBorder="1" applyAlignment="1">
      <alignment horizontal="center" vertical="center" wrapText="1"/>
    </xf>
    <xf numFmtId="3" fontId="125" fillId="4" borderId="0" xfId="3" applyNumberFormat="1" applyFont="1" applyFill="1" applyAlignment="1">
      <alignment horizontal="center" vertical="center" wrapText="1"/>
    </xf>
    <xf numFmtId="0" fontId="121" fillId="0" borderId="0" xfId="2" applyFont="1" applyAlignment="1">
      <alignment horizontal="center" vertical="center"/>
    </xf>
    <xf numFmtId="0" fontId="134" fillId="2" borderId="0" xfId="0" applyFont="1" applyFill="1" applyAlignment="1">
      <alignment horizontal="left" wrapText="1"/>
    </xf>
    <xf numFmtId="0" fontId="125" fillId="4" borderId="0" xfId="2" applyFont="1" applyFill="1" applyAlignment="1">
      <alignment horizontal="center" vertical="center" wrapText="1"/>
    </xf>
    <xf numFmtId="0" fontId="125" fillId="4" borderId="31" xfId="2" applyFont="1" applyFill="1" applyBorder="1" applyAlignment="1">
      <alignment horizontal="center" vertical="center" wrapText="1"/>
    </xf>
    <xf numFmtId="0" fontId="125" fillId="4" borderId="26" xfId="2" applyFont="1" applyFill="1" applyBorder="1" applyAlignment="1">
      <alignment horizontal="center" vertical="center" wrapText="1"/>
    </xf>
    <xf numFmtId="2" fontId="39" fillId="0" borderId="0" xfId="2" applyNumberFormat="1" applyFont="1" applyAlignment="1">
      <alignment horizontal="left" vertical="center" wrapText="1"/>
    </xf>
    <xf numFmtId="0" fontId="87" fillId="2" borderId="0" xfId="0" applyFont="1" applyFill="1" applyAlignment="1">
      <alignment horizontal="left" wrapText="1"/>
    </xf>
    <xf numFmtId="0" fontId="104" fillId="4" borderId="18" xfId="2" applyFont="1" applyFill="1" applyBorder="1" applyAlignment="1">
      <alignment horizontal="center" vertical="center" wrapText="1"/>
    </xf>
    <xf numFmtId="0" fontId="104" fillId="4" borderId="25" xfId="2" applyFont="1" applyFill="1" applyBorder="1" applyAlignment="1">
      <alignment horizontal="center" vertical="center" wrapText="1"/>
    </xf>
    <xf numFmtId="0" fontId="104" fillId="4" borderId="19" xfId="2" applyFont="1" applyFill="1" applyBorder="1" applyAlignment="1">
      <alignment horizontal="center" vertical="center" wrapText="1"/>
    </xf>
    <xf numFmtId="0" fontId="49" fillId="0" borderId="26" xfId="2" applyFont="1" applyBorder="1" applyAlignment="1">
      <alignment horizontal="center" vertical="center" wrapText="1"/>
    </xf>
    <xf numFmtId="0" fontId="49" fillId="0" borderId="0" xfId="2" applyFont="1" applyAlignment="1">
      <alignment horizontal="center" vertical="center" wrapText="1"/>
    </xf>
    <xf numFmtId="0" fontId="137" fillId="4" borderId="26" xfId="2" applyFont="1" applyFill="1" applyBorder="1" applyAlignment="1">
      <alignment horizontal="center" vertical="center" wrapText="1"/>
    </xf>
    <xf numFmtId="0" fontId="137" fillId="4" borderId="31" xfId="2" applyFont="1" applyFill="1" applyBorder="1" applyAlignment="1">
      <alignment horizontal="center" vertical="center" wrapText="1"/>
    </xf>
    <xf numFmtId="3" fontId="124" fillId="4" borderId="32" xfId="16" applyNumberFormat="1" applyFont="1" applyFill="1" applyBorder="1" applyAlignment="1">
      <alignment horizontal="center" vertical="center" wrapText="1"/>
    </xf>
    <xf numFmtId="3" fontId="124" fillId="4" borderId="34" xfId="16" applyNumberFormat="1" applyFont="1" applyFill="1" applyBorder="1" applyAlignment="1">
      <alignment horizontal="center" vertical="center" wrapText="1"/>
    </xf>
    <xf numFmtId="3" fontId="124" fillId="4" borderId="35" xfId="16" applyNumberFormat="1" applyFont="1" applyFill="1" applyBorder="1" applyAlignment="1">
      <alignment horizontal="center" vertical="center" wrapText="1"/>
    </xf>
    <xf numFmtId="3" fontId="124" fillId="4" borderId="38" xfId="16" applyNumberFormat="1" applyFont="1" applyFill="1" applyBorder="1" applyAlignment="1">
      <alignment horizontal="center" vertical="center" wrapText="1"/>
    </xf>
    <xf numFmtId="0" fontId="125" fillId="4" borderId="32" xfId="16" applyFont="1" applyFill="1" applyBorder="1" applyAlignment="1">
      <alignment horizontal="center" vertical="center"/>
    </xf>
    <xf numFmtId="0" fontId="125" fillId="4" borderId="30" xfId="16" applyFont="1" applyFill="1" applyBorder="1" applyAlignment="1">
      <alignment horizontal="center" vertical="center"/>
    </xf>
    <xf numFmtId="0" fontId="34" fillId="4" borderId="0" xfId="16" applyFont="1" applyFill="1" applyAlignment="1">
      <alignment horizontal="center"/>
    </xf>
    <xf numFmtId="0" fontId="121" fillId="4" borderId="0" xfId="16" applyFont="1" applyFill="1" applyAlignment="1">
      <alignment horizontal="center" vertical="center" wrapText="1"/>
    </xf>
    <xf numFmtId="0" fontId="123" fillId="0" borderId="0" xfId="5" applyFont="1" applyAlignment="1">
      <alignment horizontal="center" vertical="center"/>
    </xf>
    <xf numFmtId="0" fontId="135" fillId="0" borderId="0" xfId="16" applyFont="1" applyBorder="1" applyAlignment="1">
      <alignment horizontal="center"/>
    </xf>
    <xf numFmtId="0" fontId="135" fillId="4" borderId="0" xfId="16" applyFont="1" applyFill="1" applyBorder="1" applyAlignment="1">
      <alignment horizontal="center"/>
    </xf>
    <xf numFmtId="0" fontId="135" fillId="4" borderId="0" xfId="16" applyFont="1" applyFill="1" applyBorder="1" applyAlignment="1">
      <alignment horizontal="center" vertical="center"/>
    </xf>
    <xf numFmtId="0" fontId="135" fillId="0" borderId="0" xfId="16" applyFont="1" applyBorder="1" applyAlignment="1">
      <alignment horizontal="center" vertical="center"/>
    </xf>
    <xf numFmtId="0" fontId="121" fillId="0" borderId="0" xfId="0" applyFont="1" applyAlignment="1">
      <alignment horizontal="center" vertical="center" wrapText="1"/>
    </xf>
    <xf numFmtId="0" fontId="123" fillId="0" borderId="0" xfId="0" applyFont="1" applyAlignment="1" applyProtection="1">
      <alignment horizontal="center" vertical="center" wrapText="1"/>
      <protection locked="0"/>
    </xf>
    <xf numFmtId="0" fontId="112" fillId="4" borderId="0" xfId="0" applyFont="1" applyFill="1" applyBorder="1" applyAlignment="1">
      <alignment horizontal="center"/>
    </xf>
    <xf numFmtId="0" fontId="121" fillId="0" borderId="0" xfId="0" applyFont="1" applyAlignment="1">
      <alignment horizontal="center" vertical="center"/>
    </xf>
    <xf numFmtId="0" fontId="104" fillId="6" borderId="34" xfId="0" applyFont="1" applyFill="1" applyBorder="1" applyAlignment="1">
      <alignment horizontal="center" vertical="center"/>
    </xf>
    <xf numFmtId="0" fontId="104" fillId="6" borderId="35" xfId="0" applyFont="1" applyFill="1" applyBorder="1" applyAlignment="1">
      <alignment horizontal="center" vertical="center"/>
    </xf>
    <xf numFmtId="0" fontId="104" fillId="6" borderId="38" xfId="0" applyFont="1" applyFill="1" applyBorder="1" applyAlignment="1">
      <alignment horizontal="center" vertical="center"/>
    </xf>
    <xf numFmtId="0" fontId="182" fillId="0" borderId="0" xfId="0" applyFont="1" applyAlignment="1">
      <alignment horizontal="left" vertical="top" wrapText="1"/>
    </xf>
    <xf numFmtId="0" fontId="104" fillId="0" borderId="18" xfId="0" applyFont="1" applyBorder="1" applyAlignment="1">
      <alignment horizontal="center" vertical="center" wrapText="1"/>
    </xf>
    <xf numFmtId="0" fontId="104" fillId="0" borderId="20" xfId="0" applyFont="1" applyBorder="1" applyAlignment="1">
      <alignment horizontal="center" vertical="center" wrapText="1"/>
    </xf>
    <xf numFmtId="0" fontId="104" fillId="0" borderId="18" xfId="0" applyFont="1" applyBorder="1" applyAlignment="1">
      <alignment horizontal="center" wrapText="1"/>
    </xf>
    <xf numFmtId="0" fontId="104" fillId="0" borderId="25" xfId="0" applyFont="1" applyBorder="1" applyAlignment="1">
      <alignment horizontal="center" wrapText="1"/>
    </xf>
    <xf numFmtId="0" fontId="104" fillId="0" borderId="19" xfId="0" applyFont="1" applyBorder="1" applyAlignment="1">
      <alignment horizontal="center" wrapText="1"/>
    </xf>
    <xf numFmtId="0" fontId="142" fillId="6" borderId="0" xfId="0" applyFont="1" applyFill="1" applyBorder="1" applyAlignment="1">
      <alignment horizontal="center" vertical="center"/>
    </xf>
    <xf numFmtId="0" fontId="144"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5" fillId="0" borderId="1" xfId="2" applyFont="1" applyBorder="1" applyAlignment="1">
      <alignment horizontal="center" vertical="center" wrapText="1"/>
    </xf>
    <xf numFmtId="0" fontId="75" fillId="0" borderId="9" xfId="0" applyFont="1" applyBorder="1" applyAlignment="1">
      <alignment horizontal="center" vertical="center" wrapText="1"/>
    </xf>
    <xf numFmtId="0" fontId="75" fillId="0" borderId="8" xfId="0" applyFont="1" applyBorder="1" applyAlignment="1">
      <alignment horizontal="center" vertical="center" wrapText="1"/>
    </xf>
    <xf numFmtId="0" fontId="182" fillId="0" borderId="0" xfId="3" applyFont="1" applyAlignment="1">
      <alignment horizontal="left" wrapText="1"/>
    </xf>
    <xf numFmtId="0" fontId="121" fillId="0" borderId="0" xfId="3" applyFont="1" applyAlignment="1">
      <alignment horizontal="center" vertical="center" wrapText="1"/>
    </xf>
    <xf numFmtId="0" fontId="123" fillId="0" borderId="0" xfId="3" applyFont="1" applyAlignment="1" applyProtection="1">
      <alignment horizontal="center" vertical="center" wrapText="1"/>
      <protection locked="0"/>
    </xf>
    <xf numFmtId="0" fontId="104" fillId="0" borderId="32" xfId="3" applyFont="1" applyBorder="1" applyAlignment="1">
      <alignment horizontal="center" vertical="center" wrapText="1"/>
    </xf>
    <xf numFmtId="0" fontId="104" fillId="0" borderId="30" xfId="3" applyFont="1" applyBorder="1" applyAlignment="1">
      <alignment horizontal="center" vertical="center" wrapText="1"/>
    </xf>
    <xf numFmtId="0" fontId="104" fillId="0" borderId="33" xfId="3" applyFont="1" applyBorder="1" applyAlignment="1">
      <alignment horizontal="center" vertical="center" wrapText="1"/>
    </xf>
    <xf numFmtId="0" fontId="104" fillId="0" borderId="18" xfId="3" applyFont="1" applyBorder="1" applyAlignment="1">
      <alignment horizontal="center" vertical="center" wrapText="1"/>
    </xf>
    <xf numFmtId="0" fontId="104" fillId="0" borderId="26" xfId="3" applyFont="1" applyBorder="1" applyAlignment="1">
      <alignment horizontal="center" vertical="center" wrapText="1"/>
    </xf>
    <xf numFmtId="0" fontId="104" fillId="0" borderId="20" xfId="3" applyFont="1" applyBorder="1" applyAlignment="1">
      <alignment horizontal="center" vertical="center" wrapText="1"/>
    </xf>
    <xf numFmtId="0" fontId="126" fillId="0" borderId="18" xfId="3" applyFont="1" applyBorder="1" applyAlignment="1">
      <alignment horizontal="center" vertical="center" wrapText="1"/>
    </xf>
    <xf numFmtId="0" fontId="126" fillId="0" borderId="19"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21"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5" xfId="3" applyFont="1" applyBorder="1" applyAlignment="1">
      <alignment horizontal="center" vertical="center" wrapText="1"/>
    </xf>
    <xf numFmtId="0" fontId="126" fillId="0" borderId="38" xfId="3" applyFont="1" applyBorder="1" applyAlignment="1">
      <alignment horizontal="center" vertical="center" wrapText="1"/>
    </xf>
    <xf numFmtId="0" fontId="126" fillId="0" borderId="26" xfId="3" applyFont="1" applyBorder="1" applyAlignment="1">
      <alignment horizontal="center" vertical="center" wrapText="1"/>
    </xf>
    <xf numFmtId="0" fontId="126" fillId="0" borderId="31" xfId="3" applyFont="1" applyBorder="1" applyAlignment="1">
      <alignment horizontal="center" vertical="center" wrapText="1"/>
    </xf>
    <xf numFmtId="0" fontId="182" fillId="0" borderId="0" xfId="16" applyFont="1" applyAlignment="1">
      <alignment horizontal="left" vertical="top" wrapText="1"/>
    </xf>
    <xf numFmtId="0" fontId="34" fillId="0" borderId="0" xfId="16" applyFont="1" applyAlignment="1">
      <alignment horizontal="center"/>
    </xf>
    <xf numFmtId="0" fontId="65" fillId="0" borderId="5" xfId="16" applyFont="1" applyBorder="1" applyAlignment="1">
      <alignment horizontal="center" vertical="center" wrapText="1"/>
    </xf>
    <xf numFmtId="0" fontId="65" fillId="0" borderId="4" xfId="16" applyFont="1" applyBorder="1" applyAlignment="1">
      <alignment horizontal="center" vertical="center" wrapText="1"/>
    </xf>
    <xf numFmtId="0" fontId="65" fillId="0" borderId="3" xfId="16" applyFont="1" applyBorder="1" applyAlignment="1">
      <alignment horizontal="center" vertical="center" wrapText="1"/>
    </xf>
    <xf numFmtId="0" fontId="52" fillId="0" borderId="5" xfId="16" applyFont="1" applyBorder="1" applyAlignment="1">
      <alignment horizontal="center" vertical="center" wrapText="1"/>
    </xf>
    <xf numFmtId="0" fontId="52" fillId="0" borderId="4" xfId="16" applyFont="1" applyBorder="1" applyAlignment="1">
      <alignment horizontal="center" vertical="center" wrapText="1"/>
    </xf>
    <xf numFmtId="0" fontId="52" fillId="0" borderId="11" xfId="16" applyFont="1" applyBorder="1" applyAlignment="1">
      <alignment horizontal="center" vertical="center" wrapText="1"/>
    </xf>
    <xf numFmtId="0" fontId="52" fillId="0" borderId="10" xfId="16" applyFont="1" applyBorder="1" applyAlignment="1">
      <alignment horizontal="center" vertical="center" wrapText="1"/>
    </xf>
    <xf numFmtId="0" fontId="52" fillId="0" borderId="15" xfId="16" applyFont="1" applyBorder="1" applyAlignment="1">
      <alignment horizontal="center" vertical="center" wrapText="1"/>
    </xf>
    <xf numFmtId="0" fontId="52" fillId="0" borderId="14" xfId="16" applyFont="1" applyBorder="1" applyAlignment="1">
      <alignment horizontal="center" vertical="center" wrapText="1"/>
    </xf>
    <xf numFmtId="0" fontId="52" fillId="0" borderId="16" xfId="16" applyFont="1" applyBorder="1" applyAlignment="1">
      <alignment horizontal="center" vertical="center" wrapText="1"/>
    </xf>
    <xf numFmtId="0" fontId="52" fillId="0" borderId="0" xfId="16" applyFont="1" applyBorder="1" applyAlignment="1">
      <alignment horizontal="center" vertical="center" wrapText="1"/>
    </xf>
    <xf numFmtId="0" fontId="16" fillId="0" borderId="0" xfId="16" applyFont="1" applyAlignment="1">
      <alignment horizontal="center" vertical="center" wrapText="1"/>
    </xf>
  </cellXfs>
  <cellStyles count="68">
    <cellStyle name="20% - Énfasis1" xfId="40" builtinId="30" customBuiltin="1"/>
    <cellStyle name="20% - Énfasis2" xfId="44" builtinId="34" customBuiltin="1"/>
    <cellStyle name="20% - Énfasis3" xfId="48" builtinId="38" customBuiltin="1"/>
    <cellStyle name="20% - Énfasis4" xfId="52" builtinId="42" customBuiltin="1"/>
    <cellStyle name="20% - Énfasis5" xfId="56" builtinId="46" customBuiltin="1"/>
    <cellStyle name="20% - Énfasis6" xfId="60" builtinId="50" customBuiltin="1"/>
    <cellStyle name="40% - Énfasis1" xfId="41" builtinId="31" customBuiltin="1"/>
    <cellStyle name="40% - Énfasis2" xfId="45" builtinId="35" customBuiltin="1"/>
    <cellStyle name="40% - Énfasis3" xfId="49" builtinId="39" customBuiltin="1"/>
    <cellStyle name="40% - Énfasis4" xfId="53" builtinId="43" customBuiltin="1"/>
    <cellStyle name="40% - Énfasis5" xfId="57" builtinId="47" customBuiltin="1"/>
    <cellStyle name="40% - Énfasis6" xfId="61" builtinId="51" customBuiltin="1"/>
    <cellStyle name="60% - Énfasis1" xfId="42" builtinId="32" customBuiltin="1"/>
    <cellStyle name="60% - Énfasis2" xfId="46" builtinId="36" customBuiltin="1"/>
    <cellStyle name="60% - Énfasis3" xfId="50" builtinId="40" customBuiltin="1"/>
    <cellStyle name="60% - Énfasis4" xfId="54" builtinId="44" customBuiltin="1"/>
    <cellStyle name="60% - Énfasis5" xfId="58" builtinId="48" customBuiltin="1"/>
    <cellStyle name="60% - Énfasis6" xfId="62" builtinId="52" customBuiltin="1"/>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visitado 2" xfId="66" xr:uid="{1E426F77-E271-47CE-8F1B-FB56E9398194}"/>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3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008000"/>
      <color rgb="FF006600"/>
      <color rgb="FFFFCCCC"/>
      <color rgb="FFFFFF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1261450</c:v>
                </c:pt>
                <c:pt idx="1">
                  <c:v>748451</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22.180591783177352</c:v>
                </c:pt>
                <c:pt idx="1">
                  <c:v>25.930929663092122</c:v>
                </c:pt>
                <c:pt idx="2">
                  <c:v>19.182093404139163</c:v>
                </c:pt>
                <c:pt idx="3">
                  <c:v>21.129532281978705</c:v>
                </c:pt>
                <c:pt idx="4">
                  <c:v>29.635948773819557</c:v>
                </c:pt>
                <c:pt idx="5">
                  <c:v>26.581049472615739</c:v>
                </c:pt>
                <c:pt idx="6">
                  <c:v>23.594015882019285</c:v>
                </c:pt>
                <c:pt idx="7">
                  <c:v>24.899147856042063</c:v>
                </c:pt>
                <c:pt idx="8">
                  <c:v>15.181710380506047</c:v>
                </c:pt>
                <c:pt idx="9">
                  <c:v>25.12613463576464</c:v>
                </c:pt>
                <c:pt idx="10">
                  <c:v>23.192033822874944</c:v>
                </c:pt>
                <c:pt idx="11">
                  <c:v>31.402061081128462</c:v>
                </c:pt>
                <c:pt idx="12">
                  <c:v>25.72833553875649</c:v>
                </c:pt>
                <c:pt idx="13">
                  <c:v>28.179828846078699</c:v>
                </c:pt>
                <c:pt idx="14">
                  <c:v>16.367049988265666</c:v>
                </c:pt>
                <c:pt idx="15">
                  <c:v>17.435798593902014</c:v>
                </c:pt>
                <c:pt idx="16">
                  <c:v>18.26286828724664</c:v>
                </c:pt>
                <c:pt idx="17">
                  <c:v>24.953095684803003</c:v>
                </c:pt>
                <c:pt idx="18" formatCode="General">
                  <c:v>22.348345784418356</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36.836127909229134</c:v>
                </c:pt>
                <c:pt idx="1">
                  <c:v>30.640462720594442</c:v>
                </c:pt>
                <c:pt idx="2">
                  <c:v>26.661372772842324</c:v>
                </c:pt>
                <c:pt idx="3">
                  <c:v>27.602102709260009</c:v>
                </c:pt>
                <c:pt idx="4">
                  <c:v>30.295804468929227</c:v>
                </c:pt>
                <c:pt idx="5">
                  <c:v>35.231034026214751</c:v>
                </c:pt>
                <c:pt idx="6">
                  <c:v>27.234117980714689</c:v>
                </c:pt>
                <c:pt idx="7">
                  <c:v>26.583038709092559</c:v>
                </c:pt>
                <c:pt idx="8">
                  <c:v>28.81290118312619</c:v>
                </c:pt>
                <c:pt idx="9">
                  <c:v>32.110192139335574</c:v>
                </c:pt>
                <c:pt idx="10">
                  <c:v>23.863299213766503</c:v>
                </c:pt>
                <c:pt idx="11">
                  <c:v>31.20797385457232</c:v>
                </c:pt>
                <c:pt idx="12">
                  <c:v>28.675741655421191</c:v>
                </c:pt>
                <c:pt idx="13">
                  <c:v>34.602008518619826</c:v>
                </c:pt>
                <c:pt idx="14">
                  <c:v>27.927716498474535</c:v>
                </c:pt>
                <c:pt idx="15">
                  <c:v>23.464948510380527</c:v>
                </c:pt>
                <c:pt idx="16">
                  <c:v>29.581388869540991</c:v>
                </c:pt>
                <c:pt idx="17">
                  <c:v>27.392120075046904</c:v>
                </c:pt>
                <c:pt idx="18" formatCode="General">
                  <c:v>30.382337246531485</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22.995481092498295</c:v>
                </c:pt>
                <c:pt idx="1">
                  <c:v>27.026513552309382</c:v>
                </c:pt>
                <c:pt idx="2">
                  <c:v>33.182788227703611</c:v>
                </c:pt>
                <c:pt idx="3">
                  <c:v>33.206631621512336</c:v>
                </c:pt>
                <c:pt idx="4">
                  <c:v>28.028449853022796</c:v>
                </c:pt>
                <c:pt idx="5">
                  <c:v>20.451034908866234</c:v>
                </c:pt>
                <c:pt idx="6">
                  <c:v>31.691718661372661</c:v>
                </c:pt>
                <c:pt idx="7">
                  <c:v>29.660728855044873</c:v>
                </c:pt>
                <c:pt idx="8">
                  <c:v>34.074691374618794</c:v>
                </c:pt>
                <c:pt idx="9">
                  <c:v>28.257038197484217</c:v>
                </c:pt>
                <c:pt idx="10">
                  <c:v>25.229936211244624</c:v>
                </c:pt>
                <c:pt idx="11">
                  <c:v>28.103830405329258</c:v>
                </c:pt>
                <c:pt idx="12">
                  <c:v>22.844690170800199</c:v>
                </c:pt>
                <c:pt idx="13">
                  <c:v>25.503106560900317</c:v>
                </c:pt>
                <c:pt idx="14">
                  <c:v>31.199249002581553</c:v>
                </c:pt>
                <c:pt idx="15">
                  <c:v>31.826275308845936</c:v>
                </c:pt>
                <c:pt idx="16">
                  <c:v>25.666922058925959</c:v>
                </c:pt>
                <c:pt idx="17">
                  <c:v>21.346675005211591</c:v>
                </c:pt>
                <c:pt idx="18" formatCode="General">
                  <c:v>28.008591248665955</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17.987799215095222</c:v>
                </c:pt>
                <c:pt idx="1">
                  <c:v>16.402094064004054</c:v>
                </c:pt>
                <c:pt idx="2">
                  <c:v>20.973745595314902</c:v>
                </c:pt>
                <c:pt idx="3">
                  <c:v>18.061733387248957</c:v>
                </c:pt>
                <c:pt idx="4">
                  <c:v>12.039796904228421</c:v>
                </c:pt>
                <c:pt idx="5">
                  <c:v>17.736881592303281</c:v>
                </c:pt>
                <c:pt idx="6">
                  <c:v>17.480147475893364</c:v>
                </c:pt>
                <c:pt idx="7">
                  <c:v>18.857084579820505</c:v>
                </c:pt>
                <c:pt idx="8">
                  <c:v>21.930697061748972</c:v>
                </c:pt>
                <c:pt idx="9">
                  <c:v>14.506635027415564</c:v>
                </c:pt>
                <c:pt idx="10">
                  <c:v>27.71473075211393</c:v>
                </c:pt>
                <c:pt idx="11">
                  <c:v>9.28613465896996</c:v>
                </c:pt>
                <c:pt idx="12">
                  <c:v>22.75123263502212</c:v>
                </c:pt>
                <c:pt idx="13">
                  <c:v>11.715056074401156</c:v>
                </c:pt>
                <c:pt idx="14">
                  <c:v>24.505984510678246</c:v>
                </c:pt>
                <c:pt idx="15">
                  <c:v>27.272977586871523</c:v>
                </c:pt>
                <c:pt idx="16">
                  <c:v>26.488820784286411</c:v>
                </c:pt>
                <c:pt idx="17">
                  <c:v>26.308109234938502</c:v>
                </c:pt>
                <c:pt idx="18" formatCode="General">
                  <c:v>19.260725720384205</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27.045478076305844</c:v>
                </c:pt>
                <c:pt idx="1">
                  <c:v>31.018635422453411</c:v>
                </c:pt>
                <c:pt idx="2">
                  <c:v>24.273064121082712</c:v>
                </c:pt>
                <c:pt idx="3">
                  <c:v>25.787136042112188</c:v>
                </c:pt>
                <c:pt idx="4">
                  <c:v>33.692451507361532</c:v>
                </c:pt>
                <c:pt idx="5">
                  <c:v>32.312231759656655</c:v>
                </c:pt>
                <c:pt idx="6">
                  <c:v>28.591926864055814</c:v>
                </c:pt>
                <c:pt idx="7">
                  <c:v>30.685547502339158</c:v>
                </c:pt>
                <c:pt idx="8">
                  <c:v>19.446453098875537</c:v>
                </c:pt>
                <c:pt idx="9">
                  <c:v>29.389572680665871</c:v>
                </c:pt>
                <c:pt idx="10">
                  <c:v>32.084038787132521</c:v>
                </c:pt>
                <c:pt idx="11">
                  <c:v>34.616605700876526</c:v>
                </c:pt>
                <c:pt idx="12">
                  <c:v>33.305820165644349</c:v>
                </c:pt>
                <c:pt idx="13">
                  <c:v>31.919178506617094</c:v>
                </c:pt>
                <c:pt idx="14">
                  <c:v>21.679930365580702</c:v>
                </c:pt>
                <c:pt idx="15">
                  <c:v>23.974305581847322</c:v>
                </c:pt>
                <c:pt idx="16">
                  <c:v>24.843661171119955</c:v>
                </c:pt>
                <c:pt idx="17">
                  <c:v>33.861386138613859</c:v>
                </c:pt>
                <c:pt idx="18" formatCode="General">
                  <c:v>27.679646595561032</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44.915424237718071</c:v>
                </c:pt>
                <c:pt idx="1">
                  <c:v>36.652189283369523</c:v>
                </c:pt>
                <c:pt idx="2">
                  <c:v>33.73736105005338</c:v>
                </c:pt>
                <c:pt idx="3">
                  <c:v>33.686461589077147</c:v>
                </c:pt>
                <c:pt idx="4">
                  <c:v>34.442626781958403</c:v>
                </c:pt>
                <c:pt idx="5">
                  <c:v>42.827253218884117</c:v>
                </c:pt>
                <c:pt idx="6">
                  <c:v>33.003110339731585</c:v>
                </c:pt>
                <c:pt idx="7">
                  <c:v>32.760763612495985</c:v>
                </c:pt>
                <c:pt idx="8">
                  <c:v>36.906825216456426</c:v>
                </c:pt>
                <c:pt idx="9">
                  <c:v>37.558694934551362</c:v>
                </c:pt>
                <c:pt idx="10">
                  <c:v>33.012672515519981</c:v>
                </c:pt>
                <c:pt idx="11">
                  <c:v>34.402650286424183</c:v>
                </c:pt>
                <c:pt idx="12">
                  <c:v>37.12129349577409</c:v>
                </c:pt>
                <c:pt idx="13">
                  <c:v>39.193555526047888</c:v>
                </c:pt>
                <c:pt idx="14">
                  <c:v>36.993285252424769</c:v>
                </c:pt>
                <c:pt idx="15">
                  <c:v>32.264415250066257</c:v>
                </c:pt>
                <c:pt idx="16">
                  <c:v>40.240667045669888</c:v>
                </c:pt>
                <c:pt idx="17">
                  <c:v>37.171145685997168</c:v>
                </c:pt>
                <c:pt idx="18" formatCode="General">
                  <c:v>37.630183721136191</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28.039097685976085</c:v>
                </c:pt>
                <c:pt idx="1">
                  <c:v>32.329175294177062</c:v>
                </c:pt>
                <c:pt idx="2">
                  <c:v>41.989574828863908</c:v>
                </c:pt>
                <c:pt idx="3">
                  <c:v>40.526402368810658</c:v>
                </c:pt>
                <c:pt idx="4">
                  <c:v>31.864921710680065</c:v>
                </c:pt>
                <c:pt idx="5">
                  <c:v>24.860515021459229</c:v>
                </c:pt>
                <c:pt idx="6">
                  <c:v>38.404962796212601</c:v>
                </c:pt>
                <c:pt idx="7">
                  <c:v>36.55368888516486</c:v>
                </c:pt>
                <c:pt idx="8">
                  <c:v>43.646721684668037</c:v>
                </c:pt>
                <c:pt idx="9">
                  <c:v>33.051732384782767</c:v>
                </c:pt>
                <c:pt idx="10">
                  <c:v>34.903288697347492</c:v>
                </c:pt>
                <c:pt idx="11">
                  <c:v>30.98074401269929</c:v>
                </c:pt>
                <c:pt idx="12">
                  <c:v>29.572886338581565</c:v>
                </c:pt>
                <c:pt idx="13">
                  <c:v>28.887265967335015</c:v>
                </c:pt>
                <c:pt idx="14">
                  <c:v>41.326784381994528</c:v>
                </c:pt>
                <c:pt idx="15">
                  <c:v>43.761279168086425</c:v>
                </c:pt>
                <c:pt idx="16">
                  <c:v>34.915671783210158</c:v>
                </c:pt>
                <c:pt idx="17">
                  <c:v>28.967468175388966</c:v>
                </c:pt>
                <c:pt idx="18" formatCode="General">
                  <c:v>34.690169683302777</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5.3226879574184722E-3"/>
                  <c:y val="-2.4024024024024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5.322687957418496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5.3226879574184965E-3"/>
                  <c:y val="4.8048048048047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1.921921921921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1.2012012012012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'32dictcasaadpot'!$Q$11:$Q$29</c:f>
              <c:strCache>
                <c:ptCount val="19"/>
                <c:pt idx="0">
                  <c:v>Andalucía</c:v>
                </c:pt>
                <c:pt idx="1">
                  <c:v>Extremadura</c:v>
                </c:pt>
                <c:pt idx="2">
                  <c:v>Castilla y León</c:v>
                </c:pt>
                <c:pt idx="3">
                  <c:v>País Vasco</c:v>
                </c:pt>
                <c:pt idx="4">
                  <c:v>Rioja, La</c:v>
                </c:pt>
                <c:pt idx="5">
                  <c:v>Cataluña</c:v>
                </c:pt>
                <c:pt idx="6">
                  <c:v>Castilla - La Mancha</c:v>
                </c:pt>
                <c:pt idx="7">
                  <c:v>Balears, Illes</c:v>
                </c:pt>
                <c:pt idx="8">
                  <c:v>TOTAL</c:v>
                </c:pt>
                <c:pt idx="9">
                  <c:v>Madrid, Comunidad de</c:v>
                </c:pt>
                <c:pt idx="10">
                  <c:v>Comunitat Valenciana</c:v>
                </c:pt>
                <c:pt idx="11">
                  <c:v>Navarra, Comunidad Foral de</c:v>
                </c:pt>
                <c:pt idx="12">
                  <c:v>Murcia, Región de</c:v>
                </c:pt>
                <c:pt idx="13">
                  <c:v>Aragón</c:v>
                </c:pt>
                <c:pt idx="14">
                  <c:v>Cantabria</c:v>
                </c:pt>
                <c:pt idx="15">
                  <c:v>Ceuta y Melilla</c:v>
                </c:pt>
                <c:pt idx="16">
                  <c:v>Asturias, Principado de</c:v>
                </c:pt>
                <c:pt idx="17">
                  <c:v>Canarias</c:v>
                </c:pt>
                <c:pt idx="18">
                  <c:v>Galicia</c:v>
                </c:pt>
              </c:strCache>
            </c:strRef>
          </c:cat>
          <c:val>
            <c:numRef>
              <c:f>'32dictcasaadpot'!$R$11:$R$29</c:f>
              <c:numCache>
                <c:formatCode>#,##0.00</c:formatCode>
                <c:ptCount val="19"/>
                <c:pt idx="0">
                  <c:v>35.693340784027733</c:v>
                </c:pt>
                <c:pt idx="1">
                  <c:v>33.805571575436922</c:v>
                </c:pt>
                <c:pt idx="2">
                  <c:v>33.503893426072416</c:v>
                </c:pt>
                <c:pt idx="3">
                  <c:v>32.367445397723223</c:v>
                </c:pt>
                <c:pt idx="4">
                  <c:v>31.811836653298176</c:v>
                </c:pt>
                <c:pt idx="5">
                  <c:v>31.297419482699951</c:v>
                </c:pt>
                <c:pt idx="6">
                  <c:v>30.437166951213204</c:v>
                </c:pt>
                <c:pt idx="7">
                  <c:v>30.329168983222683</c:v>
                </c:pt>
                <c:pt idx="8">
                  <c:v>28.892349940935649</c:v>
                </c:pt>
                <c:pt idx="9">
                  <c:v>28.495215766504018</c:v>
                </c:pt>
                <c:pt idx="10">
                  <c:v>26.456305131905154</c:v>
                </c:pt>
                <c:pt idx="11">
                  <c:v>25.798287783199932</c:v>
                </c:pt>
                <c:pt idx="12">
                  <c:v>25.410206381594953</c:v>
                </c:pt>
                <c:pt idx="13">
                  <c:v>24.368062056974722</c:v>
                </c:pt>
                <c:pt idx="14">
                  <c:v>22.732197676518389</c:v>
                </c:pt>
                <c:pt idx="15">
                  <c:v>21.538254310344829</c:v>
                </c:pt>
                <c:pt idx="16">
                  <c:v>20.825624541348411</c:v>
                </c:pt>
                <c:pt idx="17">
                  <c:v>19.705832313886887</c:v>
                </c:pt>
                <c:pt idx="18">
                  <c:v>16.447262736892402</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max val="38"/>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568"/>
        <c:crosses val="autoZero"/>
        <c:crossBetween val="between"/>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Andalucía</c:v>
                </c:pt>
                <c:pt idx="5">
                  <c:v>Castilla - La Mancha</c:v>
                </c:pt>
                <c:pt idx="6">
                  <c:v>Cataluña</c:v>
                </c:pt>
                <c:pt idx="7">
                  <c:v>Asturias, Principado de</c:v>
                </c:pt>
                <c:pt idx="8">
                  <c:v>TOTAL</c:v>
                </c:pt>
                <c:pt idx="9">
                  <c:v>Cantabria</c:v>
                </c:pt>
                <c:pt idx="10">
                  <c:v>Aragón</c:v>
                </c:pt>
                <c:pt idx="11">
                  <c:v>Comunitat Valenciana</c:v>
                </c:pt>
                <c:pt idx="12">
                  <c:v>Madrid, Comunidad de</c:v>
                </c:pt>
                <c:pt idx="13">
                  <c:v>Murcia, Región de</c:v>
                </c:pt>
                <c:pt idx="14">
                  <c:v>Navarra, Comunidad Foral de</c:v>
                </c:pt>
                <c:pt idx="15">
                  <c:v>Balears, Illes</c:v>
                </c:pt>
                <c:pt idx="16">
                  <c:v>Galicia</c:v>
                </c:pt>
                <c:pt idx="17">
                  <c:v>Ceuta y Melilla</c:v>
                </c:pt>
                <c:pt idx="18">
                  <c:v>Canarias</c:v>
                </c:pt>
              </c:strCache>
            </c:strRef>
          </c:cat>
          <c:val>
            <c:numRef>
              <c:f>'34bdictcasaad'!$AF$11:$AF$29</c:f>
              <c:numCache>
                <c:formatCode>0.00</c:formatCode>
                <c:ptCount val="19"/>
                <c:pt idx="0">
                  <c:v>5.9444332052060149</c:v>
                </c:pt>
                <c:pt idx="1">
                  <c:v>5.1127443172768432</c:v>
                </c:pt>
                <c:pt idx="2">
                  <c:v>4.9341220392958167</c:v>
                </c:pt>
                <c:pt idx="3">
                  <c:v>4.4880772260637967</c:v>
                </c:pt>
                <c:pt idx="4">
                  <c:v>4.4335612851811375</c:v>
                </c:pt>
                <c:pt idx="5">
                  <c:v>4.2978033709178467</c:v>
                </c:pt>
                <c:pt idx="6">
                  <c:v>4.2962621899129827</c:v>
                </c:pt>
                <c:pt idx="7">
                  <c:v>4.0110044332259038</c:v>
                </c:pt>
                <c:pt idx="8">
                  <c:v>3.9473057847618831</c:v>
                </c:pt>
                <c:pt idx="9">
                  <c:v>3.8706734859122451</c:v>
                </c:pt>
                <c:pt idx="10">
                  <c:v>3.5717005387106382</c:v>
                </c:pt>
                <c:pt idx="11">
                  <c:v>3.4057497822171072</c:v>
                </c:pt>
                <c:pt idx="12">
                  <c:v>3.3921422578076115</c:v>
                </c:pt>
                <c:pt idx="13">
                  <c:v>3.3411276877140348</c:v>
                </c:pt>
                <c:pt idx="14">
                  <c:v>3.2080190689291195</c:v>
                </c:pt>
                <c:pt idx="15">
                  <c:v>3.1525701158959394</c:v>
                </c:pt>
                <c:pt idx="16">
                  <c:v>2.9682984050334813</c:v>
                </c:pt>
                <c:pt idx="17">
                  <c:v>2.8504875599422417</c:v>
                </c:pt>
                <c:pt idx="18">
                  <c:v>2.233869571626224</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453E-4DCC-AC52-3D21E1227FCF}"/>
              </c:ext>
            </c:extLst>
          </c:dPt>
          <c:dPt>
            <c:idx val="9"/>
            <c:invertIfNegative val="0"/>
            <c:bubble3D val="0"/>
            <c:spPr>
              <a:solidFill>
                <a:srgbClr val="C5E0B4"/>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País Vasco</c:v>
                </c:pt>
                <c:pt idx="1">
                  <c:v>Ceuta y Melilla</c:v>
                </c:pt>
                <c:pt idx="2">
                  <c:v>Castilla y León</c:v>
                </c:pt>
                <c:pt idx="3">
                  <c:v>Andalucía</c:v>
                </c:pt>
                <c:pt idx="4">
                  <c:v>Extremadura</c:v>
                </c:pt>
                <c:pt idx="5">
                  <c:v>Murcia, Región de</c:v>
                </c:pt>
                <c:pt idx="6">
                  <c:v>Cantabria</c:v>
                </c:pt>
                <c:pt idx="7">
                  <c:v>Rioja, La</c:v>
                </c:pt>
                <c:pt idx="8">
                  <c:v>Cataluña</c:v>
                </c:pt>
                <c:pt idx="9">
                  <c:v>TOTAL</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1.7064771943854211</c:v>
                </c:pt>
                <c:pt idx="1">
                  <c:v>1.6956348858681367</c:v>
                </c:pt>
                <c:pt idx="2">
                  <c:v>1.6905078949969123</c:v>
                </c:pt>
                <c:pt idx="3">
                  <c:v>1.5773822029171978</c:v>
                </c:pt>
                <c:pt idx="4">
                  <c:v>1.5178980089438721</c:v>
                </c:pt>
                <c:pt idx="5">
                  <c:v>1.4247816603231498</c:v>
                </c:pt>
                <c:pt idx="6">
                  <c:v>1.3807437541219132</c:v>
                </c:pt>
                <c:pt idx="7">
                  <c:v>1.3531654191944742</c:v>
                </c:pt>
                <c:pt idx="8">
                  <c:v>1.3419562740350377</c:v>
                </c:pt>
                <c:pt idx="9">
                  <c:v>1.3023888309448182</c:v>
                </c:pt>
                <c:pt idx="10">
                  <c:v>1.291283494800705</c:v>
                </c:pt>
                <c:pt idx="11">
                  <c:v>1.2456712757288031</c:v>
                </c:pt>
                <c:pt idx="12">
                  <c:v>1.1793136141318601</c:v>
                </c:pt>
                <c:pt idx="13">
                  <c:v>1.1376704493433556</c:v>
                </c:pt>
                <c:pt idx="14">
                  <c:v>1.0693090227901183</c:v>
                </c:pt>
                <c:pt idx="15">
                  <c:v>1.0230857796340274</c:v>
                </c:pt>
                <c:pt idx="16">
                  <c:v>0.98501512596873397</c:v>
                </c:pt>
                <c:pt idx="17">
                  <c:v>0.96505955607260419</c:v>
                </c:pt>
                <c:pt idx="18">
                  <c:v>0.93527943710983652</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Murcia, Región de</c:v>
                </c:pt>
                <c:pt idx="5">
                  <c:v>Castilla y León</c:v>
                </c:pt>
                <c:pt idx="6">
                  <c:v>País Vasco</c:v>
                </c:pt>
                <c:pt idx="7">
                  <c:v>Balears, Illes</c:v>
                </c:pt>
                <c:pt idx="8">
                  <c:v>TOTAL</c:v>
                </c:pt>
                <c:pt idx="9">
                  <c:v>Ceuta y Melilla</c:v>
                </c:pt>
                <c:pt idx="10">
                  <c:v>Rioja, La</c:v>
                </c:pt>
                <c:pt idx="11">
                  <c:v>Madrid, Comunidad de</c:v>
                </c:pt>
                <c:pt idx="12">
                  <c:v>Comunitat Valenciana</c:v>
                </c:pt>
                <c:pt idx="13">
                  <c:v>Cantabria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8.1465714290876967</c:v>
                </c:pt>
                <c:pt idx="1">
                  <c:v>7.7433642814553698</c:v>
                </c:pt>
                <c:pt idx="2">
                  <c:v>7.077097974960969</c:v>
                </c:pt>
                <c:pt idx="3">
                  <c:v>6.5533860743869141</c:v>
                </c:pt>
                <c:pt idx="4">
                  <c:v>6.3660492593966724</c:v>
                </c:pt>
                <c:pt idx="5">
                  <c:v>6.211562115621156</c:v>
                </c:pt>
                <c:pt idx="6">
                  <c:v>6.1348772684805075</c:v>
                </c:pt>
                <c:pt idx="7">
                  <c:v>6.0283511917002919</c:v>
                </c:pt>
                <c:pt idx="8">
                  <c:v>5.994396878265067</c:v>
                </c:pt>
                <c:pt idx="9">
                  <c:v>5.9214461354422809</c:v>
                </c:pt>
                <c:pt idx="10">
                  <c:v>5.6604581460072794</c:v>
                </c:pt>
                <c:pt idx="11">
                  <c:v>5.1465587418522345</c:v>
                </c:pt>
                <c:pt idx="12">
                  <c:v>5.1035076251827673</c:v>
                </c:pt>
                <c:pt idx="13">
                  <c:v>5.0352520816274442</c:v>
                </c:pt>
                <c:pt idx="14">
                  <c:v>4.6312086975058619</c:v>
                </c:pt>
                <c:pt idx="15">
                  <c:v>4.5871372364909346</c:v>
                </c:pt>
                <c:pt idx="16">
                  <c:v>4.2925551332431446</c:v>
                </c:pt>
                <c:pt idx="17">
                  <c:v>3.6994715555587598</c:v>
                </c:pt>
                <c:pt idx="18">
                  <c:v>3.1534177084476225</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Extremadura</c:v>
                </c:pt>
                <c:pt idx="2">
                  <c:v>Castilla y León</c:v>
                </c:pt>
                <c:pt idx="3">
                  <c:v>Cataluña</c:v>
                </c:pt>
                <c:pt idx="4">
                  <c:v>Castilla - La Mancha</c:v>
                </c:pt>
                <c:pt idx="5">
                  <c:v>Rioja, La</c:v>
                </c:pt>
                <c:pt idx="6">
                  <c:v>País Vasco</c:v>
                </c:pt>
                <c:pt idx="7">
                  <c:v>Balears, Illes</c:v>
                </c:pt>
                <c:pt idx="8">
                  <c:v>Madrid, Comunidad de</c:v>
                </c:pt>
                <c:pt idx="9">
                  <c:v>TOTAL</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42.056495184961278</c:v>
                </c:pt>
                <c:pt idx="1">
                  <c:v>39.865320774068174</c:v>
                </c:pt>
                <c:pt idx="2">
                  <c:v>39.478097170246699</c:v>
                </c:pt>
                <c:pt idx="3">
                  <c:v>38.865405319543235</c:v>
                </c:pt>
                <c:pt idx="4">
                  <c:v>38.077877284279317</c:v>
                </c:pt>
                <c:pt idx="5">
                  <c:v>37.559279165349352</c:v>
                </c:pt>
                <c:pt idx="6">
                  <c:v>36.626764674496414</c:v>
                </c:pt>
                <c:pt idx="7">
                  <c:v>35.242256378247639</c:v>
                </c:pt>
                <c:pt idx="8">
                  <c:v>35.135062143169655</c:v>
                </c:pt>
                <c:pt idx="9">
                  <c:v>34.304200792952862</c:v>
                </c:pt>
                <c:pt idx="10">
                  <c:v>30.598887918243964</c:v>
                </c:pt>
                <c:pt idx="11">
                  <c:v>30.316565239238457</c:v>
                </c:pt>
                <c:pt idx="12">
                  <c:v>29.614428758520411</c:v>
                </c:pt>
                <c:pt idx="13">
                  <c:v>29.40595014224408</c:v>
                </c:pt>
                <c:pt idx="14">
                  <c:v>28.606709199423751</c:v>
                </c:pt>
                <c:pt idx="15">
                  <c:v>28.531734425270546</c:v>
                </c:pt>
                <c:pt idx="16">
                  <c:v>26.002159218926025</c:v>
                </c:pt>
                <c:pt idx="17">
                  <c:v>20.86873618372115</c:v>
                </c:pt>
                <c:pt idx="18">
                  <c:v>17.909092055962759</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'35ResolGraAltaBaj'!$AA$11:$AA$35</c:f>
              <c:numCache>
                <c:formatCode>m/d/yyyy</c:formatCode>
                <c:ptCount val="2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numCache>
            </c:numRef>
          </c:cat>
          <c:val>
            <c:numRef>
              <c:f>'35ResolGraAltaBaj'!$AB$11:$AB$35</c:f>
              <c:numCache>
                <c:formatCode>0</c:formatCode>
                <c:ptCount val="25"/>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'35ResolGraAltaBaj'!$AA$11:$AA$35</c:f>
              <c:numCache>
                <c:formatCode>m/d/yyyy</c:formatCode>
                <c:ptCount val="2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numCache>
            </c:numRef>
          </c:cat>
          <c:val>
            <c:numRef>
              <c:f>'35ResolGraAltaBaj'!$AC$11:$AC$35</c:f>
              <c:numCache>
                <c:formatCode>0</c:formatCode>
                <c:ptCount val="25"/>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4899</c:v>
                </c:pt>
                <c:pt idx="1">
                  <c:v>113974</c:v>
                </c:pt>
                <c:pt idx="2">
                  <c:v>62686</c:v>
                </c:pt>
                <c:pt idx="3">
                  <c:v>83821</c:v>
                </c:pt>
                <c:pt idx="4">
                  <c:v>89804</c:v>
                </c:pt>
                <c:pt idx="5">
                  <c:v>139677</c:v>
                </c:pt>
                <c:pt idx="6">
                  <c:v>396501</c:v>
                </c:pt>
                <c:pt idx="7">
                  <c:v>982638</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425532</c:v>
                </c:pt>
                <c:pt idx="1">
                  <c:v>51519</c:v>
                </c:pt>
                <c:pt idx="2">
                  <c:v>44700</c:v>
                </c:pt>
                <c:pt idx="3">
                  <c:v>40775</c:v>
                </c:pt>
                <c:pt idx="4">
                  <c:v>57505</c:v>
                </c:pt>
                <c:pt idx="5">
                  <c:v>23427</c:v>
                </c:pt>
                <c:pt idx="6">
                  <c:v>148924</c:v>
                </c:pt>
                <c:pt idx="7">
                  <c:v>92632</c:v>
                </c:pt>
                <c:pt idx="8">
                  <c:v>361875</c:v>
                </c:pt>
                <c:pt idx="9">
                  <c:v>189190</c:v>
                </c:pt>
                <c:pt idx="10">
                  <c:v>56862</c:v>
                </c:pt>
                <c:pt idx="11">
                  <c:v>80507</c:v>
                </c:pt>
                <c:pt idx="12">
                  <c:v>229086</c:v>
                </c:pt>
                <c:pt idx="13">
                  <c:v>57106</c:v>
                </c:pt>
                <c:pt idx="14">
                  <c:v>21369</c:v>
                </c:pt>
                <c:pt idx="15">
                  <c:v>109480</c:v>
                </c:pt>
                <c:pt idx="16">
                  <c:v>14405</c:v>
                </c:pt>
                <c:pt idx="17">
                  <c:v>5007</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1182207</c:v>
                </c:pt>
                <c:pt idx="1">
                  <c:v>691793</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574</c:v>
                </c:pt>
                <c:pt idx="1">
                  <c:v>9778</c:v>
                </c:pt>
                <c:pt idx="2">
                  <c:v>6101</c:v>
                </c:pt>
                <c:pt idx="3">
                  <c:v>9354</c:v>
                </c:pt>
                <c:pt idx="4">
                  <c:v>8509</c:v>
                </c:pt>
                <c:pt idx="5">
                  <c:v>11650</c:v>
                </c:pt>
                <c:pt idx="6">
                  <c:v>40167</c:v>
                </c:pt>
                <c:pt idx="7">
                  <c:v>182245</c:v>
                </c:pt>
              </c:numCache>
            </c:numRef>
          </c:val>
          <c:extLst>
            <c:ext xmlns:c15="http://schemas.microsoft.com/office/drawing/2012/chart" uri="{02D57815-91ED-43cb-92C2-25804820EDAC}">
              <c15:datalabelsRange>
                <c15:f>'36aperfresol_graf'!$V$12:$AC$12</c15:f>
                <c15:dlblRangeCache>
                  <c:ptCount val="8"/>
                  <c:pt idx="0">
                    <c:v>28%</c:v>
                  </c:pt>
                  <c:pt idx="1">
                    <c:v>26%</c:v>
                  </c:pt>
                  <c:pt idx="2">
                    <c:v>25%</c:v>
                  </c:pt>
                  <c:pt idx="3">
                    <c:v>26%</c:v>
                  </c:pt>
                  <c:pt idx="4">
                    <c:v>20%</c:v>
                  </c:pt>
                  <c:pt idx="5">
                    <c:v>17%</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695</c:v>
                </c:pt>
                <c:pt idx="1">
                  <c:v>10798</c:v>
                </c:pt>
                <c:pt idx="2">
                  <c:v>7677</c:v>
                </c:pt>
                <c:pt idx="3">
                  <c:v>11782</c:v>
                </c:pt>
                <c:pt idx="4">
                  <c:v>13032</c:v>
                </c:pt>
                <c:pt idx="5">
                  <c:v>20553</c:v>
                </c:pt>
                <c:pt idx="6">
                  <c:v>66576</c:v>
                </c:pt>
                <c:pt idx="7">
                  <c:v>226316</c:v>
                </c:pt>
              </c:numCache>
            </c:numRef>
          </c:val>
          <c:extLst>
            <c:ext xmlns:c15="http://schemas.microsoft.com/office/drawing/2012/chart" uri="{02D57815-91ED-43cb-92C2-25804820EDAC}">
              <c15:datalabelsRange>
                <c15:f>'36aperfresol_graf'!$V$13:$AC$13</c15:f>
                <c15:dlblRangeCache>
                  <c:ptCount val="8"/>
                  <c:pt idx="0">
                    <c:v>34%</c:v>
                  </c:pt>
                  <c:pt idx="1">
                    <c:v>28%</c:v>
                  </c:pt>
                  <c:pt idx="2">
                    <c:v>31%</c:v>
                  </c:pt>
                  <c:pt idx="3">
                    <c:v>33%</c:v>
                  </c:pt>
                  <c:pt idx="4">
                    <c:v>31%</c:v>
                  </c:pt>
                  <c:pt idx="5">
                    <c:v>30%</c:v>
                  </c:pt>
                  <c:pt idx="6">
                    <c:v>27%</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249</c:v>
                </c:pt>
                <c:pt idx="1">
                  <c:v>7526</c:v>
                </c:pt>
                <c:pt idx="2">
                  <c:v>6588</c:v>
                </c:pt>
                <c:pt idx="3">
                  <c:v>9794</c:v>
                </c:pt>
                <c:pt idx="4">
                  <c:v>12578</c:v>
                </c:pt>
                <c:pt idx="5">
                  <c:v>21803</c:v>
                </c:pt>
                <c:pt idx="6">
                  <c:v>78835</c:v>
                </c:pt>
                <c:pt idx="7">
                  <c:v>194897</c:v>
                </c:pt>
              </c:numCache>
            </c:numRef>
          </c:val>
          <c:extLst>
            <c:ext xmlns:c15="http://schemas.microsoft.com/office/drawing/2012/chart" uri="{02D57815-91ED-43cb-92C2-25804820EDAC}">
              <c15:datalabelsRange>
                <c15:f>'36aperfresol_graf'!$V$14:$AC$14</c15:f>
                <c15:dlblRangeCache>
                  <c:ptCount val="8"/>
                  <c:pt idx="0">
                    <c:v>12%</c:v>
                  </c:pt>
                  <c:pt idx="1">
                    <c:v>20%</c:v>
                  </c:pt>
                  <c:pt idx="2">
                    <c:v>27%</c:v>
                  </c:pt>
                  <c:pt idx="3">
                    <c:v>27%</c:v>
                  </c:pt>
                  <c:pt idx="4">
                    <c:v>30%</c:v>
                  </c:pt>
                  <c:pt idx="5">
                    <c:v>31%</c:v>
                  </c:pt>
                  <c:pt idx="6">
                    <c:v>31%</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530</c:v>
                </c:pt>
                <c:pt idx="1">
                  <c:v>9845</c:v>
                </c:pt>
                <c:pt idx="2">
                  <c:v>4058</c:v>
                </c:pt>
                <c:pt idx="3">
                  <c:v>5280</c:v>
                </c:pt>
                <c:pt idx="4">
                  <c:v>7773</c:v>
                </c:pt>
                <c:pt idx="5">
                  <c:v>15453</c:v>
                </c:pt>
                <c:pt idx="6">
                  <c:v>64918</c:v>
                </c:pt>
                <c:pt idx="7">
                  <c:v>116273</c:v>
                </c:pt>
              </c:numCache>
            </c:numRef>
          </c:val>
          <c:extLst>
            <c:ext xmlns:c15="http://schemas.microsoft.com/office/drawing/2012/chart" uri="{02D57815-91ED-43cb-92C2-25804820EDAC}">
              <c15:datalabelsRange>
                <c15:f>'36aperfresol_graf'!$V$15:$AC$15</c15:f>
                <c15:dlblRangeCache>
                  <c:ptCount val="8"/>
                  <c:pt idx="0">
                    <c:v>26%</c:v>
                  </c:pt>
                  <c:pt idx="1">
                    <c:v>26%</c:v>
                  </c:pt>
                  <c:pt idx="2">
                    <c:v>17%</c:v>
                  </c:pt>
                  <c:pt idx="3">
                    <c:v>15%</c:v>
                  </c:pt>
                  <c:pt idx="4">
                    <c:v>19%</c:v>
                  </c:pt>
                  <c:pt idx="5">
                    <c:v>22%</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793</c:v>
                </c:pt>
                <c:pt idx="1">
                  <c:v>20129</c:v>
                </c:pt>
                <c:pt idx="2">
                  <c:v>9195</c:v>
                </c:pt>
                <c:pt idx="3">
                  <c:v>11524</c:v>
                </c:pt>
                <c:pt idx="4">
                  <c:v>9737</c:v>
                </c:pt>
                <c:pt idx="5">
                  <c:v>12790</c:v>
                </c:pt>
                <c:pt idx="6">
                  <c:v>29361</c:v>
                </c:pt>
                <c:pt idx="7">
                  <c:v>56901</c:v>
                </c:pt>
              </c:numCache>
            </c:numRef>
          </c:val>
          <c:extLst>
            <c:ext xmlns:c15="http://schemas.microsoft.com/office/drawing/2012/chart" uri="{02D57815-91ED-43cb-92C2-25804820EDAC}">
              <c15:datalabelsRange>
                <c15:f>'36aperfresol_graf'!$V$17:$AC$17</c15:f>
                <c15:dlblRangeCache>
                  <c:ptCount val="8"/>
                  <c:pt idx="0">
                    <c:v>28%</c:v>
                  </c:pt>
                  <c:pt idx="1">
                    <c:v>26%</c:v>
                  </c:pt>
                  <c:pt idx="2">
                    <c:v>24%</c:v>
                  </c:pt>
                  <c:pt idx="3">
                    <c:v>24%</c:v>
                  </c:pt>
                  <c:pt idx="4">
                    <c:v>20%</c:v>
                  </c:pt>
                  <c:pt idx="5">
                    <c:v>18%</c:v>
                  </c:pt>
                  <c:pt idx="6">
                    <c:v>20%</c:v>
                  </c:pt>
                  <c:pt idx="7">
                    <c:v>22%</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996</c:v>
                </c:pt>
                <c:pt idx="1">
                  <c:v>25833</c:v>
                </c:pt>
                <c:pt idx="2">
                  <c:v>11683</c:v>
                </c:pt>
                <c:pt idx="3">
                  <c:v>15700</c:v>
                </c:pt>
                <c:pt idx="4">
                  <c:v>15703</c:v>
                </c:pt>
                <c:pt idx="5">
                  <c:v>22462</c:v>
                </c:pt>
                <c:pt idx="6">
                  <c:v>43554</c:v>
                </c:pt>
                <c:pt idx="7">
                  <c:v>76005</c:v>
                </c:pt>
              </c:numCache>
            </c:numRef>
          </c:val>
          <c:extLst>
            <c:ext xmlns:c15="http://schemas.microsoft.com/office/drawing/2012/chart" uri="{02D57815-91ED-43cb-92C2-25804820EDAC}">
              <c15:datalabelsRange>
                <c15:f>'36aperfresol_graf'!$V$18:$AC$18</c15:f>
                <c15:dlblRangeCache>
                  <c:ptCount val="8"/>
                  <c:pt idx="0">
                    <c:v>35%</c:v>
                  </c:pt>
                  <c:pt idx="1">
                    <c:v>34%</c:v>
                  </c:pt>
                  <c:pt idx="2">
                    <c:v>31%</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364</c:v>
                </c:pt>
                <c:pt idx="1">
                  <c:v>16510</c:v>
                </c:pt>
                <c:pt idx="2">
                  <c:v>11083</c:v>
                </c:pt>
                <c:pt idx="3">
                  <c:v>14036</c:v>
                </c:pt>
                <c:pt idx="4">
                  <c:v>15007</c:v>
                </c:pt>
                <c:pt idx="5">
                  <c:v>21632</c:v>
                </c:pt>
                <c:pt idx="6">
                  <c:v>40866</c:v>
                </c:pt>
                <c:pt idx="7">
                  <c:v>73113</c:v>
                </c:pt>
              </c:numCache>
            </c:numRef>
          </c:val>
          <c:extLst>
            <c:ext xmlns:c15="http://schemas.microsoft.com/office/drawing/2012/chart" uri="{02D57815-91ED-43cb-92C2-25804820EDAC}">
              <c15:datalabelsRange>
                <c15:f>'36aperfresol_graf'!$V$19:$AC$19</c15:f>
                <c15:dlblRangeCache>
                  <c:ptCount val="8"/>
                  <c:pt idx="0">
                    <c:v>13%</c:v>
                  </c:pt>
                  <c:pt idx="1">
                    <c:v>22%</c:v>
                  </c:pt>
                  <c:pt idx="2">
                    <c:v>29%</c:v>
                  </c:pt>
                  <c:pt idx="3">
                    <c:v>29%</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698</c:v>
                </c:pt>
                <c:pt idx="1">
                  <c:v>13555</c:v>
                </c:pt>
                <c:pt idx="2">
                  <c:v>6301</c:v>
                </c:pt>
                <c:pt idx="3">
                  <c:v>6351</c:v>
                </c:pt>
                <c:pt idx="4">
                  <c:v>7465</c:v>
                </c:pt>
                <c:pt idx="5">
                  <c:v>13334</c:v>
                </c:pt>
                <c:pt idx="6">
                  <c:v>32224</c:v>
                </c:pt>
                <c:pt idx="7">
                  <c:v>56888</c:v>
                </c:pt>
              </c:numCache>
            </c:numRef>
          </c:val>
          <c:extLst>
            <c:ext xmlns:c15="http://schemas.microsoft.com/office/drawing/2012/chart" uri="{02D57815-91ED-43cb-92C2-25804820EDAC}">
              <c15:datalabelsRange>
                <c15:f>'36aperfresol_graf'!$V$20:$AC$20</c15:f>
                <c15:dlblRangeCache>
                  <c:ptCount val="8"/>
                  <c:pt idx="0">
                    <c:v>24%</c:v>
                  </c:pt>
                  <c:pt idx="1">
                    <c:v>18%</c:v>
                  </c:pt>
                  <c:pt idx="2">
                    <c:v>16%</c:v>
                  </c:pt>
                  <c:pt idx="3">
                    <c:v>13%</c:v>
                  </c:pt>
                  <c:pt idx="4">
                    <c:v>16%</c:v>
                  </c:pt>
                  <c:pt idx="5">
                    <c:v>19%</c:v>
                  </c:pt>
                  <c:pt idx="6">
                    <c:v>22%</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574</c:v>
                </c:pt>
                <c:pt idx="1">
                  <c:v>9778</c:v>
                </c:pt>
                <c:pt idx="2">
                  <c:v>6101</c:v>
                </c:pt>
                <c:pt idx="3">
                  <c:v>9354</c:v>
                </c:pt>
                <c:pt idx="4">
                  <c:v>8509</c:v>
                </c:pt>
                <c:pt idx="5">
                  <c:v>11650</c:v>
                </c:pt>
                <c:pt idx="6">
                  <c:v>40167</c:v>
                </c:pt>
                <c:pt idx="7">
                  <c:v>182245</c:v>
                </c:pt>
              </c:numCache>
            </c:numRef>
          </c:val>
          <c:extLst>
            <c:ext xmlns:c15="http://schemas.microsoft.com/office/drawing/2012/chart" uri="{02D57815-91ED-43cb-92C2-25804820EDAC}">
              <c15:datalabelsRange>
                <c15:f>'36bperfresol_graf'!$V$12:$AC$12</c15:f>
                <c15:dlblRangeCache>
                  <c:ptCount val="8"/>
                  <c:pt idx="0">
                    <c:v>38%</c:v>
                  </c:pt>
                  <c:pt idx="1">
                    <c:v>35%</c:v>
                  </c:pt>
                  <c:pt idx="2">
                    <c:v>30%</c:v>
                  </c:pt>
                  <c:pt idx="3">
                    <c:v>30%</c:v>
                  </c:pt>
                  <c:pt idx="4">
                    <c:v>25%</c:v>
                  </c:pt>
                  <c:pt idx="5">
                    <c:v>22%</c:v>
                  </c:pt>
                  <c:pt idx="6">
                    <c:v>22%</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695</c:v>
                </c:pt>
                <c:pt idx="1">
                  <c:v>10798</c:v>
                </c:pt>
                <c:pt idx="2">
                  <c:v>7677</c:v>
                </c:pt>
                <c:pt idx="3">
                  <c:v>11782</c:v>
                </c:pt>
                <c:pt idx="4">
                  <c:v>13032</c:v>
                </c:pt>
                <c:pt idx="5">
                  <c:v>20553</c:v>
                </c:pt>
                <c:pt idx="6">
                  <c:v>66576</c:v>
                </c:pt>
                <c:pt idx="7">
                  <c:v>226316</c:v>
                </c:pt>
              </c:numCache>
            </c:numRef>
          </c:val>
          <c:extLst>
            <c:ext xmlns:c15="http://schemas.microsoft.com/office/drawing/2012/chart" uri="{02D57815-91ED-43cb-92C2-25804820EDAC}">
              <c15:datalabelsRange>
                <c15:f>'36bperfresol_graf'!$V$13:$AC$13</c15:f>
                <c15:dlblRangeCache>
                  <c:ptCount val="8"/>
                  <c:pt idx="0">
                    <c:v>46%</c:v>
                  </c:pt>
                  <c:pt idx="1">
                    <c:v>38%</c:v>
                  </c:pt>
                  <c:pt idx="2">
                    <c:v>38%</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249</c:v>
                </c:pt>
                <c:pt idx="1">
                  <c:v>7526</c:v>
                </c:pt>
                <c:pt idx="2">
                  <c:v>6588</c:v>
                </c:pt>
                <c:pt idx="3">
                  <c:v>9794</c:v>
                </c:pt>
                <c:pt idx="4">
                  <c:v>12578</c:v>
                </c:pt>
                <c:pt idx="5">
                  <c:v>21803</c:v>
                </c:pt>
                <c:pt idx="6">
                  <c:v>78835</c:v>
                </c:pt>
                <c:pt idx="7">
                  <c:v>194897</c:v>
                </c:pt>
              </c:numCache>
            </c:numRef>
          </c:val>
          <c:extLst>
            <c:ext xmlns:c15="http://schemas.microsoft.com/office/drawing/2012/chart" uri="{02D57815-91ED-43cb-92C2-25804820EDAC}">
              <c15:datalabelsRange>
                <c15:f>'36bperfresol_graf'!$V$14:$AC$14</c15:f>
                <c15:dlblRangeCache>
                  <c:ptCount val="8"/>
                  <c:pt idx="0">
                    <c:v>16%</c:v>
                  </c:pt>
                  <c:pt idx="1">
                    <c:v>27%</c:v>
                  </c:pt>
                  <c:pt idx="2">
                    <c:v>32%</c:v>
                  </c:pt>
                  <c:pt idx="3">
                    <c:v>32%</c:v>
                  </c:pt>
                  <c:pt idx="4">
                    <c:v>37%</c:v>
                  </c:pt>
                  <c:pt idx="5">
                    <c:v>40%</c:v>
                  </c:pt>
                  <c:pt idx="6">
                    <c:v>42%</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793</c:v>
                </c:pt>
                <c:pt idx="1">
                  <c:v>20129</c:v>
                </c:pt>
                <c:pt idx="2">
                  <c:v>9195</c:v>
                </c:pt>
                <c:pt idx="3">
                  <c:v>11524</c:v>
                </c:pt>
                <c:pt idx="4">
                  <c:v>9737</c:v>
                </c:pt>
                <c:pt idx="5">
                  <c:v>12790</c:v>
                </c:pt>
                <c:pt idx="6">
                  <c:v>29361</c:v>
                </c:pt>
                <c:pt idx="7">
                  <c:v>56901</c:v>
                </c:pt>
              </c:numCache>
            </c:numRef>
          </c:val>
          <c:extLst>
            <c:ext xmlns:c15="http://schemas.microsoft.com/office/drawing/2012/chart" uri="{02D57815-91ED-43cb-92C2-25804820EDAC}">
              <c15:datalabelsRange>
                <c15:f>'36bperfresol_graf'!$V$17:$AC$17</c15:f>
                <c15:dlblRangeCache>
                  <c:ptCount val="8"/>
                  <c:pt idx="0">
                    <c:v>37%</c:v>
                  </c:pt>
                  <c:pt idx="1">
                    <c:v>32%</c:v>
                  </c:pt>
                  <c:pt idx="2">
                    <c:v>29%</c:v>
                  </c:pt>
                  <c:pt idx="3">
                    <c:v>28%</c:v>
                  </c:pt>
                  <c:pt idx="4">
                    <c:v>24%</c:v>
                  </c:pt>
                  <c:pt idx="5">
                    <c:v>22%</c:v>
                  </c:pt>
                  <c:pt idx="6">
                    <c:v>26%</c:v>
                  </c:pt>
                  <c:pt idx="7">
                    <c:v>28%</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996</c:v>
                </c:pt>
                <c:pt idx="1">
                  <c:v>25833</c:v>
                </c:pt>
                <c:pt idx="2">
                  <c:v>11683</c:v>
                </c:pt>
                <c:pt idx="3">
                  <c:v>15700</c:v>
                </c:pt>
                <c:pt idx="4">
                  <c:v>15703</c:v>
                </c:pt>
                <c:pt idx="5">
                  <c:v>22462</c:v>
                </c:pt>
                <c:pt idx="6">
                  <c:v>43554</c:v>
                </c:pt>
                <c:pt idx="7">
                  <c:v>76005</c:v>
                </c:pt>
              </c:numCache>
            </c:numRef>
          </c:val>
          <c:extLst>
            <c:ext xmlns:c15="http://schemas.microsoft.com/office/drawing/2012/chart" uri="{02D57815-91ED-43cb-92C2-25804820EDAC}">
              <c15:datalabelsRange>
                <c15:f>'36bperfresol_graf'!$V$18:$AC$18</c15:f>
                <c15:dlblRangeCache>
                  <c:ptCount val="8"/>
                  <c:pt idx="0">
                    <c:v>46%</c:v>
                  </c:pt>
                  <c:pt idx="1">
                    <c:v>41%</c:v>
                  </c:pt>
                  <c:pt idx="2">
                    <c:v>37%</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364</c:v>
                </c:pt>
                <c:pt idx="1">
                  <c:v>16510</c:v>
                </c:pt>
                <c:pt idx="2">
                  <c:v>11083</c:v>
                </c:pt>
                <c:pt idx="3">
                  <c:v>14036</c:v>
                </c:pt>
                <c:pt idx="4">
                  <c:v>15007</c:v>
                </c:pt>
                <c:pt idx="5">
                  <c:v>21632</c:v>
                </c:pt>
                <c:pt idx="6">
                  <c:v>40866</c:v>
                </c:pt>
                <c:pt idx="7">
                  <c:v>73113</c:v>
                </c:pt>
              </c:numCache>
            </c:numRef>
          </c:val>
          <c:extLst>
            <c:ext xmlns:c15="http://schemas.microsoft.com/office/drawing/2012/chart" uri="{02D57815-91ED-43cb-92C2-25804820EDAC}">
              <c15:datalabelsRange>
                <c15:f>'36bperfresol_graf'!$V$19:$AC$19</c15:f>
                <c15:dlblRangeCache>
                  <c:ptCount val="8"/>
                  <c:pt idx="0">
                    <c:v>17%</c:v>
                  </c:pt>
                  <c:pt idx="1">
                    <c:v>26%</c:v>
                  </c:pt>
                  <c:pt idx="2">
                    <c:v>35%</c:v>
                  </c:pt>
                  <c:pt idx="3">
                    <c:v>34%</c:v>
                  </c:pt>
                  <c:pt idx="4">
                    <c:v>37%</c:v>
                  </c:pt>
                  <c:pt idx="5">
                    <c:v>38%</c:v>
                  </c:pt>
                  <c:pt idx="6">
                    <c:v>36%</c:v>
                  </c:pt>
                  <c:pt idx="7">
                    <c:v>35%</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79.10485554100508</c:v>
                </c:pt>
                <c:pt idx="1">
                  <c:v>39.865741267493455</c:v>
                </c:pt>
                <c:pt idx="2">
                  <c:v>60.771190114892697</c:v>
                </c:pt>
                <c:pt idx="3">
                  <c:v>52.118496505931788</c:v>
                </c:pt>
                <c:pt idx="4">
                  <c:v>33.440931210720663</c:v>
                </c:pt>
                <c:pt idx="5">
                  <c:v>67.217611227870194</c:v>
                </c:pt>
                <c:pt idx="6">
                  <c:v>47.702725707908527</c:v>
                </c:pt>
                <c:pt idx="7">
                  <c:v>72.72827756960794</c:v>
                </c:pt>
                <c:pt idx="8">
                  <c:v>47.407689182062612</c:v>
                </c:pt>
                <c:pt idx="9">
                  <c:v>36.85413290113452</c:v>
                </c:pt>
                <c:pt idx="10">
                  <c:v>34.695103634725143</c:v>
                </c:pt>
                <c:pt idx="11">
                  <c:v>66.487954569503728</c:v>
                </c:pt>
                <c:pt idx="12">
                  <c:v>69.915536286115213</c:v>
                </c:pt>
                <c:pt idx="13">
                  <c:v>49.823218058955206</c:v>
                </c:pt>
                <c:pt idx="14">
                  <c:v>41.748184019370463</c:v>
                </c:pt>
                <c:pt idx="15">
                  <c:v>53.78243512974052</c:v>
                </c:pt>
                <c:pt idx="16">
                  <c:v>82.859333077807591</c:v>
                </c:pt>
                <c:pt idx="17">
                  <c:v>61.915779731605738</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1.0885578654444263</c:v>
                </c:pt>
                <c:pt idx="1">
                  <c:v>16.047331892137901</c:v>
                </c:pt>
                <c:pt idx="2">
                  <c:v>9.855300238456536</c:v>
                </c:pt>
                <c:pt idx="3">
                  <c:v>1.9385694054279943</c:v>
                </c:pt>
                <c:pt idx="4">
                  <c:v>30.611596116694788</c:v>
                </c:pt>
                <c:pt idx="5">
                  <c:v>0.64118548071100345</c:v>
                </c:pt>
                <c:pt idx="6">
                  <c:v>31.513042162407551</c:v>
                </c:pt>
                <c:pt idx="7">
                  <c:v>9.9965734876369226</c:v>
                </c:pt>
                <c:pt idx="8">
                  <c:v>9.5085978092660959</c:v>
                </c:pt>
                <c:pt idx="9">
                  <c:v>11.567801188546731</c:v>
                </c:pt>
                <c:pt idx="10">
                  <c:v>48.13621344110981</c:v>
                </c:pt>
                <c:pt idx="11">
                  <c:v>14.204084512010159</c:v>
                </c:pt>
                <c:pt idx="12">
                  <c:v>11.026607419134315</c:v>
                </c:pt>
                <c:pt idx="13">
                  <c:v>2.3368689721542291</c:v>
                </c:pt>
                <c:pt idx="14">
                  <c:v>12.101694915254237</c:v>
                </c:pt>
                <c:pt idx="15">
                  <c:v>1.4382346418274563</c:v>
                </c:pt>
                <c:pt idx="16">
                  <c:v>7.5201226523572249</c:v>
                </c:pt>
                <c:pt idx="17">
                  <c:v>9.2549745488199914E-2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19.803773121623834</c:v>
                </c:pt>
                <c:pt idx="1">
                  <c:v>44.086926840368641</c:v>
                </c:pt>
                <c:pt idx="2">
                  <c:v>29.338283112941685</c:v>
                </c:pt>
                <c:pt idx="3">
                  <c:v>45.942934088640214</c:v>
                </c:pt>
                <c:pt idx="4">
                  <c:v>35.947472672584553</c:v>
                </c:pt>
                <c:pt idx="5">
                  <c:v>32.141203291418798</c:v>
                </c:pt>
                <c:pt idx="6">
                  <c:v>19.456371649611288</c:v>
                </c:pt>
                <c:pt idx="7">
                  <c:v>17.249726431674237</c:v>
                </c:pt>
                <c:pt idx="8">
                  <c:v>43.046105698155948</c:v>
                </c:pt>
                <c:pt idx="9">
                  <c:v>51.39654240950837</c:v>
                </c:pt>
                <c:pt idx="10">
                  <c:v>17.168682924165051</c:v>
                </c:pt>
                <c:pt idx="11">
                  <c:v>19.183332745464593</c:v>
                </c:pt>
                <c:pt idx="12">
                  <c:v>19.01962724427014</c:v>
                </c:pt>
                <c:pt idx="13">
                  <c:v>47.831544592983114</c:v>
                </c:pt>
                <c:pt idx="14">
                  <c:v>45.990314769975789</c:v>
                </c:pt>
                <c:pt idx="15">
                  <c:v>37.458416500332667</c:v>
                </c:pt>
                <c:pt idx="16">
                  <c:v>9.620544269835186</c:v>
                </c:pt>
                <c:pt idx="17">
                  <c:v>37.991670522906063</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2.8134719266655756E-3</c:v>
                </c:pt>
                <c:pt idx="1">
                  <c:v>0</c:v>
                </c:pt>
                <c:pt idx="2">
                  <c:v>3.5226533709083026E-2</c:v>
                </c:pt>
                <c:pt idx="3">
                  <c:v>0</c:v>
                </c:pt>
                <c:pt idx="4">
                  <c:v>0</c:v>
                </c:pt>
                <c:pt idx="5">
                  <c:v>0</c:v>
                </c:pt>
                <c:pt idx="6">
                  <c:v>1.327860480072635</c:v>
                </c:pt>
                <c:pt idx="7">
                  <c:v>2.5422511080898852E-2</c:v>
                </c:pt>
                <c:pt idx="8">
                  <c:v>3.7607310515349837E-2</c:v>
                </c:pt>
                <c:pt idx="9">
                  <c:v>0.18152350081037277</c:v>
                </c:pt>
                <c:pt idx="10">
                  <c:v>0</c:v>
                </c:pt>
                <c:pt idx="11">
                  <c:v>0.12462817302152775</c:v>
                </c:pt>
                <c:pt idx="12">
                  <c:v>3.8229050480336778E-2</c:v>
                </c:pt>
                <c:pt idx="13">
                  <c:v>8.3683759074457617E-3</c:v>
                </c:pt>
                <c:pt idx="14">
                  <c:v>0.15980629539951574</c:v>
                </c:pt>
                <c:pt idx="15">
                  <c:v>7.3209137280993568</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73.214470235690868</c:v>
                </c:pt>
                <c:pt idx="1">
                  <c:v>41.911243442506738</c:v>
                </c:pt>
                <c:pt idx="2">
                  <c:v>57.753447731340138</c:v>
                </c:pt>
                <c:pt idx="3">
                  <c:v>53.250458528632564</c:v>
                </c:pt>
                <c:pt idx="4">
                  <c:v>37.135182227384931</c:v>
                </c:pt>
                <c:pt idx="5">
                  <c:v>73.316759892272628</c:v>
                </c:pt>
                <c:pt idx="6">
                  <c:v>43.817545736123179</c:v>
                </c:pt>
                <c:pt idx="7">
                  <c:v>63.356044110416519</c:v>
                </c:pt>
                <c:pt idx="8">
                  <c:v>53.435707117565748</c:v>
                </c:pt>
                <c:pt idx="9">
                  <c:v>36.754538396125263</c:v>
                </c:pt>
                <c:pt idx="10">
                  <c:v>39.060598685811634</c:v>
                </c:pt>
                <c:pt idx="11">
                  <c:v>64.970797269720634</c:v>
                </c:pt>
                <c:pt idx="12">
                  <c:v>64.306102295631945</c:v>
                </c:pt>
                <c:pt idx="13">
                  <c:v>48.14124003087214</c:v>
                </c:pt>
                <c:pt idx="14">
                  <c:v>46.574006339917091</c:v>
                </c:pt>
                <c:pt idx="15">
                  <c:v>56.659582004959262</c:v>
                </c:pt>
                <c:pt idx="16">
                  <c:v>72.438752783964361</c:v>
                </c:pt>
                <c:pt idx="17">
                  <c:v>55.479452054794521</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2.3136971245526197</c:v>
                </c:pt>
                <c:pt idx="1">
                  <c:v>24.734155678434707</c:v>
                </c:pt>
                <c:pt idx="2">
                  <c:v>14.148857774502579</c:v>
                </c:pt>
                <c:pt idx="3">
                  <c:v>4.4324434481353165</c:v>
                </c:pt>
                <c:pt idx="4">
                  <c:v>26.419340786989981</c:v>
                </c:pt>
                <c:pt idx="5">
                  <c:v>1.0669152682825771</c:v>
                </c:pt>
                <c:pt idx="6">
                  <c:v>35.296477037235107</c:v>
                </c:pt>
                <c:pt idx="7">
                  <c:v>11.006532275057948</c:v>
                </c:pt>
                <c:pt idx="8">
                  <c:v>10.539071819438396</c:v>
                </c:pt>
                <c:pt idx="9">
                  <c:v>12.585499316005471</c:v>
                </c:pt>
                <c:pt idx="10">
                  <c:v>45.339498661474813</c:v>
                </c:pt>
                <c:pt idx="11">
                  <c:v>17.176834846245868</c:v>
                </c:pt>
                <c:pt idx="12">
                  <c:v>16.173586028705547</c:v>
                </c:pt>
                <c:pt idx="13">
                  <c:v>3.904039104708001</c:v>
                </c:pt>
                <c:pt idx="14">
                  <c:v>16.264325774201414</c:v>
                </c:pt>
                <c:pt idx="15">
                  <c:v>2.8781438186326604</c:v>
                </c:pt>
                <c:pt idx="16">
                  <c:v>12.973273942093542</c:v>
                </c:pt>
                <c:pt idx="17">
                  <c:v>6.8493150684931503E-2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24.464317586164785</c:v>
                </c:pt>
                <c:pt idx="1">
                  <c:v>33.354600879058559</c:v>
                </c:pt>
                <c:pt idx="2">
                  <c:v>28.04505737446047</c:v>
                </c:pt>
                <c:pt idx="3">
                  <c:v>42.31709802323212</c:v>
                </c:pt>
                <c:pt idx="4">
                  <c:v>36.445476985625092</c:v>
                </c:pt>
                <c:pt idx="5">
                  <c:v>25.61632483944479</c:v>
                </c:pt>
                <c:pt idx="6">
                  <c:v>19.58909909307663</c:v>
                </c:pt>
                <c:pt idx="7">
                  <c:v>25.591767928636649</c:v>
                </c:pt>
                <c:pt idx="8">
                  <c:v>35.90782572472687</c:v>
                </c:pt>
                <c:pt idx="9">
                  <c:v>50.404850815247535</c:v>
                </c:pt>
                <c:pt idx="10">
                  <c:v>15.599902652713556</c:v>
                </c:pt>
                <c:pt idx="11">
                  <c:v>17.60607979734009</c:v>
                </c:pt>
                <c:pt idx="12">
                  <c:v>19.428324066934511</c:v>
                </c:pt>
                <c:pt idx="13">
                  <c:v>47.935425778235143</c:v>
                </c:pt>
                <c:pt idx="14">
                  <c:v>36.893440624237989</c:v>
                </c:pt>
                <c:pt idx="15">
                  <c:v>31.540028338646831</c:v>
                </c:pt>
                <c:pt idx="16">
                  <c:v>14.587973273942094</c:v>
                </c:pt>
                <c:pt idx="17">
                  <c:v>44.452054794520549</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7.5150535917259259E-3</c:v>
                </c:pt>
                <c:pt idx="1">
                  <c:v>0</c:v>
                </c:pt>
                <c:pt idx="2">
                  <c:v>5.2637119696810189E-2</c:v>
                </c:pt>
                <c:pt idx="3">
                  <c:v>0</c:v>
                </c:pt>
                <c:pt idx="4">
                  <c:v>0</c:v>
                </c:pt>
                <c:pt idx="5">
                  <c:v>0</c:v>
                </c:pt>
                <c:pt idx="6">
                  <c:v>1.2968781335650779</c:v>
                </c:pt>
                <c:pt idx="7">
                  <c:v>4.5655685888881081E-2</c:v>
                </c:pt>
                <c:pt idx="8">
                  <c:v>0.11739533826898681</c:v>
                </c:pt>
                <c:pt idx="9">
                  <c:v>0.25511147262173256</c:v>
                </c:pt>
                <c:pt idx="10">
                  <c:v>0</c:v>
                </c:pt>
                <c:pt idx="11">
                  <c:v>0.24628808669340652</c:v>
                </c:pt>
                <c:pt idx="12">
                  <c:v>9.1987608728000755E-2</c:v>
                </c:pt>
                <c:pt idx="13">
                  <c:v>1.9295086184718292E-2</c:v>
                </c:pt>
                <c:pt idx="14">
                  <c:v>0.26822726164350158</c:v>
                </c:pt>
                <c:pt idx="15">
                  <c:v>8.9222458377612472</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78.778804126435389</c:v>
                </c:pt>
                <c:pt idx="1">
                  <c:v>34.663682705458164</c:v>
                </c:pt>
                <c:pt idx="2">
                  <c:v>59.666287447857414</c:v>
                </c:pt>
                <c:pt idx="3">
                  <c:v>49.206796869491647</c:v>
                </c:pt>
                <c:pt idx="4">
                  <c:v>34.434126928716054</c:v>
                </c:pt>
                <c:pt idx="5">
                  <c:v>70.947987911563544</c:v>
                </c:pt>
                <c:pt idx="6">
                  <c:v>46.482025988807742</c:v>
                </c:pt>
                <c:pt idx="7">
                  <c:v>67.260995075564608</c:v>
                </c:pt>
                <c:pt idx="8">
                  <c:v>49.329747621017788</c:v>
                </c:pt>
                <c:pt idx="9">
                  <c:v>38.02289013024685</c:v>
                </c:pt>
                <c:pt idx="10">
                  <c:v>33.43863912515188</c:v>
                </c:pt>
                <c:pt idx="11">
                  <c:v>66.816861920496649</c:v>
                </c:pt>
                <c:pt idx="12">
                  <c:v>69.941214892227308</c:v>
                </c:pt>
                <c:pt idx="13">
                  <c:v>51.526170234559046</c:v>
                </c:pt>
                <c:pt idx="14">
                  <c:v>42.526259089684892</c:v>
                </c:pt>
                <c:pt idx="15">
                  <c:v>53.241075640824029</c:v>
                </c:pt>
                <c:pt idx="16">
                  <c:v>79.251224632610217</c:v>
                </c:pt>
                <c:pt idx="17">
                  <c:v>60.425798371947401</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0.95949531537284349</c:v>
                </c:pt>
                <c:pt idx="1">
                  <c:v>20.688797712296406</c:v>
                </c:pt>
                <c:pt idx="2">
                  <c:v>9.5942358740993559</c:v>
                </c:pt>
                <c:pt idx="3">
                  <c:v>2.5523514066135515</c:v>
                </c:pt>
                <c:pt idx="4">
                  <c:v>27.298750261816657</c:v>
                </c:pt>
                <c:pt idx="5">
                  <c:v>0.6123747415301416</c:v>
                </c:pt>
                <c:pt idx="6">
                  <c:v>30.606089348382813</c:v>
                </c:pt>
                <c:pt idx="7">
                  <c:v>11.115639327559858</c:v>
                </c:pt>
                <c:pt idx="8">
                  <c:v>9.8014067025237903</c:v>
                </c:pt>
                <c:pt idx="9">
                  <c:v>11.502505851774201</c:v>
                </c:pt>
                <c:pt idx="10">
                  <c:v>45.945727014985827</c:v>
                </c:pt>
                <c:pt idx="11">
                  <c:v>13.160441907813491</c:v>
                </c:pt>
                <c:pt idx="12">
                  <c:v>9.7903924945074525</c:v>
                </c:pt>
                <c:pt idx="13">
                  <c:v>1.9153948581378675</c:v>
                </c:pt>
                <c:pt idx="14">
                  <c:v>15.930514408833828</c:v>
                </c:pt>
                <c:pt idx="15">
                  <c:v>1.9091052052209467</c:v>
                </c:pt>
                <c:pt idx="16">
                  <c:v>8.0475857242827153</c:v>
                </c:pt>
                <c:pt idx="17">
                  <c:v>0.12523481527864747</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20.260049103259973</c:v>
                </c:pt>
                <c:pt idx="1">
                  <c:v>44.64751958224543</c:v>
                </c:pt>
                <c:pt idx="2">
                  <c:v>30.716723549488055</c:v>
                </c:pt>
                <c:pt idx="3">
                  <c:v>48.240851723894806</c:v>
                </c:pt>
                <c:pt idx="4">
                  <c:v>38.267122809467288</c:v>
                </c:pt>
                <c:pt idx="5">
                  <c:v>28.439637346906313</c:v>
                </c:pt>
                <c:pt idx="6">
                  <c:v>21.620032248885515</c:v>
                </c:pt>
                <c:pt idx="7">
                  <c:v>21.609780947529291</c:v>
                </c:pt>
                <c:pt idx="8">
                  <c:v>40.847124534546957</c:v>
                </c:pt>
                <c:pt idx="9">
                  <c:v>50.264945359507159</c:v>
                </c:pt>
                <c:pt idx="10">
                  <c:v>20.615633859862292</c:v>
                </c:pt>
                <c:pt idx="11">
                  <c:v>19.91255298554788</c:v>
                </c:pt>
                <c:pt idx="12">
                  <c:v>20.248203788373612</c:v>
                </c:pt>
                <c:pt idx="13">
                  <c:v>46.558434907303081</c:v>
                </c:pt>
                <c:pt idx="14">
                  <c:v>41.36816590358201</c:v>
                </c:pt>
                <c:pt idx="15">
                  <c:v>38.027991822613622</c:v>
                </c:pt>
                <c:pt idx="16">
                  <c:v>12.701189643107067</c:v>
                </c:pt>
                <c:pt idx="17">
                  <c:v>39.448966812773953</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1.6514549317949113E-3</c:v>
                </c:pt>
                <c:pt idx="1">
                  <c:v>0</c:v>
                </c:pt>
                <c:pt idx="2">
                  <c:v>2.2753128555176336E-2</c:v>
                </c:pt>
                <c:pt idx="3">
                  <c:v>0</c:v>
                </c:pt>
                <c:pt idx="4">
                  <c:v>0</c:v>
                </c:pt>
                <c:pt idx="5">
                  <c:v>0</c:v>
                </c:pt>
                <c:pt idx="6">
                  <c:v>1.2918524139239305</c:v>
                </c:pt>
                <c:pt idx="7">
                  <c:v>1.358464934623875E-2</c:v>
                </c:pt>
                <c:pt idx="8">
                  <c:v>2.172114191146049E-2</c:v>
                </c:pt>
                <c:pt idx="9">
                  <c:v>0.20965865847178941</c:v>
                </c:pt>
                <c:pt idx="10">
                  <c:v>0</c:v>
                </c:pt>
                <c:pt idx="11">
                  <c:v>0.11014318614198458</c:v>
                </c:pt>
                <c:pt idx="12">
                  <c:v>2.0188824891633515E-2</c:v>
                </c:pt>
                <c:pt idx="13">
                  <c:v>0</c:v>
                </c:pt>
                <c:pt idx="14">
                  <c:v>0.17506059789927284</c:v>
                </c:pt>
                <c:pt idx="15">
                  <c:v>6.8218273313414057</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85.77650318378457</c:v>
                </c:pt>
                <c:pt idx="1">
                  <c:v>43.852250418090598</c:v>
                </c:pt>
                <c:pt idx="2">
                  <c:v>63.81153305203938</c:v>
                </c:pt>
                <c:pt idx="3">
                  <c:v>53.700985531557976</c:v>
                </c:pt>
                <c:pt idx="4">
                  <c:v>28.35261019068459</c:v>
                </c:pt>
                <c:pt idx="5">
                  <c:v>49.118905047048763</c:v>
                </c:pt>
                <c:pt idx="6">
                  <c:v>51.615335442311789</c:v>
                </c:pt>
                <c:pt idx="7">
                  <c:v>85.87183583189973</c:v>
                </c:pt>
                <c:pt idx="8">
                  <c:v>41.247479992669071</c:v>
                </c:pt>
                <c:pt idx="9">
                  <c:v>35.615701738662843</c:v>
                </c:pt>
                <c:pt idx="10">
                  <c:v>31.489076755670879</c:v>
                </c:pt>
                <c:pt idx="11">
                  <c:v>67.735283089613802</c:v>
                </c:pt>
                <c:pt idx="12">
                  <c:v>76.339230098417843</c:v>
                </c:pt>
                <c:pt idx="13">
                  <c:v>49.265225933202359</c:v>
                </c:pt>
                <c:pt idx="14">
                  <c:v>38.945522306258908</c:v>
                </c:pt>
                <c:pt idx="15">
                  <c:v>52.448255635317452</c:v>
                </c:pt>
                <c:pt idx="16">
                  <c:v>98.394434037998394</c:v>
                </c:pt>
                <c:pt idx="17">
                  <c:v>71.22529644268775</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4.8607398045982596E-2</c:v>
                </c:pt>
                <c:pt idx="1">
                  <c:v>1.7087180978695558</c:v>
                </c:pt>
                <c:pt idx="2">
                  <c:v>7.2292545710267229</c:v>
                </c:pt>
                <c:pt idx="3">
                  <c:v>0.19920318725099601</c:v>
                </c:pt>
                <c:pt idx="4">
                  <c:v>38.832447639887462</c:v>
                </c:pt>
                <c:pt idx="5">
                  <c:v>0</c:v>
                </c:pt>
                <c:pt idx="6">
                  <c:v>29.513678309757577</c:v>
                </c:pt>
                <c:pt idx="7">
                  <c:v>8.1008847382649307</c:v>
                </c:pt>
                <c:pt idx="8">
                  <c:v>8.4977701753314197</c:v>
                </c:pt>
                <c:pt idx="9">
                  <c:v>10.744838599292802</c:v>
                </c:pt>
                <c:pt idx="10">
                  <c:v>53.285343600903992</c:v>
                </c:pt>
                <c:pt idx="11">
                  <c:v>12.208473940757406</c:v>
                </c:pt>
                <c:pt idx="12">
                  <c:v>6.7226236451974586</c:v>
                </c:pt>
                <c:pt idx="13">
                  <c:v>1.068762278978389</c:v>
                </c:pt>
                <c:pt idx="14">
                  <c:v>7.1138879754466728</c:v>
                </c:pt>
                <c:pt idx="15">
                  <c:v>0.11172872266137818</c:v>
                </c:pt>
                <c:pt idx="16">
                  <c:v>1.4717687985014718</c:v>
                </c:pt>
                <c:pt idx="17">
                  <c:v>7.9051383399209488E-2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14.174889418169446</c:v>
                </c:pt>
                <c:pt idx="1">
                  <c:v>54.439031484039845</c:v>
                </c:pt>
                <c:pt idx="2">
                  <c:v>28.924050632911392</c:v>
                </c:pt>
                <c:pt idx="3">
                  <c:v>46.099811281191023</c:v>
                </c:pt>
                <c:pt idx="4">
                  <c:v>32.814942169427944</c:v>
                </c:pt>
                <c:pt idx="5">
                  <c:v>50.881094952951237</c:v>
                </c:pt>
                <c:pt idx="6">
                  <c:v>17.489222901539119</c:v>
                </c:pt>
                <c:pt idx="7">
                  <c:v>6.0088473826492992</c:v>
                </c:pt>
                <c:pt idx="8">
                  <c:v>50.249862545054675</c:v>
                </c:pt>
                <c:pt idx="9">
                  <c:v>53.554726327624699</c:v>
                </c:pt>
                <c:pt idx="10">
                  <c:v>15.225579643425128</c:v>
                </c:pt>
                <c:pt idx="11">
                  <c:v>20.044994375703038</c:v>
                </c:pt>
                <c:pt idx="12">
                  <c:v>16.938146256384702</c:v>
                </c:pt>
                <c:pt idx="13">
                  <c:v>49.658153241650297</c:v>
                </c:pt>
                <c:pt idx="14">
                  <c:v>53.84193795900471</c:v>
                </c:pt>
                <c:pt idx="15">
                  <c:v>40.686014357140863</c:v>
                </c:pt>
                <c:pt idx="16">
                  <c:v>0.13379716350013379</c:v>
                </c:pt>
                <c:pt idx="17">
                  <c:v>28.695652173913043</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3.5161744022503515E-2</c:v>
                </c:pt>
                <c:pt idx="3">
                  <c:v>0</c:v>
                </c:pt>
                <c:pt idx="4">
                  <c:v>0</c:v>
                </c:pt>
                <c:pt idx="5">
                  <c:v>0</c:v>
                </c:pt>
                <c:pt idx="6">
                  <c:v>1.381763346391516</c:v>
                </c:pt>
                <c:pt idx="7">
                  <c:v>1.8432047186040797E-2</c:v>
                </c:pt>
                <c:pt idx="8">
                  <c:v>4.8872869448347489E-3</c:v>
                </c:pt>
                <c:pt idx="9">
                  <c:v>8.4733334419658135E-2</c:v>
                </c:pt>
                <c:pt idx="10">
                  <c:v>0</c:v>
                </c:pt>
                <c:pt idx="11">
                  <c:v>1.1248593925759279E-2</c:v>
                </c:pt>
                <c:pt idx="12">
                  <c:v>0</c:v>
                </c:pt>
                <c:pt idx="13">
                  <c:v>7.8585461689587421E-3</c:v>
                </c:pt>
                <c:pt idx="14">
                  <c:v>9.8651759289707333E-2</c:v>
                </c:pt>
                <c:pt idx="15">
                  <c:v>6.754001284880311</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Extremadura</c:v>
                </c:pt>
                <c:pt idx="6">
                  <c:v>TOTAL</c:v>
                </c:pt>
                <c:pt idx="7">
                  <c:v>Madrid, Comunidad de</c:v>
                </c:pt>
                <c:pt idx="8">
                  <c:v>Aragón</c:v>
                </c:pt>
                <c:pt idx="9">
                  <c:v>País Vasco</c:v>
                </c:pt>
                <c:pt idx="10">
                  <c:v>Rioja, La</c:v>
                </c:pt>
                <c:pt idx="11">
                  <c:v>Murcia, Región de</c:v>
                </c:pt>
                <c:pt idx="12">
                  <c:v>Navarra, Comunidad Foral de</c:v>
                </c:pt>
                <c:pt idx="13">
                  <c:v>Cataluña</c:v>
                </c:pt>
                <c:pt idx="14">
                  <c:v>Cantabria</c:v>
                </c:pt>
                <c:pt idx="15">
                  <c:v>Asturias, Principado de</c:v>
                </c:pt>
                <c:pt idx="16">
                  <c:v>Canarias</c:v>
                </c:pt>
                <c:pt idx="17">
                  <c:v>Galicia</c:v>
                </c:pt>
                <c:pt idx="18">
                  <c:v>Ceuta y Melilla</c:v>
                </c:pt>
              </c:strCache>
            </c:strRef>
          </c:cat>
          <c:val>
            <c:numRef>
              <c:f>'42pbpcasaadpot'!$Q$11:$Q$29</c:f>
              <c:numCache>
                <c:formatCode>#,##0.00</c:formatCode>
                <c:ptCount val="19"/>
                <c:pt idx="0">
                  <c:v>27.60959317379551</c:v>
                </c:pt>
                <c:pt idx="1">
                  <c:v>25.564721593438339</c:v>
                </c:pt>
                <c:pt idx="2">
                  <c:v>23.306948109058926</c:v>
                </c:pt>
                <c:pt idx="3">
                  <c:v>21.885731105078982</c:v>
                </c:pt>
                <c:pt idx="4">
                  <c:v>21.174613381443834</c:v>
                </c:pt>
                <c:pt idx="5">
                  <c:v>20.546751585968256</c:v>
                </c:pt>
                <c:pt idx="6">
                  <c:v>20.509837428883039</c:v>
                </c:pt>
                <c:pt idx="7">
                  <c:v>20.490506821374929</c:v>
                </c:pt>
                <c:pt idx="8">
                  <c:v>19.504943364780196</c:v>
                </c:pt>
                <c:pt idx="9">
                  <c:v>19.389452670104809</c:v>
                </c:pt>
                <c:pt idx="10">
                  <c:v>19.201878974540783</c:v>
                </c:pt>
                <c:pt idx="11">
                  <c:v>18.91740267993228</c:v>
                </c:pt>
                <c:pt idx="12">
                  <c:v>18.582516982914161</c:v>
                </c:pt>
                <c:pt idx="13">
                  <c:v>17.891705026044491</c:v>
                </c:pt>
                <c:pt idx="14">
                  <c:v>17.875559300949057</c:v>
                </c:pt>
                <c:pt idx="15">
                  <c:v>14.919742431602774</c:v>
                </c:pt>
                <c:pt idx="16">
                  <c:v>14.837199128272019</c:v>
                </c:pt>
                <c:pt idx="17">
                  <c:v>14.455533633469122</c:v>
                </c:pt>
                <c:pt idx="18">
                  <c:v>14.435165229885058</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max val="26.5"/>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4945840611874E-2"/>
                  <c:y val="7.220239251566130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8.385744234800787E-3"/>
                  <c:y val="2.39934809592839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5.5904475002071189E-3"/>
                  <c:y val="9.6489083819402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131035507355E-2"/>
                  <c:y val="-1.44186399082786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240391334731E-2"/>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'22solcasaadpot'!$Q$10:$Q$28</c:f>
              <c:strCache>
                <c:ptCount val="19"/>
                <c:pt idx="0">
                  <c:v>Andalucía</c:v>
                </c:pt>
                <c:pt idx="1">
                  <c:v>Extremadura</c:v>
                </c:pt>
                <c:pt idx="2">
                  <c:v>Castilla y León</c:v>
                </c:pt>
                <c:pt idx="3">
                  <c:v>Cataluña</c:v>
                </c:pt>
                <c:pt idx="4">
                  <c:v>Balears, Illes</c:v>
                </c:pt>
                <c:pt idx="5">
                  <c:v>País Vasco</c:v>
                </c:pt>
                <c:pt idx="6">
                  <c:v>Castilla - La Mancha</c:v>
                </c:pt>
                <c:pt idx="7">
                  <c:v>Rioja, La</c:v>
                </c:pt>
                <c:pt idx="8">
                  <c:v>TOTAL</c:v>
                </c:pt>
                <c:pt idx="9">
                  <c:v>Comunitat Valenciana</c:v>
                </c:pt>
                <c:pt idx="10">
                  <c:v>Madrid, Comunidad de</c:v>
                </c:pt>
                <c:pt idx="11">
                  <c:v>Murcia, Región de</c:v>
                </c:pt>
                <c:pt idx="12">
                  <c:v>Aragón</c:v>
                </c:pt>
                <c:pt idx="13">
                  <c:v>Navarra, Comunidad Foral de</c:v>
                </c:pt>
                <c:pt idx="14">
                  <c:v>Cantabria</c:v>
                </c:pt>
                <c:pt idx="15">
                  <c:v>Canarias</c:v>
                </c:pt>
                <c:pt idx="16">
                  <c:v>Asturias, Principado de</c:v>
                </c:pt>
                <c:pt idx="17">
                  <c:v>Ceuta y Melilla</c:v>
                </c:pt>
                <c:pt idx="18">
                  <c:v>Galicia</c:v>
                </c:pt>
              </c:strCache>
            </c:strRef>
          </c:cat>
          <c:val>
            <c:numRef>
              <c:f>'22solcasaadpot'!$R$10:$R$28</c:f>
              <c:numCache>
                <c:formatCode>0.00</c:formatCode>
                <c:ptCount val="19"/>
                <c:pt idx="0">
                  <c:v>40.303079094172354</c:v>
                </c:pt>
                <c:pt idx="1">
                  <c:v>35.644793259948344</c:v>
                </c:pt>
                <c:pt idx="2">
                  <c:v>35.376728761942772</c:v>
                </c:pt>
                <c:pt idx="3">
                  <c:v>33.829325385993187</c:v>
                </c:pt>
                <c:pt idx="4">
                  <c:v>33.337966445367435</c:v>
                </c:pt>
                <c:pt idx="5">
                  <c:v>32.523706538013641</c:v>
                </c:pt>
                <c:pt idx="6">
                  <c:v>31.949229999827548</c:v>
                </c:pt>
                <c:pt idx="7">
                  <c:v>31.918193702776364</c:v>
                </c:pt>
                <c:pt idx="8">
                  <c:v>30.987600340787889</c:v>
                </c:pt>
                <c:pt idx="9">
                  <c:v>28.828205593150347</c:v>
                </c:pt>
                <c:pt idx="10">
                  <c:v>28.508282342575757</c:v>
                </c:pt>
                <c:pt idx="11">
                  <c:v>28.351280638258789</c:v>
                </c:pt>
                <c:pt idx="12">
                  <c:v>26.50127056306005</c:v>
                </c:pt>
                <c:pt idx="13">
                  <c:v>25.875785573302011</c:v>
                </c:pt>
                <c:pt idx="14">
                  <c:v>23.502678625173058</c:v>
                </c:pt>
                <c:pt idx="15">
                  <c:v>23.29401375645087</c:v>
                </c:pt>
                <c:pt idx="16">
                  <c:v>23.100536428564045</c:v>
                </c:pt>
                <c:pt idx="17">
                  <c:v>22.48114224137931</c:v>
                </c:pt>
                <c:pt idx="18">
                  <c:v>16.580305545372539</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Cantabria</c:v>
                </c:pt>
                <c:pt idx="5">
                  <c:v>País Vasco</c:v>
                </c:pt>
                <c:pt idx="6">
                  <c:v>Asturias, Principado de</c:v>
                </c:pt>
                <c:pt idx="7">
                  <c:v>Aragón</c:v>
                </c:pt>
                <c:pt idx="8">
                  <c:v>TOTAL</c:v>
                </c:pt>
                <c:pt idx="9">
                  <c:v>Comunitat Valenciana</c:v>
                </c:pt>
                <c:pt idx="10">
                  <c:v>Rioja, La</c:v>
                </c:pt>
                <c:pt idx="11">
                  <c:v>Galicia</c:v>
                </c:pt>
                <c:pt idx="12">
                  <c:v>Murcia, Región de</c:v>
                </c:pt>
                <c:pt idx="13">
                  <c:v>Cataluña</c:v>
                </c:pt>
                <c:pt idx="14">
                  <c:v>Madrid, Comunidad de</c:v>
                </c:pt>
                <c:pt idx="15">
                  <c:v>Navarra, Comunidad Foral de</c:v>
                </c:pt>
                <c:pt idx="16">
                  <c:v>Balears, Illes</c:v>
                </c:pt>
                <c:pt idx="17">
                  <c:v>Ceuta y Melilla</c:v>
                </c:pt>
                <c:pt idx="18">
                  <c:v>Canarias</c:v>
                </c:pt>
              </c:strCache>
            </c:strRef>
          </c:cat>
          <c:val>
            <c:numRef>
              <c:f>'44bpbpcasaad'!$AF$11:$AF$29</c:f>
              <c:numCache>
                <c:formatCode>0.00</c:formatCode>
                <c:ptCount val="19"/>
                <c:pt idx="0">
                  <c:v>4.8986361184166158</c:v>
                </c:pt>
                <c:pt idx="1">
                  <c:v>3.2909988077891112</c:v>
                </c:pt>
                <c:pt idx="2">
                  <c:v>3.1754595516545696</c:v>
                </c:pt>
                <c:pt idx="3">
                  <c:v>3.1074844327136759</c:v>
                </c:pt>
                <c:pt idx="4">
                  <c:v>3.0437203835996463</c:v>
                </c:pt>
                <c:pt idx="5">
                  <c:v>2.9557453352860779</c:v>
                </c:pt>
                <c:pt idx="6">
                  <c:v>2.8735346167857418</c:v>
                </c:pt>
                <c:pt idx="7">
                  <c:v>2.8588985271221392</c:v>
                </c:pt>
                <c:pt idx="8">
                  <c:v>2.8020773697210051</c:v>
                </c:pt>
                <c:pt idx="9">
                  <c:v>2.7258316893773538</c:v>
                </c:pt>
                <c:pt idx="10">
                  <c:v>2.7090393007640077</c:v>
                </c:pt>
                <c:pt idx="11">
                  <c:v>2.6088436790085279</c:v>
                </c:pt>
                <c:pt idx="12">
                  <c:v>2.4874043494325266</c:v>
                </c:pt>
                <c:pt idx="13">
                  <c:v>2.456031745970638</c:v>
                </c:pt>
                <c:pt idx="14">
                  <c:v>2.439241542939492</c:v>
                </c:pt>
                <c:pt idx="15">
                  <c:v>2.3107374152446032</c:v>
                </c:pt>
                <c:pt idx="16">
                  <c:v>2.2749156722550885</c:v>
                </c:pt>
                <c:pt idx="17">
                  <c:v>1.9104268303552858</c:v>
                </c:pt>
                <c:pt idx="18">
                  <c:v>1.6819572567583887</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Asturias, Principado de</c:v>
                </c:pt>
                <c:pt idx="6">
                  <c:v>Cantabria</c:v>
                </c:pt>
                <c:pt idx="7">
                  <c:v>País Vasco</c:v>
                </c:pt>
                <c:pt idx="8">
                  <c:v>Galicia</c:v>
                </c:pt>
                <c:pt idx="9">
                  <c:v>TOTAL</c:v>
                </c:pt>
                <c:pt idx="10">
                  <c:v>Castilla - La Mancha</c:v>
                </c:pt>
                <c:pt idx="11">
                  <c:v>Comunitat Valenciana</c:v>
                </c:pt>
                <c:pt idx="12">
                  <c:v>Cataluña</c:v>
                </c:pt>
                <c:pt idx="13">
                  <c:v>Canarias</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1.3838023603015985</c:v>
                </c:pt>
                <c:pt idx="1">
                  <c:v>1.1874835726946171</c:v>
                </c:pt>
                <c:pt idx="2">
                  <c:v>1.1724891258660479</c:v>
                </c:pt>
                <c:pt idx="3">
                  <c:v>1.0935854865105261</c:v>
                </c:pt>
                <c:pt idx="4">
                  <c:v>1.0126163421906569</c:v>
                </c:pt>
                <c:pt idx="5">
                  <c:v>1.0035117445308337</c:v>
                </c:pt>
                <c:pt idx="6">
                  <c:v>1.0023604545040714</c:v>
                </c:pt>
                <c:pt idx="7">
                  <c:v>0.99548434618557879</c:v>
                </c:pt>
                <c:pt idx="8">
                  <c:v>0.98554507066485431</c:v>
                </c:pt>
                <c:pt idx="9">
                  <c:v>0.95683250075467652</c:v>
                </c:pt>
                <c:pt idx="10">
                  <c:v>0.94690560681762381</c:v>
                </c:pt>
                <c:pt idx="11">
                  <c:v>0.93013143465303971</c:v>
                </c:pt>
                <c:pt idx="12">
                  <c:v>0.83256289804057215</c:v>
                </c:pt>
                <c:pt idx="13">
                  <c:v>0.8311567712044432</c:v>
                </c:pt>
                <c:pt idx="14">
                  <c:v>0.80014116724491924</c:v>
                </c:pt>
                <c:pt idx="15">
                  <c:v>0.773190139938706</c:v>
                </c:pt>
                <c:pt idx="16">
                  <c:v>0.72015311253649528</c:v>
                </c:pt>
                <c:pt idx="17">
                  <c:v>0.62001771479185119</c:v>
                </c:pt>
                <c:pt idx="18">
                  <c:v>0.61583566031046721</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Extremadura</c:v>
                </c:pt>
                <c:pt idx="6">
                  <c:v>Cantabria</c:v>
                </c:pt>
                <c:pt idx="7">
                  <c:v>TOTAL</c:v>
                </c:pt>
                <c:pt idx="8">
                  <c:v>Comunitat Valenciana</c:v>
                </c:pt>
                <c:pt idx="9">
                  <c:v>Cataluña</c:v>
                </c:pt>
                <c:pt idx="10">
                  <c:v>Aragón</c:v>
                </c:pt>
                <c:pt idx="11">
                  <c:v>Madrid, Comunidad de</c:v>
                </c:pt>
                <c:pt idx="12">
                  <c:v>Ceuta y Melilla</c:v>
                </c:pt>
                <c:pt idx="13">
                  <c:v>País Vasco</c:v>
                </c:pt>
                <c:pt idx="14">
                  <c:v>Rioja, La</c:v>
                </c:pt>
                <c:pt idx="15">
                  <c:v>Asturias, Principado de</c:v>
                </c:pt>
                <c:pt idx="16">
                  <c:v>Navarra, Comunidad Foral de</c:v>
                </c:pt>
                <c:pt idx="17">
                  <c:v>Galicia</c:v>
                </c:pt>
                <c:pt idx="18">
                  <c:v>Canarias</c:v>
                </c:pt>
              </c:strCache>
            </c:strRef>
          </c:cat>
          <c:val>
            <c:numRef>
              <c:f>'44bpbpcasaad'!$AR$11:$AR$29</c:f>
              <c:numCache>
                <c:formatCode>0.00</c:formatCode>
                <c:ptCount val="19"/>
                <c:pt idx="0">
                  <c:v>5.0783035761072455</c:v>
                </c:pt>
                <c:pt idx="1">
                  <c:v>4.9503035352934175</c:v>
                </c:pt>
                <c:pt idx="2">
                  <c:v>4.5397058097448149</c:v>
                </c:pt>
                <c:pt idx="3">
                  <c:v>4.1799138103256368</c:v>
                </c:pt>
                <c:pt idx="4">
                  <c:v>4.1221980328612862</c:v>
                </c:pt>
                <c:pt idx="5">
                  <c:v>4.0440044292725119</c:v>
                </c:pt>
                <c:pt idx="6">
                  <c:v>3.9378117124110723</c:v>
                </c:pt>
                <c:pt idx="7">
                  <c:v>3.8741394509388201</c:v>
                </c:pt>
                <c:pt idx="8">
                  <c:v>3.8530845368227333</c:v>
                </c:pt>
                <c:pt idx="9">
                  <c:v>3.6704964984077604</c:v>
                </c:pt>
                <c:pt idx="10">
                  <c:v>3.5180469583233398</c:v>
                </c:pt>
                <c:pt idx="11">
                  <c:v>3.4126796261121086</c:v>
                </c:pt>
                <c:pt idx="12">
                  <c:v>3.3827340998205622</c:v>
                </c:pt>
                <c:pt idx="13">
                  <c:v>3.3317289997451942</c:v>
                </c:pt>
                <c:pt idx="14">
                  <c:v>3.2798116035110256</c:v>
                </c:pt>
                <c:pt idx="15">
                  <c:v>3.0974205926241738</c:v>
                </c:pt>
                <c:pt idx="16">
                  <c:v>2.7711567781141961</c:v>
                </c:pt>
                <c:pt idx="17">
                  <c:v>2.7382112561823813</c:v>
                </c:pt>
                <c:pt idx="18">
                  <c:v>2.5730125658753216</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Comunitat Valenciana</c:v>
                </c:pt>
                <c:pt idx="5">
                  <c:v>Rioja, La</c:v>
                </c:pt>
                <c:pt idx="6">
                  <c:v>TOTAL</c:v>
                </c:pt>
                <c:pt idx="7">
                  <c:v>Extremadura</c:v>
                </c:pt>
                <c:pt idx="8">
                  <c:v>Madrid, Comunidad de</c:v>
                </c:pt>
                <c:pt idx="9">
                  <c:v>Aragón</c:v>
                </c:pt>
                <c:pt idx="10">
                  <c:v>Cantabria</c:v>
                </c:pt>
                <c:pt idx="11">
                  <c:v>Murcia, Región de</c:v>
                </c:pt>
                <c:pt idx="12">
                  <c:v>País Vasco</c:v>
                </c:pt>
                <c:pt idx="13">
                  <c:v>Navarra, Comunidad Foral de</c:v>
                </c:pt>
                <c:pt idx="14">
                  <c:v>Cataluña</c:v>
                </c:pt>
                <c:pt idx="15">
                  <c:v>Ceuta y Melilla</c:v>
                </c:pt>
                <c:pt idx="16">
                  <c:v>Asturias, Principado de</c:v>
                </c:pt>
                <c:pt idx="17">
                  <c:v>Galicia</c:v>
                </c:pt>
                <c:pt idx="18">
                  <c:v>Canarias</c:v>
                </c:pt>
              </c:strCache>
            </c:strRef>
          </c:cat>
          <c:val>
            <c:numRef>
              <c:f>'44bpbpcasaad'!$AX$11:$AX$29</c:f>
              <c:numCache>
                <c:formatCode>0.00</c:formatCode>
                <c:ptCount val="19"/>
                <c:pt idx="0">
                  <c:v>32.917529117718288</c:v>
                </c:pt>
                <c:pt idx="1">
                  <c:v>31.406286446011112</c:v>
                </c:pt>
                <c:pt idx="2">
                  <c:v>30.197870022994071</c:v>
                </c:pt>
                <c:pt idx="3">
                  <c:v>27.046110634313802</c:v>
                </c:pt>
                <c:pt idx="4">
                  <c:v>25.270393943175673</c:v>
                </c:pt>
                <c:pt idx="5">
                  <c:v>25.238245788356444</c:v>
                </c:pt>
                <c:pt idx="6">
                  <c:v>24.803079648229716</c:v>
                </c:pt>
                <c:pt idx="7">
                  <c:v>24.587730425629537</c:v>
                </c:pt>
                <c:pt idx="8">
                  <c:v>24.571533513020089</c:v>
                </c:pt>
                <c:pt idx="9">
                  <c:v>23.753003413321235</c:v>
                </c:pt>
                <c:pt idx="10">
                  <c:v>23.401091937213611</c:v>
                </c:pt>
                <c:pt idx="11">
                  <c:v>23.348780079280889</c:v>
                </c:pt>
                <c:pt idx="12">
                  <c:v>22.987062715386017</c:v>
                </c:pt>
                <c:pt idx="13">
                  <c:v>22.860311490428661</c:v>
                </c:pt>
                <c:pt idx="14">
                  <c:v>22.178294710460825</c:v>
                </c:pt>
                <c:pt idx="15">
                  <c:v>19.427865816011526</c:v>
                </c:pt>
                <c:pt idx="16">
                  <c:v>18.440199023657531</c:v>
                </c:pt>
                <c:pt idx="17">
                  <c:v>15.925500733806839</c:v>
                </c:pt>
                <c:pt idx="18">
                  <c:v>15.17983425703779</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'45ResolPIAAltaBaj'!$AC$11:$AC$35</c:f>
              <c:numCache>
                <c:formatCode>m/d/yyyy</c:formatCode>
                <c:ptCount val="2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numCache>
            </c:numRef>
          </c:cat>
          <c:val>
            <c:numRef>
              <c:f>'45ResolPIAAltaBaj'!$AD$11:$AD$35</c:f>
              <c:numCache>
                <c:formatCode>0</c:formatCode>
                <c:ptCount val="25"/>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'45ResolPIAAltaBaj'!$AC$11:$AC$35</c:f>
              <c:numCache>
                <c:formatCode>m/d/yyyy</c:formatCode>
                <c:ptCount val="2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numCache>
            </c:numRef>
          </c:cat>
          <c:val>
            <c:numRef>
              <c:f>'45ResolPIAAltaBaj'!$AE$11:$AE$35</c:f>
              <c:numCache>
                <c:formatCode>0</c:formatCode>
                <c:ptCount val="25"/>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2853</c:v>
                </c:pt>
                <c:pt idx="1">
                  <c:v>84050</c:v>
                </c:pt>
                <c:pt idx="2">
                  <c:v>48959</c:v>
                </c:pt>
                <c:pt idx="3">
                  <c:v>65625</c:v>
                </c:pt>
                <c:pt idx="4">
                  <c:v>65871</c:v>
                </c:pt>
                <c:pt idx="5">
                  <c:v>96204</c:v>
                </c:pt>
                <c:pt idx="6">
                  <c:v>256256</c:v>
                </c:pt>
                <c:pt idx="7">
                  <c:v>710480</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846799</c:v>
                </c:pt>
                <c:pt idx="1">
                  <c:v>483499</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454</c:v>
                </c:pt>
                <c:pt idx="1">
                  <c:v>9361</c:v>
                </c:pt>
                <c:pt idx="2">
                  <c:v>5982</c:v>
                </c:pt>
                <c:pt idx="3">
                  <c:v>9084</c:v>
                </c:pt>
                <c:pt idx="4">
                  <c:v>8132</c:v>
                </c:pt>
                <c:pt idx="5">
                  <c:v>10934</c:v>
                </c:pt>
                <c:pt idx="6">
                  <c:v>36926</c:v>
                </c:pt>
                <c:pt idx="7">
                  <c:v>170291</c:v>
                </c:pt>
              </c:numCache>
            </c:numRef>
          </c:val>
          <c:extLst>
            <c:ext xmlns:c15="http://schemas.microsoft.com/office/drawing/2012/chart" uri="{02D57815-91ED-43cb-92C2-25804820EDAC}">
              <c15:datalabelsRange>
                <c15:f>'46aperfpb_graf'!$V$12:$AC$12</c15:f>
                <c15:dlblRangeCache>
                  <c:ptCount val="8"/>
                  <c:pt idx="0">
                    <c:v>37%</c:v>
                  </c:pt>
                  <c:pt idx="1">
                    <c:v>36%</c:v>
                  </c:pt>
                  <c:pt idx="2">
                    <c:v>31%</c:v>
                  </c:pt>
                  <c:pt idx="3">
                    <c:v>32%</c:v>
                  </c:pt>
                  <c:pt idx="4">
                    <c:v>27%</c:v>
                  </c:pt>
                  <c:pt idx="5">
                    <c:v>23%</c:v>
                  </c:pt>
                  <c:pt idx="6">
                    <c:v>23%</c:v>
                  </c:pt>
                  <c:pt idx="7">
                    <c:v>32%</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569</c:v>
                </c:pt>
                <c:pt idx="1">
                  <c:v>10074</c:v>
                </c:pt>
                <c:pt idx="2">
                  <c:v>7351</c:v>
                </c:pt>
                <c:pt idx="3">
                  <c:v>11064</c:v>
                </c:pt>
                <c:pt idx="4">
                  <c:v>12036</c:v>
                </c:pt>
                <c:pt idx="5">
                  <c:v>18726</c:v>
                </c:pt>
                <c:pt idx="6">
                  <c:v>59595</c:v>
                </c:pt>
                <c:pt idx="7">
                  <c:v>205353</c:v>
                </c:pt>
              </c:numCache>
            </c:numRef>
          </c:val>
          <c:extLst>
            <c:ext xmlns:c15="http://schemas.microsoft.com/office/drawing/2012/chart" uri="{02D57815-91ED-43cb-92C2-25804820EDAC}">
              <c15:datalabelsRange>
                <c15:f>'46aperfpb_graf'!$V$13:$AC$13</c15:f>
                <c15:dlblRangeCache>
                  <c:ptCount val="8"/>
                  <c:pt idx="0">
                    <c:v>46%</c:v>
                  </c:pt>
                  <c:pt idx="1">
                    <c:v>38%</c:v>
                  </c:pt>
                  <c:pt idx="2">
                    <c:v>38%</c:v>
                  </c:pt>
                  <c:pt idx="3">
                    <c:v>39%</c:v>
                  </c:pt>
                  <c:pt idx="4">
                    <c:v>40%</c:v>
                  </c:pt>
                  <c:pt idx="5">
                    <c:v>40%</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209</c:v>
                </c:pt>
                <c:pt idx="1">
                  <c:v>6786</c:v>
                </c:pt>
                <c:pt idx="2">
                  <c:v>5803</c:v>
                </c:pt>
                <c:pt idx="3">
                  <c:v>8158</c:v>
                </c:pt>
                <c:pt idx="4">
                  <c:v>10154</c:v>
                </c:pt>
                <c:pt idx="5">
                  <c:v>17584</c:v>
                </c:pt>
                <c:pt idx="6">
                  <c:v>63178</c:v>
                </c:pt>
                <c:pt idx="7">
                  <c:v>158995</c:v>
                </c:pt>
              </c:numCache>
            </c:numRef>
          </c:val>
          <c:extLst>
            <c:ext xmlns:c15="http://schemas.microsoft.com/office/drawing/2012/chart" uri="{02D57815-91ED-43cb-92C2-25804820EDAC}">
              <c15:datalabelsRange>
                <c15:f>'46aperfpb_graf'!$V$14:$AC$14</c15:f>
                <c15:dlblRangeCache>
                  <c:ptCount val="8"/>
                  <c:pt idx="0">
                    <c:v>17%</c:v>
                  </c:pt>
                  <c:pt idx="1">
                    <c:v>26%</c:v>
                  </c:pt>
                  <c:pt idx="2">
                    <c:v>30%</c:v>
                  </c:pt>
                  <c:pt idx="3">
                    <c:v>29%</c:v>
                  </c:pt>
                  <c:pt idx="4">
                    <c:v>33%</c:v>
                  </c:pt>
                  <c:pt idx="5">
                    <c:v>37%</c:v>
                  </c:pt>
                  <c:pt idx="6">
                    <c:v>40%</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574</c:v>
                </c:pt>
                <c:pt idx="1">
                  <c:v>18998</c:v>
                </c:pt>
                <c:pt idx="2">
                  <c:v>8970</c:v>
                </c:pt>
                <c:pt idx="3">
                  <c:v>11157</c:v>
                </c:pt>
                <c:pt idx="4">
                  <c:v>9235</c:v>
                </c:pt>
                <c:pt idx="5">
                  <c:v>11806</c:v>
                </c:pt>
                <c:pt idx="6">
                  <c:v>26541</c:v>
                </c:pt>
                <c:pt idx="7">
                  <c:v>51503</c:v>
                </c:pt>
              </c:numCache>
            </c:numRef>
          </c:val>
          <c:extLst>
            <c:ext xmlns:c15="http://schemas.microsoft.com/office/drawing/2012/chart" uri="{02D57815-91ED-43cb-92C2-25804820EDAC}">
              <c15:datalabelsRange>
                <c15:f>'46aperfpb_graf'!$V$16:$AC$16</c15:f>
                <c15:dlblRangeCache>
                  <c:ptCount val="8"/>
                  <c:pt idx="0">
                    <c:v>35%</c:v>
                  </c:pt>
                  <c:pt idx="1">
                    <c:v>33%</c:v>
                  </c:pt>
                  <c:pt idx="2">
                    <c:v>30%</c:v>
                  </c:pt>
                  <c:pt idx="3">
                    <c:v>30%</c:v>
                  </c:pt>
                  <c:pt idx="4">
                    <c:v>26%</c:v>
                  </c:pt>
                  <c:pt idx="5">
                    <c:v>24%</c:v>
                  </c:pt>
                  <c:pt idx="6">
                    <c:v>27%</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778</c:v>
                </c:pt>
                <c:pt idx="1">
                  <c:v>23872</c:v>
                </c:pt>
                <c:pt idx="2">
                  <c:v>11134</c:v>
                </c:pt>
                <c:pt idx="3">
                  <c:v>14657</c:v>
                </c:pt>
                <c:pt idx="4">
                  <c:v>14319</c:v>
                </c:pt>
                <c:pt idx="5">
                  <c:v>20117</c:v>
                </c:pt>
                <c:pt idx="6">
                  <c:v>38223</c:v>
                </c:pt>
                <c:pt idx="7">
                  <c:v>66431</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40%</c:v>
                  </c:pt>
                  <c:pt idx="5">
                    <c:v>41%</c:v>
                  </c:pt>
                  <c:pt idx="6">
                    <c:v>40%</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269</c:v>
                </c:pt>
                <c:pt idx="1">
                  <c:v>14959</c:v>
                </c:pt>
                <c:pt idx="2">
                  <c:v>9719</c:v>
                </c:pt>
                <c:pt idx="3">
                  <c:v>11505</c:v>
                </c:pt>
                <c:pt idx="4">
                  <c:v>11995</c:v>
                </c:pt>
                <c:pt idx="5">
                  <c:v>17037</c:v>
                </c:pt>
                <c:pt idx="6">
                  <c:v>31793</c:v>
                </c:pt>
                <c:pt idx="7">
                  <c:v>57907</c:v>
                </c:pt>
              </c:numCache>
            </c:numRef>
          </c:val>
          <c:extLst>
            <c:ext xmlns:c15="http://schemas.microsoft.com/office/drawing/2012/chart" uri="{02D57815-91ED-43cb-92C2-25804820EDAC}">
              <c15:datalabelsRange>
                <c15:f>'46aperfpb_graf'!$V$18:$AC$18</c15:f>
                <c15:dlblRangeCache>
                  <c:ptCount val="8"/>
                  <c:pt idx="0">
                    <c:v>17%</c:v>
                  </c:pt>
                  <c:pt idx="1">
                    <c:v>26%</c:v>
                  </c:pt>
                  <c:pt idx="2">
                    <c:v>33%</c:v>
                  </c:pt>
                  <c:pt idx="3">
                    <c:v>31%</c:v>
                  </c:pt>
                  <c:pt idx="4">
                    <c:v>34%</c:v>
                  </c:pt>
                  <c:pt idx="5">
                    <c:v>35%</c:v>
                  </c:pt>
                  <c:pt idx="6">
                    <c:v>33%</c:v>
                  </c:pt>
                  <c:pt idx="7">
                    <c:v>33%</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0.3455844230658448</c:v>
                </c:pt>
                <c:pt idx="1">
                  <c:v>0.24043003629241316</c:v>
                </c:pt>
                <c:pt idx="2">
                  <c:v>0.19860915087274614</c:v>
                </c:pt>
                <c:pt idx="3">
                  <c:v>4.6109006855233593E-2</c:v>
                </c:pt>
                <c:pt idx="4">
                  <c:v>3.2637968777003284E-2</c:v>
                </c:pt>
                <c:pt idx="5">
                  <c:v>1.8344230658448066E-2</c:v>
                </c:pt>
                <c:pt idx="6">
                  <c:v>1.7409917045912784E-2</c:v>
                </c:pt>
                <c:pt idx="7">
                  <c:v>1.3856284924246788E-2</c:v>
                </c:pt>
                <c:pt idx="8">
                  <c:v>8.7018981508151391E-2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Andalucía</c:v>
                </c:pt>
                <c:pt idx="3">
                  <c:v>País Vasco</c:v>
                </c:pt>
                <c:pt idx="4">
                  <c:v>Cataluña</c:v>
                </c:pt>
                <c:pt idx="5">
                  <c:v>Castilla - La Mancha</c:v>
                </c:pt>
                <c:pt idx="6">
                  <c:v>Rioja, La</c:v>
                </c:pt>
                <c:pt idx="7">
                  <c:v>Asturias, Principado de</c:v>
                </c:pt>
                <c:pt idx="8">
                  <c:v>TOTAL</c:v>
                </c:pt>
                <c:pt idx="9">
                  <c:v>Cantabria</c:v>
                </c:pt>
                <c:pt idx="10">
                  <c:v>Aragón</c:v>
                </c:pt>
                <c:pt idx="11">
                  <c:v>Murcia, Región de</c:v>
                </c:pt>
                <c:pt idx="12">
                  <c:v>Comunitat Valenciana</c:v>
                </c:pt>
                <c:pt idx="13">
                  <c:v>Balears, Illes</c:v>
                </c:pt>
                <c:pt idx="14">
                  <c:v>Madrid, Comunidad de</c:v>
                </c:pt>
                <c:pt idx="15">
                  <c:v>Navarra, Comunidad Foral de</c:v>
                </c:pt>
                <c:pt idx="16">
                  <c:v>Galicia</c:v>
                </c:pt>
                <c:pt idx="17">
                  <c:v>Ceuta y Melilla</c:v>
                </c:pt>
                <c:pt idx="18">
                  <c:v>Canarias</c:v>
                </c:pt>
              </c:strCache>
            </c:strRef>
          </c:cat>
          <c:val>
            <c:numRef>
              <c:f>'24asolcasaad_pobl'!$AF$11:$AF$29</c:f>
              <c:numCache>
                <c:formatCode>0.00</c:formatCode>
                <c:ptCount val="19"/>
                <c:pt idx="0">
                  <c:v>6.2767212893654323</c:v>
                </c:pt>
                <c:pt idx="1">
                  <c:v>5.3909076429497826</c:v>
                </c:pt>
                <c:pt idx="2">
                  <c:v>5.0061486882582704</c:v>
                </c:pt>
                <c:pt idx="3">
                  <c:v>4.9579426258981405</c:v>
                </c:pt>
                <c:pt idx="4">
                  <c:v>4.6438222054199807</c:v>
                </c:pt>
                <c:pt idx="5">
                  <c:v>4.511310418988101</c:v>
                </c:pt>
                <c:pt idx="6">
                  <c:v>4.5030822902729675</c:v>
                </c:pt>
                <c:pt idx="7">
                  <c:v>4.4491512771154369</c:v>
                </c:pt>
                <c:pt idx="8">
                  <c:v>4.2335612828701672</c:v>
                </c:pt>
                <c:pt idx="9">
                  <c:v>4.0018653848124881</c:v>
                </c:pt>
                <c:pt idx="10">
                  <c:v>3.8843713597448568</c:v>
                </c:pt>
                <c:pt idx="11">
                  <c:v>3.7278425566526838</c:v>
                </c:pt>
                <c:pt idx="12">
                  <c:v>3.7110871843619231</c:v>
                </c:pt>
                <c:pt idx="13">
                  <c:v>3.4653200289973562</c:v>
                </c:pt>
                <c:pt idx="14">
                  <c:v>3.3936977359349223</c:v>
                </c:pt>
                <c:pt idx="15">
                  <c:v>3.2176559250854893</c:v>
                </c:pt>
                <c:pt idx="16">
                  <c:v>2.99230913329448</c:v>
                </c:pt>
                <c:pt idx="17">
                  <c:v>2.9752743824537844</c:v>
                </c:pt>
                <c:pt idx="18">
                  <c:v>2.64062880992386</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0.2845853144299389</c:v>
                </c:pt>
                <c:pt idx="1">
                  <c:v>0.46877288042901422</c:v>
                </c:pt>
                <c:pt idx="2">
                  <c:v>0.17718424333353122</c:v>
                </c:pt>
                <c:pt idx="3">
                  <c:v>6.0887351384024221E-2</c:v>
                </c:pt>
                <c:pt idx="4">
                  <c:v>8.5702104234914433E-3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0.26473964968009817</c:v>
                </c:pt>
                <c:pt idx="1">
                  <c:v>0.73526035031990178</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0.1732980899975855</c:v>
                </c:pt>
                <c:pt idx="1">
                  <c:v>0.30054479418886199</c:v>
                </c:pt>
                <c:pt idx="2">
                  <c:v>0.25427604500137202</c:v>
                </c:pt>
                <c:pt idx="3">
                  <c:v>0.2972302998522191</c:v>
                </c:pt>
                <c:pt idx="4">
                  <c:v>0.21539482415394823</c:v>
                </c:pt>
                <c:pt idx="5">
                  <c:v>0.27376302083333331</c:v>
                </c:pt>
                <c:pt idx="6">
                  <c:v>0.24169849181176775</c:v>
                </c:pt>
                <c:pt idx="7">
                  <c:v>0.22062378397500149</c:v>
                </c:pt>
                <c:pt idx="8">
                  <c:v>0.34870545179424467</c:v>
                </c:pt>
                <c:pt idx="9">
                  <c:v>0.25450145686206727</c:v>
                </c:pt>
                <c:pt idx="10">
                  <c:v>0.17830423940149626</c:v>
                </c:pt>
                <c:pt idx="11">
                  <c:v>0.1474833232261977</c:v>
                </c:pt>
                <c:pt idx="12">
                  <c:v>0.24696137570901233</c:v>
                </c:pt>
                <c:pt idx="13">
                  <c:v>0.279510162858225</c:v>
                </c:pt>
                <c:pt idx="14">
                  <c:v>0.28465371707515508</c:v>
                </c:pt>
                <c:pt idx="15">
                  <c:v>0.33437411297189895</c:v>
                </c:pt>
                <c:pt idx="16">
                  <c:v>0.28276409849086576</c:v>
                </c:pt>
                <c:pt idx="17">
                  <c:v>0.16535433070866143</c:v>
                </c:pt>
                <c:pt idx="18">
                  <c:v>0.11403508771929824</c:v>
                </c:pt>
                <c:pt idx="19">
                  <c:v>0.26473964968009817</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0.82670191000241455</c:v>
                </c:pt>
                <c:pt idx="1">
                  <c:v>0.69945520581113807</c:v>
                </c:pt>
                <c:pt idx="2">
                  <c:v>0.74572395499862798</c:v>
                </c:pt>
                <c:pt idx="3">
                  <c:v>0.70276970014778095</c:v>
                </c:pt>
                <c:pt idx="4">
                  <c:v>0.78460517584605172</c:v>
                </c:pt>
                <c:pt idx="5">
                  <c:v>0.72623697916666663</c:v>
                </c:pt>
                <c:pt idx="6">
                  <c:v>0.75830150818823228</c:v>
                </c:pt>
                <c:pt idx="7">
                  <c:v>0.77937621602499851</c:v>
                </c:pt>
                <c:pt idx="8">
                  <c:v>0.65129454820575527</c:v>
                </c:pt>
                <c:pt idx="9">
                  <c:v>0.74549854313793273</c:v>
                </c:pt>
                <c:pt idx="10">
                  <c:v>0.82169576059850369</c:v>
                </c:pt>
                <c:pt idx="11">
                  <c:v>0.85251667677380227</c:v>
                </c:pt>
                <c:pt idx="12">
                  <c:v>0.75303862429098767</c:v>
                </c:pt>
                <c:pt idx="13">
                  <c:v>0.72048983714177506</c:v>
                </c:pt>
                <c:pt idx="14">
                  <c:v>0.71534628292484492</c:v>
                </c:pt>
                <c:pt idx="15">
                  <c:v>0.6656258870281011</c:v>
                </c:pt>
                <c:pt idx="16">
                  <c:v>0.71723590150913419</c:v>
                </c:pt>
                <c:pt idx="17">
                  <c:v>0.83464566929133854</c:v>
                </c:pt>
                <c:pt idx="18">
                  <c:v>0.88596491228070173</c:v>
                </c:pt>
                <c:pt idx="19">
                  <c:v>0.73526035031990178</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0.26473964968009817</c:v>
                </c:pt>
                <c:pt idx="1">
                  <c:v>0.26473964968009817</c:v>
                </c:pt>
                <c:pt idx="2">
                  <c:v>0.26473964968009817</c:v>
                </c:pt>
                <c:pt idx="3">
                  <c:v>0.26473964968009817</c:v>
                </c:pt>
                <c:pt idx="4">
                  <c:v>0.26473964968009817</c:v>
                </c:pt>
                <c:pt idx="5">
                  <c:v>0.26473964968009817</c:v>
                </c:pt>
                <c:pt idx="6">
                  <c:v>0.26473964968009817</c:v>
                </c:pt>
                <c:pt idx="7">
                  <c:v>0.26473964968009817</c:v>
                </c:pt>
                <c:pt idx="8">
                  <c:v>0.26473964968009817</c:v>
                </c:pt>
                <c:pt idx="9">
                  <c:v>0.26473964968009817</c:v>
                </c:pt>
                <c:pt idx="10">
                  <c:v>0.26473964968009817</c:v>
                </c:pt>
                <c:pt idx="11">
                  <c:v>0.26473964968009817</c:v>
                </c:pt>
                <c:pt idx="12">
                  <c:v>0.26473964968009817</c:v>
                </c:pt>
                <c:pt idx="13">
                  <c:v>0.26473964968009817</c:v>
                </c:pt>
                <c:pt idx="14">
                  <c:v>0.26473964968009817</c:v>
                </c:pt>
                <c:pt idx="15">
                  <c:v>0.26473964968009817</c:v>
                </c:pt>
                <c:pt idx="16">
                  <c:v>0.26473964968009817</c:v>
                </c:pt>
                <c:pt idx="17">
                  <c:v>0.26473964968009817</c:v>
                </c:pt>
                <c:pt idx="18">
                  <c:v>0.26473964968009817</c:v>
                </c:pt>
                <c:pt idx="19">
                  <c:v>0.26473964968009817</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3.12331475822398E-3</c:v>
                </c:pt>
                <c:pt idx="1">
                  <c:v>0.4362229612319492</c:v>
                </c:pt>
                <c:pt idx="2">
                  <c:v>9.8478039427167596E-2</c:v>
                </c:pt>
                <c:pt idx="3">
                  <c:v>0.40540176163940322</c:v>
                </c:pt>
                <c:pt idx="4">
                  <c:v>5.128377973515489E-2</c:v>
                </c:pt>
                <c:pt idx="5">
                  <c:v>3.7749415782850982E-3</c:v>
                </c:pt>
                <c:pt idx="6">
                  <c:v>6.4413685661213974E-4</c:v>
                </c:pt>
                <c:pt idx="7">
                  <c:v>4.3441788004074539E-4</c:v>
                </c:pt>
                <c:pt idx="8">
                  <c:v>2.396788303673078E-4</c:v>
                </c:pt>
                <c:pt idx="9">
                  <c:v>3.9696806279585357E-4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5.3757018277386214E-4</c:v>
                </c:pt>
                <c:pt idx="1">
                  <c:v>2.0099151833711623E-2</c:v>
                </c:pt>
                <c:pt idx="2">
                  <c:v>9.550830247282284E-2</c:v>
                </c:pt>
                <c:pt idx="3">
                  <c:v>0.74546051845657624</c:v>
                </c:pt>
                <c:pt idx="4">
                  <c:v>0.12364114203798829</c:v>
                </c:pt>
                <c:pt idx="5">
                  <c:v>1.7023055787838968E-3</c:v>
                </c:pt>
                <c:pt idx="6">
                  <c:v>2.986501015410345E-4</c:v>
                </c:pt>
                <c:pt idx="7">
                  <c:v>3.3150161271054833E-3</c:v>
                </c:pt>
                <c:pt idx="8">
                  <c:v>0</c:v>
                </c:pt>
                <c:pt idx="9">
                  <c:v>9.437343208696691E-3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2.604540882310677E-3</c:v>
                </c:pt>
                <c:pt idx="1">
                  <c:v>0.35274464721942805</c:v>
                </c:pt>
                <c:pt idx="2">
                  <c:v>9.7870862671839823E-2</c:v>
                </c:pt>
                <c:pt idx="3">
                  <c:v>0.47352948220529767</c:v>
                </c:pt>
                <c:pt idx="4">
                  <c:v>6.5784116491833119E-2</c:v>
                </c:pt>
                <c:pt idx="5">
                  <c:v>3.3589596206351486E-3</c:v>
                </c:pt>
                <c:pt idx="6">
                  <c:v>5.7479522919959768E-4</c:v>
                </c:pt>
                <c:pt idx="7">
                  <c:v>1.0118791014034584E-3</c:v>
                </c:pt>
                <c:pt idx="8">
                  <c:v>1.9159840973319921E-4</c:v>
                </c:pt>
                <c:pt idx="9">
                  <c:v>2.329118168319203E-3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1.7708150535232839E-3</c:v>
                </c:pt>
                <c:pt idx="1">
                  <c:v>1.5690059505767115E-2</c:v>
                </c:pt>
                <c:pt idx="2">
                  <c:v>5.4783593637828441E-2</c:v>
                </c:pt>
                <c:pt idx="3">
                  <c:v>1.2499401751671108E-2</c:v>
                </c:pt>
                <c:pt idx="4">
                  <c:v>0.1874272131199847</c:v>
                </c:pt>
                <c:pt idx="5">
                  <c:v>0.69143946524576039</c:v>
                </c:pt>
                <c:pt idx="6">
                  <c:v>3.3533812995549035E-2</c:v>
                </c:pt>
                <c:pt idx="7">
                  <c:v>8.2957101606496184E-4</c:v>
                </c:pt>
                <c:pt idx="8">
                  <c:v>5.6634175135204118E-4</c:v>
                </c:pt>
                <c:pt idx="9">
                  <c:v>1.4597259224989232E-3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1.1153867603591545E-4</c:v>
                </c:pt>
                <c:pt idx="2">
                  <c:v>5.5769338017957722E-4</c:v>
                </c:pt>
                <c:pt idx="3">
                  <c:v>9.2019407729630256E-3</c:v>
                </c:pt>
                <c:pt idx="4">
                  <c:v>8.8227092744409125E-2</c:v>
                </c:pt>
                <c:pt idx="5">
                  <c:v>0.76526685628241597</c:v>
                </c:pt>
                <c:pt idx="6">
                  <c:v>0.1025040432770063</c:v>
                </c:pt>
                <c:pt idx="7">
                  <c:v>1.6730801405387319E-3</c:v>
                </c:pt>
                <c:pt idx="8">
                  <c:v>2.7884669008978861E-4</c:v>
                </c:pt>
                <c:pt idx="9">
                  <c:v>3.2178908036361607E-2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1.5490785773597281E-3</c:v>
                </c:pt>
                <c:pt idx="1">
                  <c:v>1.3739350084780652E-2</c:v>
                </c:pt>
                <c:pt idx="2">
                  <c:v>4.7993524572433381E-2</c:v>
                </c:pt>
                <c:pt idx="3">
                  <c:v>1.2085604035977698E-2</c:v>
                </c:pt>
                <c:pt idx="4">
                  <c:v>0.17499703442164244</c:v>
                </c:pt>
                <c:pt idx="5">
                  <c:v>0.70060916468379952</c:v>
                </c:pt>
                <c:pt idx="6">
                  <c:v>4.2160057497330983E-2</c:v>
                </c:pt>
                <c:pt idx="7">
                  <c:v>9.350294115594755E-4</c:v>
                </c:pt>
                <c:pt idx="8">
                  <c:v>5.3031518864567271E-4</c:v>
                </c:pt>
                <c:pt idx="9">
                  <c:v>5.4008415264704037E-3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1.065730025067171E-3</c:v>
                </c:pt>
                <c:pt idx="1">
                  <c:v>6.0941745095390342E-3</c:v>
                </c:pt>
                <c:pt idx="2">
                  <c:v>1.4845168940724397E-2</c:v>
                </c:pt>
                <c:pt idx="3">
                  <c:v>2.6313024421728885E-2</c:v>
                </c:pt>
                <c:pt idx="4">
                  <c:v>0.15125861214932229</c:v>
                </c:pt>
                <c:pt idx="5">
                  <c:v>2.3776286756428153E-2</c:v>
                </c:pt>
                <c:pt idx="6">
                  <c:v>0.12324942585671185</c:v>
                </c:pt>
                <c:pt idx="7">
                  <c:v>8.9461280977469568E-2</c:v>
                </c:pt>
                <c:pt idx="8">
                  <c:v>0.5298479458429024</c:v>
                </c:pt>
                <c:pt idx="9">
                  <c:v>3.4088350520106274E-2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8.5940185630800967E-5</c:v>
                </c:pt>
                <c:pt idx="1">
                  <c:v>0</c:v>
                </c:pt>
                <c:pt idx="2">
                  <c:v>2.5782055689240287E-4</c:v>
                </c:pt>
                <c:pt idx="3">
                  <c:v>6.8752148504640774E-4</c:v>
                </c:pt>
                <c:pt idx="4">
                  <c:v>5.7579924372636645E-3</c:v>
                </c:pt>
                <c:pt idx="5">
                  <c:v>1.3148848401512547E-2</c:v>
                </c:pt>
                <c:pt idx="6">
                  <c:v>4.4774836713647299E-2</c:v>
                </c:pt>
                <c:pt idx="7">
                  <c:v>0.1880371261601925</c:v>
                </c:pt>
                <c:pt idx="8">
                  <c:v>0.61249570299071843</c:v>
                </c:pt>
                <c:pt idx="9">
                  <c:v>0.13475421106909591</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9.1986917416189695E-4</c:v>
                </c:pt>
                <c:pt idx="1">
                  <c:v>5.1870400654129194E-3</c:v>
                </c:pt>
                <c:pt idx="2">
                  <c:v>1.2673753066230581E-2</c:v>
                </c:pt>
                <c:pt idx="3">
                  <c:v>2.2498466884709731E-2</c:v>
                </c:pt>
                <c:pt idx="4">
                  <c:v>0.12959934587080948</c:v>
                </c:pt>
                <c:pt idx="5">
                  <c:v>2.2191843826655764E-2</c:v>
                </c:pt>
                <c:pt idx="6">
                  <c:v>0.11155968928863451</c:v>
                </c:pt>
                <c:pt idx="7">
                  <c:v>0.10409852820932135</c:v>
                </c:pt>
                <c:pt idx="8">
                  <c:v>0.5420329108748978</c:v>
                </c:pt>
                <c:pt idx="9">
                  <c:v>4.9238552739165983E-2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2.7366818362469004E-2</c:v>
                </c:pt>
                <c:pt idx="1">
                  <c:v>2.0627270539107848E-2</c:v>
                </c:pt>
                <c:pt idx="2">
                  <c:v>8.8218665860607795E-2</c:v>
                </c:pt>
                <c:pt idx="3">
                  <c:v>0.85717084529826981</c:v>
                </c:pt>
                <c:pt idx="4">
                  <c:v>4.2653948848847172E-3</c:v>
                </c:pt>
                <c:pt idx="5">
                  <c:v>1.8528158883160646E-3</c:v>
                </c:pt>
                <c:pt idx="6">
                  <c:v>3.1906497170397486E-4</c:v>
                </c:pt>
                <c:pt idx="7">
                  <c:v>9.5159728402939881E-5</c:v>
                </c:pt>
                <c:pt idx="8">
                  <c:v>8.3964466237888125E-5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6.8759342301943195E-3</c:v>
                </c:pt>
                <c:pt idx="1">
                  <c:v>2.1823617339312408E-2</c:v>
                </c:pt>
                <c:pt idx="2">
                  <c:v>1.5246636771300448E-2</c:v>
                </c:pt>
                <c:pt idx="3">
                  <c:v>8.9088191330343791E-2</c:v>
                </c:pt>
                <c:pt idx="4">
                  <c:v>0.25739910313901343</c:v>
                </c:pt>
                <c:pt idx="5">
                  <c:v>0.54319880418535127</c:v>
                </c:pt>
                <c:pt idx="6">
                  <c:v>5.5904334828101643E-2</c:v>
                </c:pt>
                <c:pt idx="7">
                  <c:v>4.7832585949177881E-3</c:v>
                </c:pt>
                <c:pt idx="8">
                  <c:v>5.6801195814648727E-3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1.218312654230444E-2</c:v>
                </c:pt>
                <c:pt idx="1">
                  <c:v>5.211479059172721E-2</c:v>
                </c:pt>
                <c:pt idx="2">
                  <c:v>5.6152824034927266E-2</c:v>
                </c:pt>
                <c:pt idx="3">
                  <c:v>0.20873526721772592</c:v>
                </c:pt>
                <c:pt idx="4">
                  <c:v>0.38602909454865486</c:v>
                </c:pt>
                <c:pt idx="5">
                  <c:v>0.2562080450050907</c:v>
                </c:pt>
                <c:pt idx="6">
                  <c:v>1.5341075773524997E-2</c:v>
                </c:pt>
                <c:pt idx="7">
                  <c:v>2.0707863811282334E-3</c:v>
                </c:pt>
                <c:pt idx="8">
                  <c:v>1.1164989904916392E-2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8.5962773463373419E-3</c:v>
                </c:pt>
                <c:pt idx="1">
                  <c:v>2.2750616762500842E-2</c:v>
                </c:pt>
                <c:pt idx="2">
                  <c:v>3.6098605204803548E-2</c:v>
                </c:pt>
                <c:pt idx="3">
                  <c:v>0.12535397847810853</c:v>
                </c:pt>
                <c:pt idx="4">
                  <c:v>0.68384802204025996</c:v>
                </c:pt>
                <c:pt idx="5">
                  <c:v>0.12073665921111996</c:v>
                </c:pt>
                <c:pt idx="6">
                  <c:v>2.227064594472656E-3</c:v>
                </c:pt>
                <c:pt idx="7">
                  <c:v>3.455789887974811E-4</c:v>
                </c:pt>
                <c:pt idx="8">
                  <c:v>4.3197373599685137E-5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1.0734652801073465E-2</c:v>
                </c:pt>
                <c:pt idx="1">
                  <c:v>2.2475679302247569E-2</c:v>
                </c:pt>
                <c:pt idx="2">
                  <c:v>4.3609527004360949E-3</c:v>
                </c:pt>
                <c:pt idx="3">
                  <c:v>4.6628648104662863E-2</c:v>
                </c:pt>
                <c:pt idx="4">
                  <c:v>0.10365649111036565</c:v>
                </c:pt>
                <c:pt idx="5">
                  <c:v>0.12613217041261321</c:v>
                </c:pt>
                <c:pt idx="6">
                  <c:v>0.54042267695404222</c:v>
                </c:pt>
                <c:pt idx="7">
                  <c:v>6.5749748406574979E-2</c:v>
                </c:pt>
                <c:pt idx="8">
                  <c:v>7.9838980207983898E-2</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1.0424356967781944E-2</c:v>
                </c:pt>
                <c:pt idx="1">
                  <c:v>3.6883914597052828E-2</c:v>
                </c:pt>
                <c:pt idx="2">
                  <c:v>1.8013761332427724E-2</c:v>
                </c:pt>
                <c:pt idx="3">
                  <c:v>0.10882083690163305</c:v>
                </c:pt>
                <c:pt idx="4">
                  <c:v>9.2209786492632076E-2</c:v>
                </c:pt>
                <c:pt idx="5">
                  <c:v>0.27738239376310425</c:v>
                </c:pt>
                <c:pt idx="6">
                  <c:v>0.26524525293092754</c:v>
                </c:pt>
                <c:pt idx="7">
                  <c:v>7.5613501461772439E-2</c:v>
                </c:pt>
                <c:pt idx="8">
                  <c:v>0.11540619555266811</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1.065075999856265E-2</c:v>
                </c:pt>
                <c:pt idx="1">
                  <c:v>2.2559200833662727E-2</c:v>
                </c:pt>
                <c:pt idx="2">
                  <c:v>1.1894067339825362E-2</c:v>
                </c:pt>
                <c:pt idx="3">
                  <c:v>8.5903194509324807E-2</c:v>
                </c:pt>
                <c:pt idx="4">
                  <c:v>0.14764454346185635</c:v>
                </c:pt>
                <c:pt idx="5">
                  <c:v>0.58196845017787202</c:v>
                </c:pt>
                <c:pt idx="6">
                  <c:v>0.10846958209062489</c:v>
                </c:pt>
                <c:pt idx="7">
                  <c:v>3.0802400373710879E-2</c:v>
                </c:pt>
                <c:pt idx="8">
                  <c:v>1.0780121456035071E-4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8.7627059235892042E-3</c:v>
                </c:pt>
                <c:pt idx="1">
                  <c:v>7.010164738871364E-4</c:v>
                </c:pt>
                <c:pt idx="2">
                  <c:v>1.927795303189625E-2</c:v>
                </c:pt>
                <c:pt idx="3">
                  <c:v>2.278303540133193E-2</c:v>
                </c:pt>
                <c:pt idx="4">
                  <c:v>2.4886084822993339E-2</c:v>
                </c:pt>
                <c:pt idx="5">
                  <c:v>4.6617595513494564E-2</c:v>
                </c:pt>
                <c:pt idx="6">
                  <c:v>9.3585699263932703E-2</c:v>
                </c:pt>
                <c:pt idx="7">
                  <c:v>0.16543988783736419</c:v>
                </c:pt>
                <c:pt idx="8">
                  <c:v>0.6179460217315107</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5.4991672689564154E-3</c:v>
                </c:pt>
                <c:pt idx="1">
                  <c:v>5.2163529522672282E-3</c:v>
                </c:pt>
                <c:pt idx="2">
                  <c:v>4.5250290670269928E-2</c:v>
                </c:pt>
                <c:pt idx="3">
                  <c:v>5.7882663482386951E-2</c:v>
                </c:pt>
                <c:pt idx="4">
                  <c:v>8.1670489897244125E-2</c:v>
                </c:pt>
                <c:pt idx="5">
                  <c:v>6.8315369386921412E-2</c:v>
                </c:pt>
                <c:pt idx="6">
                  <c:v>0.14571222072086226</c:v>
                </c:pt>
                <c:pt idx="7">
                  <c:v>0.25494139458881943</c:v>
                </c:pt>
                <c:pt idx="8">
                  <c:v>0.33551205103227227</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Galicia</c:v>
                </c:pt>
                <c:pt idx="4">
                  <c:v>Extremadura</c:v>
                </c:pt>
                <c:pt idx="5">
                  <c:v>TOTAL</c:v>
                </c:pt>
                <c:pt idx="6">
                  <c:v>Comunitat Valenciana</c:v>
                </c:pt>
                <c:pt idx="7">
                  <c:v>Cataluña</c:v>
                </c:pt>
                <c:pt idx="8">
                  <c:v>Madrid, Comunidad de*</c:v>
                </c:pt>
                <c:pt idx="9">
                  <c:v>Asturias, Principado de</c:v>
                </c:pt>
                <c:pt idx="10">
                  <c:v>Rioja, La</c:v>
                </c:pt>
                <c:pt idx="11">
                  <c:v>Melilla</c:v>
                </c:pt>
                <c:pt idx="12">
                  <c:v>Balears, Illes</c:v>
                </c:pt>
                <c:pt idx="13">
                  <c:v>Aragón</c:v>
                </c:pt>
                <c:pt idx="14">
                  <c:v>Cantabria</c:v>
                </c:pt>
                <c:pt idx="15">
                  <c:v>Castilla - La Mancha</c:v>
                </c:pt>
                <c:pt idx="16">
                  <c:v>Navarra, Comunidad Foral de</c:v>
                </c:pt>
                <c:pt idx="17">
                  <c:v>País Vasco*</c:v>
                </c:pt>
                <c:pt idx="18">
                  <c:v>Castilla y León*</c:v>
                </c:pt>
                <c:pt idx="19">
                  <c:v>Ceuta</c:v>
                </c:pt>
              </c:strCache>
            </c:strRef>
          </c:cat>
          <c:val>
            <c:numRef>
              <c:f>'9TiempoEspera'!$P$13:$P$32</c:f>
              <c:numCache>
                <c:formatCode>#,##0</c:formatCode>
                <c:ptCount val="20"/>
                <c:pt idx="0">
                  <c:v>915.27</c:v>
                </c:pt>
                <c:pt idx="1">
                  <c:v>533.30999999999995</c:v>
                </c:pt>
                <c:pt idx="2">
                  <c:v>486.8</c:v>
                </c:pt>
                <c:pt idx="3">
                  <c:v>371.17</c:v>
                </c:pt>
                <c:pt idx="4">
                  <c:v>367.81</c:v>
                </c:pt>
                <c:pt idx="5">
                  <c:v>335.86</c:v>
                </c:pt>
                <c:pt idx="6">
                  <c:v>287.08</c:v>
                </c:pt>
                <c:pt idx="7">
                  <c:v>283.25</c:v>
                </c:pt>
                <c:pt idx="8">
                  <c:v>279.51</c:v>
                </c:pt>
                <c:pt idx="9">
                  <c:v>259.73</c:v>
                </c:pt>
                <c:pt idx="10">
                  <c:v>252.22</c:v>
                </c:pt>
                <c:pt idx="11">
                  <c:v>235.81</c:v>
                </c:pt>
                <c:pt idx="12">
                  <c:v>223.28</c:v>
                </c:pt>
                <c:pt idx="13">
                  <c:v>206.68</c:v>
                </c:pt>
                <c:pt idx="14">
                  <c:v>191.37</c:v>
                </c:pt>
                <c:pt idx="15">
                  <c:v>187.07</c:v>
                </c:pt>
                <c:pt idx="16">
                  <c:v>175.91</c:v>
                </c:pt>
                <c:pt idx="17">
                  <c:v>143.32</c:v>
                </c:pt>
                <c:pt idx="18">
                  <c:v>123.7</c:v>
                </c:pt>
                <c:pt idx="19">
                  <c:v>67.48</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Extremadura</c:v>
                </c:pt>
                <c:pt idx="5">
                  <c:v>Murcia, Región de</c:v>
                </c:pt>
                <c:pt idx="6">
                  <c:v>Cantabria</c:v>
                </c:pt>
                <c:pt idx="7">
                  <c:v>Cataluña</c:v>
                </c:pt>
                <c:pt idx="8">
                  <c:v>TOTAL</c:v>
                </c:pt>
                <c:pt idx="9">
                  <c:v>Asturias, Principado de</c:v>
                </c:pt>
                <c:pt idx="10">
                  <c:v>Rioja, La</c:v>
                </c:pt>
                <c:pt idx="11">
                  <c:v>Castilla - La Mancha</c:v>
                </c:pt>
                <c:pt idx="12">
                  <c:v>Comunitat Valenciana</c:v>
                </c:pt>
                <c:pt idx="13">
                  <c:v>Balears, Illes</c:v>
                </c:pt>
                <c:pt idx="14">
                  <c:v>Galicia</c:v>
                </c:pt>
                <c:pt idx="15">
                  <c:v>Canarias</c:v>
                </c:pt>
                <c:pt idx="16">
                  <c:v>Madrid, Comunidad de</c:v>
                </c:pt>
                <c:pt idx="17">
                  <c:v>Aragón</c:v>
                </c:pt>
                <c:pt idx="18">
                  <c:v>Navarra, Comunidad Foral de</c:v>
                </c:pt>
              </c:strCache>
            </c:strRef>
          </c:cat>
          <c:val>
            <c:numRef>
              <c:f>'24asolcasaad_pobl'!$AL$11:$AL$29</c:f>
              <c:numCache>
                <c:formatCode>0.00</c:formatCode>
                <c:ptCount val="19"/>
                <c:pt idx="0">
                  <c:v>1.7529198482285469</c:v>
                </c:pt>
                <c:pt idx="1">
                  <c:v>1.7315809587789819</c:v>
                </c:pt>
                <c:pt idx="2">
                  <c:v>1.7172104971701234</c:v>
                </c:pt>
                <c:pt idx="3">
                  <c:v>1.7023176880510653</c:v>
                </c:pt>
                <c:pt idx="4">
                  <c:v>1.5689816956161018</c:v>
                </c:pt>
                <c:pt idx="5">
                  <c:v>1.54571184220868</c:v>
                </c:pt>
                <c:pt idx="6">
                  <c:v>1.4480267000046632</c:v>
                </c:pt>
                <c:pt idx="7">
                  <c:v>1.425220511933587</c:v>
                </c:pt>
                <c:pt idx="8">
                  <c:v>1.3704794742450668</c:v>
                </c:pt>
                <c:pt idx="9">
                  <c:v>1.3616550291734419</c:v>
                </c:pt>
                <c:pt idx="10">
                  <c:v>1.3571488322624592</c:v>
                </c:pt>
                <c:pt idx="11">
                  <c:v>1.2843364874736174</c:v>
                </c:pt>
                <c:pt idx="12">
                  <c:v>1.2755205838794865</c:v>
                </c:pt>
                <c:pt idx="13">
                  <c:v>1.1605345122890283</c:v>
                </c:pt>
                <c:pt idx="14">
                  <c:v>1.1473292035451652</c:v>
                </c:pt>
                <c:pt idx="15">
                  <c:v>1.1336776678630833</c:v>
                </c:pt>
                <c:pt idx="16">
                  <c:v>0.98532343058893257</c:v>
                </c:pt>
                <c:pt idx="17">
                  <c:v>0.97805165761708412</c:v>
                </c:pt>
                <c:pt idx="18">
                  <c:v>0.96883669719226218</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6C81-47B0-B1AF-BAF6FD9CCEB2}"/>
              </c:ext>
            </c:extLst>
          </c:dPt>
          <c:dPt>
            <c:idx val="11"/>
            <c:invertIfNegative val="0"/>
            <c:bubble3D val="0"/>
            <c:spPr>
              <a:solidFill>
                <a:schemeClr val="accent6">
                  <a:lumMod val="50000"/>
                </a:schemeClr>
              </a:solidFill>
            </c:spPr>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7A14AFDC-BD5E-4FD2-82E5-C318BCD468DC}" type="CELLRANGE">
                      <a:rPr lang="en-US" baseline="0"/>
                      <a:pPr/>
                      <a:t>[CELLRANGE]</a:t>
                    </a:fld>
                    <a:r>
                      <a:rPr lang="en-US" baseline="0"/>
                      <a:t>
</a:t>
                    </a:r>
                    <a:fld id="{63219CE6-5E1A-408E-AA9C-F4B982B295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49C6DAC4-8E6E-44BD-A1B1-F2086272EBF6}" type="CELLRANGE">
                      <a:rPr lang="en-US" baseline="0"/>
                      <a:pPr/>
                      <a:t>[CELLRANGE]</a:t>
                    </a:fld>
                    <a:r>
                      <a:rPr lang="en-US" baseline="0"/>
                      <a:t>
</a:t>
                    </a:r>
                    <a:fld id="{BC9494AD-7CC9-4147-A5DE-EB5E54575C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A4087220-C841-48AF-908C-C4A3BCC2290A}" type="CELLRANGE">
                      <a:rPr lang="en-US" baseline="0"/>
                      <a:pPr/>
                      <a:t>[CELLRANGE]</a:t>
                    </a:fld>
                    <a:r>
                      <a:rPr lang="en-US" baseline="0"/>
                      <a:t>
</a:t>
                    </a:r>
                    <a:fld id="{F7B86B92-80CA-4454-98A3-E8A43C1B3F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187F44F4-373D-4200-96E5-F5A881F048F3}" type="CELLRANGE">
                      <a:rPr lang="en-US" baseline="0"/>
                      <a:pPr/>
                      <a:t>[CELLRANGE]</a:t>
                    </a:fld>
                    <a:r>
                      <a:rPr lang="en-US" baseline="0"/>
                      <a:t>
</a:t>
                    </a:r>
                    <a:fld id="{1C332FFC-2690-4275-9140-BB38627B61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56D18EE9-DA93-4008-B4F2-515AD8583502}" type="CELLRANGE">
                      <a:rPr lang="en-US" baseline="0"/>
                      <a:pPr/>
                      <a:t>[CELLRANGE]</a:t>
                    </a:fld>
                    <a:r>
                      <a:rPr lang="en-US" baseline="0"/>
                      <a:t>
</a:t>
                    </a:r>
                    <a:fld id="{209FFCEF-893B-4F1A-82C0-AF1E52F25D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028A8A4A-07A3-4D4E-A98B-38902C5C6421}" type="CELLRANGE">
                      <a:rPr lang="en-US" baseline="0"/>
                      <a:pPr/>
                      <a:t>[CELLRANGE]</a:t>
                    </a:fld>
                    <a:r>
                      <a:rPr lang="en-US" baseline="0"/>
                      <a:t>
</a:t>
                    </a:r>
                    <a:fld id="{F80E523B-D1FC-4ED3-8607-CFA583CFF0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7D90829E-76D6-4736-AD6D-1F2E7E6C1250}" type="CELLRANGE">
                      <a:rPr lang="en-US" baseline="0"/>
                      <a:pPr/>
                      <a:t>[CELLRANGE]</a:t>
                    </a:fld>
                    <a:r>
                      <a:rPr lang="en-US" baseline="0"/>
                      <a:t>
</a:t>
                    </a:r>
                    <a:fld id="{008AC1A3-2D73-41B5-AA21-B126785633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4CEB85A4-4C3E-4D97-8CF5-89A170A60FFB}" type="CELLRANGE">
                      <a:rPr lang="en-US" baseline="0"/>
                      <a:pPr/>
                      <a:t>[CELLRANGE]</a:t>
                    </a:fld>
                    <a:r>
                      <a:rPr lang="en-US" baseline="0"/>
                      <a:t>
</a:t>
                    </a:r>
                    <a:fld id="{2E259466-4FF4-44A2-8801-6F5AD7591F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4688B292-935F-4A4D-9B83-26C30098F006}" type="CELLRANGE">
                      <a:rPr lang="en-US" baseline="0"/>
                      <a:pPr/>
                      <a:t>[CELLRANGE]</a:t>
                    </a:fld>
                    <a:r>
                      <a:rPr lang="en-US" baseline="0"/>
                      <a:t>
</a:t>
                    </a:r>
                    <a:fld id="{46AEF2B3-A25C-4492-BDB1-7FB3FE9111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F68F7319-37F8-40A0-A5BE-030F867E0F2B}" type="CELLRANGE">
                      <a:rPr lang="en-US" baseline="0"/>
                      <a:pPr/>
                      <a:t>[CELLRANGE]</a:t>
                    </a:fld>
                    <a:r>
                      <a:rPr lang="en-US" baseline="0"/>
                      <a:t>
</a:t>
                    </a:r>
                    <a:fld id="{F1BCB8AE-E45A-4FBE-8DDE-DECC7397BD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E6F00A80-57DD-46F1-9E59-4CEFEB12EEEE}" type="CELLRANGE">
                      <a:rPr lang="en-US" baseline="0"/>
                      <a:pPr/>
                      <a:t>[CELLRANGE]</a:t>
                    </a:fld>
                    <a:r>
                      <a:rPr lang="en-US" baseline="0"/>
                      <a:t>
</a:t>
                    </a:r>
                    <a:fld id="{2DD5D5CB-5EEA-4D05-90D0-AD45B52114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48639594-5FAC-4E30-82E3-683EEC56E63A}" type="CELLRANGE">
                      <a:rPr lang="en-US" baseline="0"/>
                      <a:pPr/>
                      <a:t>[CELLRANGE]</a:t>
                    </a:fld>
                    <a:r>
                      <a:rPr lang="en-US" baseline="0"/>
                      <a:t>
</a:t>
                    </a:r>
                    <a:fld id="{79DBB5DB-934B-4DA8-A6A3-0DDE0FA14D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713C5636-A08A-4B88-8D1C-EA190FD8DA19}" type="CELLRANGE">
                      <a:rPr lang="en-US" baseline="0"/>
                      <a:pPr/>
                      <a:t>[CELLRANGE]</a:t>
                    </a:fld>
                    <a:r>
                      <a:rPr lang="en-US" baseline="0"/>
                      <a:t>
</a:t>
                    </a:r>
                    <a:fld id="{A44E8E02-EE70-480D-BA2E-FBB2606C42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97934BAA-E4C7-4DF2-AC4F-8A29C0C2E897}" type="CELLRANGE">
                      <a:rPr lang="en-US" baseline="0"/>
                      <a:pPr/>
                      <a:t>[CELLRANGE]</a:t>
                    </a:fld>
                    <a:r>
                      <a:rPr lang="en-US" baseline="0"/>
                      <a:t>
</a:t>
                    </a:r>
                    <a:fld id="{B4A15470-98C7-4A5C-B784-9EF0C8A347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6C3611A2-4AFA-436E-9B0A-62F5D1F84547}" type="CELLRANGE">
                      <a:rPr lang="en-US" baseline="0"/>
                      <a:pPr/>
                      <a:t>[CELLRANGE]</a:t>
                    </a:fld>
                    <a:r>
                      <a:rPr lang="en-US" baseline="0"/>
                      <a:t>
</a:t>
                    </a:r>
                    <a:fld id="{A782FACF-1919-4DBE-8D70-87A2057366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2D3219A5-61BA-4F02-88D8-85C4A5C498A3}" type="CELLRANGE">
                      <a:rPr lang="en-US" baseline="0"/>
                      <a:pPr/>
                      <a:t>[CELLRANGE]</a:t>
                    </a:fld>
                    <a:r>
                      <a:rPr lang="en-US" baseline="0"/>
                      <a:t>
</a:t>
                    </a:r>
                    <a:fld id="{CD3EFC2B-F399-4426-9D30-BF2967D330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91A70520-C3C1-4181-A432-A3CFE5F660FB}" type="CELLRANGE">
                      <a:rPr lang="en-US" baseline="0"/>
                      <a:pPr/>
                      <a:t>[CELLRANGE]</a:t>
                    </a:fld>
                    <a:r>
                      <a:rPr lang="en-US" baseline="0"/>
                      <a:t>
</a:t>
                    </a:r>
                    <a:fld id="{19A086C5-F531-40CF-8A03-C6B182F0BE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35DD9213-B492-44A5-84B4-3362C39E67B8}" type="CELLRANGE">
                      <a:rPr lang="en-US" baseline="0"/>
                      <a:pPr/>
                      <a:t>[CELLRANGE]</a:t>
                    </a:fld>
                    <a:r>
                      <a:rPr lang="en-US" baseline="0"/>
                      <a:t>
</a:t>
                    </a:r>
                    <a:fld id="{6D9E1ABB-129E-4AF7-B08E-1897E9041A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949A031D-0FF4-4EE8-86F2-B28BBA6E551C}" type="CELLRANGE">
                      <a:rPr lang="en-US" baseline="0"/>
                      <a:pPr/>
                      <a:t>[CELLRANGE]</a:t>
                    </a:fld>
                    <a:r>
                      <a:rPr lang="en-US" baseline="0"/>
                      <a:t>
</a:t>
                    </a:r>
                    <a:fld id="{FF1A0201-DE3A-46AF-A336-C84300DC1D6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F428FC89-5A36-4C71-B14E-612622980683}" type="CELLRANGE">
                      <a:rPr lang="en-US" baseline="0"/>
                      <a:pPr/>
                      <a:t>[CELLRANGE]</a:t>
                    </a:fld>
                    <a:r>
                      <a:rPr lang="en-US" baseline="0"/>
                      <a:t>
</a:t>
                    </a:r>
                    <a:fld id="{82E183B4-0E0B-457E-B564-A1B14B1F82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Galicia</c:v>
                </c:pt>
                <c:pt idx="2">
                  <c:v>Ceuta</c:v>
                </c:pt>
                <c:pt idx="3">
                  <c:v>Aragón</c:v>
                </c:pt>
                <c:pt idx="4">
                  <c:v>Cantabria</c:v>
                </c:pt>
                <c:pt idx="5">
                  <c:v>Navarra, Comunidad Foral de</c:v>
                </c:pt>
                <c:pt idx="6">
                  <c:v>Castilla - La Mancha</c:v>
                </c:pt>
                <c:pt idx="7">
                  <c:v>Comunitat Valenciana</c:v>
                </c:pt>
                <c:pt idx="8">
                  <c:v>Madrid, Comunidad de</c:v>
                </c:pt>
                <c:pt idx="9">
                  <c:v>Asturias, Principado de</c:v>
                </c:pt>
                <c:pt idx="10">
                  <c:v>Balears, Illes</c:v>
                </c:pt>
                <c:pt idx="11">
                  <c:v>Media Nacional</c:v>
                </c:pt>
                <c:pt idx="12">
                  <c:v>Melilla</c:v>
                </c:pt>
                <c:pt idx="13">
                  <c:v>Andalucía</c:v>
                </c:pt>
                <c:pt idx="14">
                  <c:v>Canarias</c:v>
                </c:pt>
                <c:pt idx="15">
                  <c:v>Murcia, Región de</c:v>
                </c:pt>
                <c:pt idx="16">
                  <c:v>Extremadura</c:v>
                </c:pt>
                <c:pt idx="17">
                  <c:v>País Vasco</c:v>
                </c:pt>
                <c:pt idx="18">
                  <c:v>Rioja, La</c:v>
                </c:pt>
                <c:pt idx="19">
                  <c:v>Cataluña</c:v>
                </c:pt>
              </c:strCache>
            </c:strRef>
          </c:cat>
          <c:val>
            <c:numRef>
              <c:f>'11ListaEspera'!$O$13:$O$32</c:f>
              <c:numCache>
                <c:formatCode>0.00%</c:formatCode>
                <c:ptCount val="20"/>
                <c:pt idx="0">
                  <c:v>0.9986338563057412</c:v>
                </c:pt>
                <c:pt idx="1">
                  <c:v>0.96887293809096553</c:v>
                </c:pt>
                <c:pt idx="2">
                  <c:v>0.9580279813457695</c:v>
                </c:pt>
                <c:pt idx="3">
                  <c:v>0.95747689510630773</c:v>
                </c:pt>
                <c:pt idx="4">
                  <c:v>0.95590128755364812</c:v>
                </c:pt>
                <c:pt idx="5">
                  <c:v>0.95411589156926135</c:v>
                </c:pt>
                <c:pt idx="6">
                  <c:v>0.94369265574594663</c:v>
                </c:pt>
                <c:pt idx="7">
                  <c:v>0.93616820604027295</c:v>
                </c:pt>
                <c:pt idx="8">
                  <c:v>0.93087033948610676</c:v>
                </c:pt>
                <c:pt idx="9">
                  <c:v>0.90655027318972559</c:v>
                </c:pt>
                <c:pt idx="10">
                  <c:v>0.88067116302023363</c:v>
                </c:pt>
                <c:pt idx="11">
                  <c:v>0.87921382845556073</c:v>
                </c:pt>
                <c:pt idx="12">
                  <c:v>0.87364798426745327</c:v>
                </c:pt>
                <c:pt idx="13">
                  <c:v>0.87332401511621882</c:v>
                </c:pt>
                <c:pt idx="14">
                  <c:v>0.85599439121290022</c:v>
                </c:pt>
                <c:pt idx="15">
                  <c:v>0.84327003939273226</c:v>
                </c:pt>
                <c:pt idx="16">
                  <c:v>0.84082397003745324</c:v>
                </c:pt>
                <c:pt idx="17">
                  <c:v>0.82368530647787075</c:v>
                </c:pt>
                <c:pt idx="18">
                  <c:v>0.82111047943907522</c:v>
                </c:pt>
                <c:pt idx="19">
                  <c:v>0.73225592935658013</c:v>
                </c:pt>
              </c:numCache>
            </c:numRef>
          </c:val>
          <c:extLst>
            <c:ext xmlns:c15="http://schemas.microsoft.com/office/drawing/2012/chart" uri="{02D57815-91ED-43cb-92C2-25804820EDAC}">
              <c15:datalabelsRange>
                <c15:f>'11ListaEspera'!$M$13:$M$32</c15:f>
                <c15:dlblRangeCache>
                  <c:ptCount val="20"/>
                  <c:pt idx="0">
                    <c:v>116.227</c:v>
                  </c:pt>
                  <c:pt idx="1">
                    <c:v>70.190</c:v>
                  </c:pt>
                  <c:pt idx="2">
                    <c:v>1.438</c:v>
                  </c:pt>
                  <c:pt idx="3">
                    <c:v>37.918</c:v>
                  </c:pt>
                  <c:pt idx="4">
                    <c:v>17.818</c:v>
                  </c:pt>
                  <c:pt idx="5">
                    <c:v>15.346</c:v>
                  </c:pt>
                  <c:pt idx="6">
                    <c:v>67.575</c:v>
                  </c:pt>
                  <c:pt idx="7">
                    <c:v>138.962</c:v>
                  </c:pt>
                  <c:pt idx="8">
                    <c:v>164.657</c:v>
                  </c:pt>
                  <c:pt idx="9">
                    <c:v>28.870</c:v>
                  </c:pt>
                  <c:pt idx="10">
                    <c:v>26.768</c:v>
                  </c:pt>
                  <c:pt idx="11">
                    <c:v>1.330.298</c:v>
                  </c:pt>
                  <c:pt idx="12">
                    <c:v>1.777</c:v>
                  </c:pt>
                  <c:pt idx="13">
                    <c:v>269.920</c:v>
                  </c:pt>
                  <c:pt idx="14">
                    <c:v>36.628</c:v>
                  </c:pt>
                  <c:pt idx="15">
                    <c:v>38.104</c:v>
                  </c:pt>
                  <c:pt idx="16">
                    <c:v>32.777</c:v>
                  </c:pt>
                  <c:pt idx="17">
                    <c:v>65.268</c:v>
                  </c:pt>
                  <c:pt idx="18">
                    <c:v>8.666</c:v>
                  </c:pt>
                  <c:pt idx="19">
                    <c:v>191.389</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6C81-47B0-B1AF-BAF6FD9CCEB2}"/>
              </c:ext>
            </c:extLst>
          </c:dPt>
          <c:dPt>
            <c:idx val="11"/>
            <c:invertIfNegative val="0"/>
            <c:bubble3D val="0"/>
            <c:spPr>
              <a:solidFill>
                <a:schemeClr val="accent2">
                  <a:lumMod val="50000"/>
                </a:schemeClr>
              </a:solidFill>
            </c:spPr>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D1A35A53-3597-4FC2-A1AA-A19C8B4B688B}" type="CELLRANGE">
                      <a:rPr lang="en-US" baseline="0"/>
                      <a:pPr/>
                      <a:t>[CELLRANGE]</a:t>
                    </a:fld>
                    <a:r>
                      <a:rPr lang="en-US" baseline="0"/>
                      <a:t>
</a:t>
                    </a:r>
                    <a:fld id="{6708D8C9-DBD7-4A2F-A824-D2474AA9CF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03D49AF3-47C4-49CA-97F4-4F77DBB7D66C}" type="CELLRANGE">
                      <a:rPr lang="en-US" baseline="0"/>
                      <a:pPr/>
                      <a:t>[CELLRANGE]</a:t>
                    </a:fld>
                    <a:r>
                      <a:rPr lang="en-US" baseline="0"/>
                      <a:t>
</a:t>
                    </a:r>
                    <a:fld id="{2349CB33-4EF5-475E-AED8-FDADDE8D78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83BA3467-0E8E-4E83-8A3E-E1405DB1B422}" type="CELLRANGE">
                      <a:rPr lang="en-US" baseline="0"/>
                      <a:pPr/>
                      <a:t>[CELLRANGE]</a:t>
                    </a:fld>
                    <a:r>
                      <a:rPr lang="en-US" baseline="0"/>
                      <a:t>
</a:t>
                    </a:r>
                    <a:fld id="{5A540696-677F-4BAE-840F-6A50FDF3EB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22B9F47C-EA7D-4AFD-8257-773BCD86AFF3}" type="CELLRANGE">
                      <a:rPr lang="en-US" baseline="0"/>
                      <a:pPr/>
                      <a:t>[CELLRANGE]</a:t>
                    </a:fld>
                    <a:r>
                      <a:rPr lang="en-US" baseline="0"/>
                      <a:t>
</a:t>
                    </a:r>
                    <a:fld id="{DDDBEFC5-74D3-4B0A-8BF0-C55AF78250D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0329E97F-173B-499E-A661-8C33AC98EABC}" type="CELLRANGE">
                      <a:rPr lang="en-US" baseline="0"/>
                      <a:pPr/>
                      <a:t>[CELLRANGE]</a:t>
                    </a:fld>
                    <a:r>
                      <a:rPr lang="en-US" baseline="0"/>
                      <a:t>
</a:t>
                    </a:r>
                    <a:fld id="{BD8CDC0A-188B-4F38-BC2E-949725DA76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3B06F92B-310E-4545-8776-CA768B292610}" type="CELLRANGE">
                      <a:rPr lang="en-US" baseline="0"/>
                      <a:pPr/>
                      <a:t>[CELLRANGE]</a:t>
                    </a:fld>
                    <a:r>
                      <a:rPr lang="en-US" baseline="0"/>
                      <a:t>
</a:t>
                    </a:r>
                    <a:fld id="{DF858DB5-4F86-48DD-B3F0-50FCCBC752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CC34FC57-A549-4197-826F-1A0F5A2C51FB}" type="CELLRANGE">
                      <a:rPr lang="en-US" baseline="0"/>
                      <a:pPr/>
                      <a:t>[CELLRANGE]</a:t>
                    </a:fld>
                    <a:r>
                      <a:rPr lang="en-US" baseline="0"/>
                      <a:t>
</a:t>
                    </a:r>
                    <a:fld id="{9EDE7392-EC0C-4A74-861D-042E5159FA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38A8F994-05BB-4A7B-A5E5-CBF20C59BFE5}" type="CELLRANGE">
                      <a:rPr lang="en-US" baseline="0"/>
                      <a:pPr/>
                      <a:t>[CELLRANGE]</a:t>
                    </a:fld>
                    <a:r>
                      <a:rPr lang="en-US" baseline="0"/>
                      <a:t>
</a:t>
                    </a:r>
                    <a:fld id="{1F5B1FDD-605E-4027-A961-177BA28A75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E981A17E-05C9-4407-941F-9E1E6172F99D}" type="CELLRANGE">
                      <a:rPr lang="en-US" baseline="0"/>
                      <a:pPr/>
                      <a:t>[CELLRANGE]</a:t>
                    </a:fld>
                    <a:r>
                      <a:rPr lang="en-US" baseline="0"/>
                      <a:t>
</a:t>
                    </a:r>
                    <a:fld id="{39CDAD9D-AB28-4AC2-A8D7-4EEC416ECA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1.5594541910331384E-3"/>
                  <c:y val="3.9760608081192681E-4"/>
                </c:manualLayout>
              </c:layout>
              <c:tx>
                <c:rich>
                  <a:bodyPr/>
                  <a:lstStyle/>
                  <a:p>
                    <a:fld id="{5058092F-6561-4B09-BE7B-88FEE36DEAD5}" type="CELLRANGE">
                      <a:rPr lang="en-US" baseline="0"/>
                      <a:pPr/>
                      <a:t>[CELLRANGE]</a:t>
                    </a:fld>
                    <a:r>
                      <a:rPr lang="en-US" baseline="0"/>
                      <a:t>
</a:t>
                    </a:r>
                    <a:fld id="{042E0179-ABCC-4437-862D-D39FF863B8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0"/>
                  <c:y val="3.6872560258028003E-3"/>
                </c:manualLayout>
              </c:layout>
              <c:tx>
                <c:rich>
                  <a:bodyPr/>
                  <a:lstStyle/>
                  <a:p>
                    <a:fld id="{C6CD5C7F-2276-4577-9C66-FFA57B8A80F2}" type="CELLRANGE">
                      <a:rPr lang="en-US" baseline="0"/>
                      <a:pPr/>
                      <a:t>[CELLRANGE]</a:t>
                    </a:fld>
                    <a:r>
                      <a:rPr lang="en-US" baseline="0"/>
                      <a:t>
</a:t>
                    </a:r>
                    <a:fld id="{9B82E9CC-2C55-414D-9DE9-AAB8DFC8B8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1.9317225534193593E-3"/>
                </c:manualLayout>
              </c:layout>
              <c:tx>
                <c:rich>
                  <a:bodyPr/>
                  <a:lstStyle/>
                  <a:p>
                    <a:fld id="{4E32ADC3-6453-4BC5-91B9-2651A8B0F910}" type="CELLRANGE">
                      <a:rPr lang="en-US" baseline="0"/>
                      <a:pPr/>
                      <a:t>[CELLRANGE]</a:t>
                    </a:fld>
                    <a:r>
                      <a:rPr lang="en-US" baseline="0"/>
                      <a:t>
</a:t>
                    </a:r>
                    <a:fld id="{CE7E9CD1-07B2-4896-A56B-3AFA76418D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F78870C1-FD10-4234-B1DC-A8E2FF95F74F}" type="CELLRANGE">
                      <a:rPr lang="en-US" baseline="0"/>
                      <a:pPr/>
                      <a:t>[CELLRANGE]</a:t>
                    </a:fld>
                    <a:r>
                      <a:rPr lang="en-US" baseline="0"/>
                      <a:t>
</a:t>
                    </a:r>
                    <a:fld id="{0E7DC1AF-E55F-4A0A-B58E-DABC59CC14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CFDE05F4-89C7-4128-A7E6-A8B3AC6AB943}" type="CELLRANGE">
                      <a:rPr lang="en-US" baseline="0"/>
                      <a:pPr/>
                      <a:t>[CELLRANGE]</a:t>
                    </a:fld>
                    <a:r>
                      <a:rPr lang="en-US" baseline="0"/>
                      <a:t>
</a:t>
                    </a:r>
                    <a:fld id="{802073BA-F7C0-4A6B-AF32-CAE260D806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8AD027A2-15F8-4851-B556-65C743634038}" type="CELLRANGE">
                      <a:rPr lang="en-US" baseline="0"/>
                      <a:pPr/>
                      <a:t>[CELLRANGE]</a:t>
                    </a:fld>
                    <a:r>
                      <a:rPr lang="en-US" baseline="0"/>
                      <a:t>
</a:t>
                    </a:r>
                    <a:fld id="{0E2ADEA8-FA22-4161-99F6-D3015723BE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1F73B754-8B93-4908-94A2-2A63517BF72E}" type="CELLRANGE">
                      <a:rPr lang="en-US" baseline="0"/>
                      <a:pPr/>
                      <a:t>[CELLRANGE]</a:t>
                    </a:fld>
                    <a:r>
                      <a:rPr lang="en-US" baseline="0"/>
                      <a:t>
</a:t>
                    </a:r>
                    <a:fld id="{7BBFB6AF-6FE5-4EE1-BDED-1C7F35FE532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89FC2142-E800-47F3-A16B-73880067EB4B}" type="CELLRANGE">
                      <a:rPr lang="en-US" baseline="0"/>
                      <a:pPr/>
                      <a:t>[CELLRANGE]</a:t>
                    </a:fld>
                    <a:r>
                      <a:rPr lang="en-US" baseline="0"/>
                      <a:t>
</a:t>
                    </a:r>
                    <a:fld id="{E07DD568-5937-444A-AE23-9B6286ED1A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77611802-5973-42BC-971F-05369971DE14}" type="CELLRANGE">
                      <a:rPr lang="en-US" baseline="0"/>
                      <a:pPr/>
                      <a:t>[CELLRANGE]</a:t>
                    </a:fld>
                    <a:r>
                      <a:rPr lang="en-US" baseline="0"/>
                      <a:t>
</a:t>
                    </a:r>
                    <a:fld id="{7C77209A-9315-497A-BB43-B4F8E14AC2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3B912114-39C6-4DBB-A9F2-25E2A95FE04C}" type="CELLRANGE">
                      <a:rPr lang="en-US" baseline="0"/>
                      <a:pPr/>
                      <a:t>[CELLRANGE]</a:t>
                    </a:fld>
                    <a:r>
                      <a:rPr lang="en-US" baseline="0"/>
                      <a:t>
</a:t>
                    </a:r>
                    <a:fld id="{B0575E16-ED27-49F3-B2B1-C71DD88E8E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7368E04F-ADD4-445F-A7D5-F50DE0DF4803}" type="CELLRANGE">
                      <a:rPr lang="en-US" baseline="0"/>
                      <a:pPr/>
                      <a:t>[CELLRANGE]</a:t>
                    </a:fld>
                    <a:r>
                      <a:rPr lang="en-US" baseline="0"/>
                      <a:t>
</a:t>
                    </a:r>
                    <a:fld id="{F48F8DF0-C809-4AA9-ACD2-5EBFB65E73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Galicia</c:v>
                </c:pt>
                <c:pt idx="2">
                  <c:v>Ceuta</c:v>
                </c:pt>
                <c:pt idx="3">
                  <c:v>Aragón</c:v>
                </c:pt>
                <c:pt idx="4">
                  <c:v>Cantabria</c:v>
                </c:pt>
                <c:pt idx="5">
                  <c:v>Navarra, Comunidad Foral de</c:v>
                </c:pt>
                <c:pt idx="6">
                  <c:v>Castilla - La Mancha</c:v>
                </c:pt>
                <c:pt idx="7">
                  <c:v>Comunitat Valenciana</c:v>
                </c:pt>
                <c:pt idx="8">
                  <c:v>Madrid, Comunidad de</c:v>
                </c:pt>
                <c:pt idx="9">
                  <c:v>Asturias, Principado de</c:v>
                </c:pt>
                <c:pt idx="10">
                  <c:v>Balears, Illes</c:v>
                </c:pt>
                <c:pt idx="11">
                  <c:v>Media Nacional</c:v>
                </c:pt>
                <c:pt idx="12">
                  <c:v>Melilla</c:v>
                </c:pt>
                <c:pt idx="13">
                  <c:v>Andalucía</c:v>
                </c:pt>
                <c:pt idx="14">
                  <c:v>Canarias</c:v>
                </c:pt>
                <c:pt idx="15">
                  <c:v>Murcia, Región de</c:v>
                </c:pt>
                <c:pt idx="16">
                  <c:v>Extremadura</c:v>
                </c:pt>
                <c:pt idx="17">
                  <c:v>País Vasco</c:v>
                </c:pt>
                <c:pt idx="18">
                  <c:v>Rioja, La</c:v>
                </c:pt>
                <c:pt idx="19">
                  <c:v>Cataluña</c:v>
                </c:pt>
              </c:strCache>
            </c:strRef>
          </c:cat>
          <c:val>
            <c:numRef>
              <c:f>'11ListaEspera'!$P$13:$P$32</c:f>
              <c:numCache>
                <c:formatCode>0.00%</c:formatCode>
                <c:ptCount val="20"/>
                <c:pt idx="0">
                  <c:v>1.3661436942587596E-3</c:v>
                </c:pt>
                <c:pt idx="1">
                  <c:v>3.1127061909034439E-2</c:v>
                </c:pt>
                <c:pt idx="2">
                  <c:v>4.197201865423051E-2</c:v>
                </c:pt>
                <c:pt idx="3">
                  <c:v>4.2523104893692237E-2</c:v>
                </c:pt>
                <c:pt idx="4">
                  <c:v>4.4098712446351933E-2</c:v>
                </c:pt>
                <c:pt idx="5">
                  <c:v>4.5884108430738625E-2</c:v>
                </c:pt>
                <c:pt idx="6">
                  <c:v>5.6307344254053378E-2</c:v>
                </c:pt>
                <c:pt idx="7">
                  <c:v>6.3831793959727018E-2</c:v>
                </c:pt>
                <c:pt idx="8">
                  <c:v>6.9129660513893201E-2</c:v>
                </c:pt>
                <c:pt idx="9">
                  <c:v>9.3449726810274442E-2</c:v>
                </c:pt>
                <c:pt idx="10">
                  <c:v>0.11932883697976641</c:v>
                </c:pt>
                <c:pt idx="11">
                  <c:v>0.12078617154443926</c:v>
                </c:pt>
                <c:pt idx="12">
                  <c:v>0.1263520157325467</c:v>
                </c:pt>
                <c:pt idx="13">
                  <c:v>0.12667598488378112</c:v>
                </c:pt>
                <c:pt idx="14">
                  <c:v>0.14400560878709978</c:v>
                </c:pt>
                <c:pt idx="15">
                  <c:v>0.15672996060726774</c:v>
                </c:pt>
                <c:pt idx="16">
                  <c:v>0.15917602996254682</c:v>
                </c:pt>
                <c:pt idx="17">
                  <c:v>0.17631469352212925</c:v>
                </c:pt>
                <c:pt idx="18">
                  <c:v>0.17888952056092478</c:v>
                </c:pt>
                <c:pt idx="19">
                  <c:v>0.26774407064341982</c:v>
                </c:pt>
              </c:numCache>
            </c:numRef>
          </c:val>
          <c:extLst>
            <c:ext xmlns:c15="http://schemas.microsoft.com/office/drawing/2012/chart" uri="{02D57815-91ED-43cb-92C2-25804820EDAC}">
              <c15:datalabelsRange>
                <c15:f>'11ListaEspera'!$N$13:$N$32</c15:f>
                <c15:dlblRangeCache>
                  <c:ptCount val="20"/>
                  <c:pt idx="0">
                    <c:v>159</c:v>
                  </c:pt>
                  <c:pt idx="1">
                    <c:v>2.255</c:v>
                  </c:pt>
                  <c:pt idx="2">
                    <c:v>63</c:v>
                  </c:pt>
                  <c:pt idx="3">
                    <c:v>1.684</c:v>
                  </c:pt>
                  <c:pt idx="4">
                    <c:v>822</c:v>
                  </c:pt>
                  <c:pt idx="5">
                    <c:v>738</c:v>
                  </c:pt>
                  <c:pt idx="6">
                    <c:v>4.032</c:v>
                  </c:pt>
                  <c:pt idx="7">
                    <c:v>9.475</c:v>
                  </c:pt>
                  <c:pt idx="8">
                    <c:v>12.228</c:v>
                  </c:pt>
                  <c:pt idx="9">
                    <c:v>2.976</c:v>
                  </c:pt>
                  <c:pt idx="10">
                    <c:v>3.627</c:v>
                  </c:pt>
                  <c:pt idx="11">
                    <c:v>182.756</c:v>
                  </c:pt>
                  <c:pt idx="12">
                    <c:v>257</c:v>
                  </c:pt>
                  <c:pt idx="13">
                    <c:v>39.152</c:v>
                  </c:pt>
                  <c:pt idx="14">
                    <c:v>6.162</c:v>
                  </c:pt>
                  <c:pt idx="15">
                    <c:v>7.082</c:v>
                  </c:pt>
                  <c:pt idx="16">
                    <c:v>6.205</c:v>
                  </c:pt>
                  <c:pt idx="17">
                    <c:v>13.971</c:v>
                  </c:pt>
                  <c:pt idx="18">
                    <c:v>1.888</c:v>
                  </c:pt>
                  <c:pt idx="19">
                    <c:v>69.980</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Galicia</c:v>
                </c:pt>
                <c:pt idx="2">
                  <c:v>Ceuta</c:v>
                </c:pt>
                <c:pt idx="3">
                  <c:v>Aragón</c:v>
                </c:pt>
                <c:pt idx="4">
                  <c:v>Cantabria</c:v>
                </c:pt>
                <c:pt idx="5">
                  <c:v>Navarra, Comunidad Foral de</c:v>
                </c:pt>
                <c:pt idx="6">
                  <c:v>Castilla - La Mancha</c:v>
                </c:pt>
                <c:pt idx="7">
                  <c:v>Comunitat Valenciana</c:v>
                </c:pt>
                <c:pt idx="8">
                  <c:v>Madrid, Comunidad de</c:v>
                </c:pt>
                <c:pt idx="9">
                  <c:v>Asturias, Principado de</c:v>
                </c:pt>
                <c:pt idx="10">
                  <c:v>Balears, Illes</c:v>
                </c:pt>
                <c:pt idx="11">
                  <c:v>Media Nacional</c:v>
                </c:pt>
                <c:pt idx="12">
                  <c:v>Melilla</c:v>
                </c:pt>
                <c:pt idx="13">
                  <c:v>Andalucía</c:v>
                </c:pt>
                <c:pt idx="14">
                  <c:v>Canarias</c:v>
                </c:pt>
                <c:pt idx="15">
                  <c:v>Murcia, Región de</c:v>
                </c:pt>
                <c:pt idx="16">
                  <c:v>Extremadura</c:v>
                </c:pt>
                <c:pt idx="17">
                  <c:v>País Vasco</c:v>
                </c:pt>
                <c:pt idx="18">
                  <c:v>Rioja, La</c:v>
                </c:pt>
                <c:pt idx="19">
                  <c:v>Cataluña</c:v>
                </c:pt>
              </c:strCache>
            </c:strRef>
          </c:cat>
          <c:val>
            <c:numRef>
              <c:f>'11ListaEspera'!$Q$13:$Q$32</c:f>
              <c:numCache>
                <c:formatCode>0.00%</c:formatCode>
                <c:ptCount val="20"/>
                <c:pt idx="0">
                  <c:v>0.87921382845556073</c:v>
                </c:pt>
                <c:pt idx="1">
                  <c:v>0.87921382845556073</c:v>
                </c:pt>
                <c:pt idx="2">
                  <c:v>0.87921382845556073</c:v>
                </c:pt>
                <c:pt idx="3">
                  <c:v>0.87921382845556073</c:v>
                </c:pt>
                <c:pt idx="4">
                  <c:v>0.87921382845556073</c:v>
                </c:pt>
                <c:pt idx="5">
                  <c:v>0.87921382845556073</c:v>
                </c:pt>
                <c:pt idx="6">
                  <c:v>0.87921382845556073</c:v>
                </c:pt>
                <c:pt idx="7">
                  <c:v>0.87921382845556073</c:v>
                </c:pt>
                <c:pt idx="8">
                  <c:v>0.87921382845556073</c:v>
                </c:pt>
                <c:pt idx="9">
                  <c:v>0.87921382845556073</c:v>
                </c:pt>
                <c:pt idx="10">
                  <c:v>0.87921382845556073</c:v>
                </c:pt>
                <c:pt idx="11">
                  <c:v>0.87921382845556073</c:v>
                </c:pt>
                <c:pt idx="12">
                  <c:v>0.87921382845556073</c:v>
                </c:pt>
                <c:pt idx="13">
                  <c:v>0.87921382845556073</c:v>
                </c:pt>
                <c:pt idx="14">
                  <c:v>0.87921382845556073</c:v>
                </c:pt>
                <c:pt idx="15">
                  <c:v>0.87921382845556073</c:v>
                </c:pt>
                <c:pt idx="16">
                  <c:v>0.87921382845556073</c:v>
                </c:pt>
                <c:pt idx="17">
                  <c:v>0.87921382845556073</c:v>
                </c:pt>
                <c:pt idx="18">
                  <c:v>0.87921382845556073</c:v>
                </c:pt>
                <c:pt idx="19">
                  <c:v>0.87921382845556073</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extLst>
              <c:ext xmlns:c16="http://schemas.microsoft.com/office/drawing/2014/chart" uri="{C3380CC4-5D6E-409C-BE32-E72D297353CC}">
                <c16:uniqueId val="{00000000-C55D-4E29-9CD8-90CA83D3C1E4}"/>
              </c:ext>
            </c:extLst>
          </c:dPt>
          <c:dPt>
            <c:idx val="9"/>
            <c:invertIfNegative val="0"/>
            <c:bubble3D val="0"/>
            <c:spPr>
              <a:solidFill>
                <a:schemeClr val="accent6">
                  <a:lumMod val="50000"/>
                </a:schemeClr>
              </a:solidFill>
            </c:spPr>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D78D31CF-0E1E-4AD4-9D0D-3B6C29F369CB}" type="CELLRANGE">
                      <a:rPr lang="en-US" baseline="0"/>
                      <a:pPr/>
                      <a:t>[CELLRANGE]</a:t>
                    </a:fld>
                    <a:r>
                      <a:rPr lang="en-US" baseline="0"/>
                      <a:t>
</a:t>
                    </a:r>
                    <a:fld id="{39EFEBE4-6457-486D-ADC4-3DA13D1CB1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028D1CF8-79B5-406C-A02C-CF4642483045}" type="CELLRANGE">
                      <a:rPr lang="en-US" baseline="0"/>
                      <a:pPr/>
                      <a:t>[CELLRANGE]</a:t>
                    </a:fld>
                    <a:r>
                      <a:rPr lang="en-US" baseline="0"/>
                      <a:t>
</a:t>
                    </a:r>
                    <a:fld id="{5C6728AB-E5DF-424A-8C6E-3E35AC59BE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B5B0224D-16EF-4DAF-BF36-7B4D5C5CB071}" type="CELLRANGE">
                      <a:rPr lang="en-US" baseline="0"/>
                      <a:pPr/>
                      <a:t>[CELLRANGE]</a:t>
                    </a:fld>
                    <a:r>
                      <a:rPr lang="en-US" baseline="0"/>
                      <a:t>
</a:t>
                    </a:r>
                    <a:fld id="{1B1AB55A-5B0A-47DC-94B0-458811BA45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08CAB2EC-E501-41C9-9ABA-C7FBDBDB5BCE}" type="CELLRANGE">
                      <a:rPr lang="en-US" baseline="0"/>
                      <a:pPr/>
                      <a:t>[CELLRANGE]</a:t>
                    </a:fld>
                    <a:r>
                      <a:rPr lang="en-US" baseline="0"/>
                      <a:t>
</a:t>
                    </a:r>
                    <a:fld id="{934534F3-F71E-4896-9538-090DC83C407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F7C36673-4090-4176-8046-69022CBA45E4}" type="CELLRANGE">
                      <a:rPr lang="en-US" baseline="0"/>
                      <a:pPr/>
                      <a:t>[CELLRANGE]</a:t>
                    </a:fld>
                    <a:r>
                      <a:rPr lang="en-US" baseline="0"/>
                      <a:t>
</a:t>
                    </a:r>
                    <a:fld id="{F766B39D-2867-4223-962C-C59FD44025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F9F39FFD-85F4-4C9F-AE34-EC46B0419638}" type="CELLRANGE">
                      <a:rPr lang="en-US" baseline="0"/>
                      <a:pPr/>
                      <a:t>[CELLRANGE]</a:t>
                    </a:fld>
                    <a:r>
                      <a:rPr lang="en-US" baseline="0"/>
                      <a:t>
</a:t>
                    </a:r>
                    <a:fld id="{AE138896-8343-48B6-BD7A-0F07D50B49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BC5E3F13-2B33-47EF-9980-50626537C256}" type="CELLRANGE">
                      <a:rPr lang="en-US" baseline="0"/>
                      <a:pPr/>
                      <a:t>[CELLRANGE]</a:t>
                    </a:fld>
                    <a:r>
                      <a:rPr lang="en-US" baseline="0"/>
                      <a:t>
</a:t>
                    </a:r>
                    <a:fld id="{FD9DF977-2A89-4E4B-A581-FF5927E69D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F633D5B2-6729-46F5-8905-5AE97A3BABC1}" type="CELLRANGE">
                      <a:rPr lang="en-US" baseline="0"/>
                      <a:pPr/>
                      <a:t>[CELLRANGE]</a:t>
                    </a:fld>
                    <a:r>
                      <a:rPr lang="en-US" baseline="0"/>
                      <a:t>
</a:t>
                    </a:r>
                    <a:fld id="{FA22D740-8487-4A19-A601-D70169258C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F5F895A4-4EEA-48FF-8494-4599D7825E97}" type="CELLRANGE">
                      <a:rPr lang="en-US" baseline="0"/>
                      <a:pPr/>
                      <a:t>[CELLRANGE]</a:t>
                    </a:fld>
                    <a:r>
                      <a:rPr lang="en-US" baseline="0"/>
                      <a:t>
</a:t>
                    </a:r>
                    <a:fld id="{E96B78EF-656A-4671-AA93-30B5D9B5DD3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012E3783-070F-4CB8-B402-D57F6F836312}" type="CELLRANGE">
                      <a:rPr lang="en-US" baseline="0"/>
                      <a:pPr/>
                      <a:t>[CELLRANGE]</a:t>
                    </a:fld>
                    <a:r>
                      <a:rPr lang="en-US" baseline="0"/>
                      <a:t>
</a:t>
                    </a:r>
                    <a:fld id="{866A38EB-6C72-4650-B761-06008D6D63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428AB998-FFCB-4E6A-B6F5-5105C409D8A1}" type="CELLRANGE">
                      <a:rPr lang="en-US" baseline="0"/>
                      <a:pPr/>
                      <a:t>[CELLRANGE]</a:t>
                    </a:fld>
                    <a:r>
                      <a:rPr lang="en-US" baseline="0"/>
                      <a:t>
</a:t>
                    </a:r>
                    <a:fld id="{44E38A3F-49E6-4406-A618-84CB04F72B1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9AFEF69C-3324-49B4-93D2-902AD556B9DD}" type="CELLRANGE">
                      <a:rPr lang="en-US" baseline="0"/>
                      <a:pPr/>
                      <a:t>[CELLRANGE]</a:t>
                    </a:fld>
                    <a:r>
                      <a:rPr lang="en-US" baseline="0"/>
                      <a:t>
</a:t>
                    </a:r>
                    <a:fld id="{059F038B-B7D6-4933-9C81-8ED6051694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EB000B0F-6132-420B-9CEE-3C1967290DD1}" type="CELLRANGE">
                      <a:rPr lang="en-US" baseline="0"/>
                      <a:pPr/>
                      <a:t>[CELLRANGE]</a:t>
                    </a:fld>
                    <a:r>
                      <a:rPr lang="en-US" baseline="0"/>
                      <a:t>
</a:t>
                    </a:r>
                    <a:fld id="{BCA973A8-F7C2-4361-824F-107A23C1A5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01EA8B30-C3B7-43FE-9642-C67FF6A47329}" type="CELLRANGE">
                      <a:rPr lang="en-US" baseline="0"/>
                      <a:pPr/>
                      <a:t>[CELLRANGE]</a:t>
                    </a:fld>
                    <a:r>
                      <a:rPr lang="en-US" baseline="0"/>
                      <a:t>
</a:t>
                    </a:r>
                    <a:fld id="{7F8BF38A-F021-4623-88EF-386C19AF24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E2FDDAE0-73C8-417F-B08B-F378BF4332D5}" type="CELLRANGE">
                      <a:rPr lang="en-US" baseline="0"/>
                      <a:pPr/>
                      <a:t>[CELLRANGE]</a:t>
                    </a:fld>
                    <a:r>
                      <a:rPr lang="en-US" baseline="0"/>
                      <a:t>
</a:t>
                    </a:r>
                    <a:fld id="{24AA9B61-8E0D-45E3-B9DE-0E9568044D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6BA73832-2FFD-457E-9875-F000AD18BB8C}" type="CELLRANGE">
                      <a:rPr lang="en-US" baseline="0"/>
                      <a:pPr/>
                      <a:t>[CELLRANGE]</a:t>
                    </a:fld>
                    <a:r>
                      <a:rPr lang="en-US" baseline="0"/>
                      <a:t>
</a:t>
                    </a:r>
                    <a:fld id="{F9DA7CB5-1A88-4F10-BA29-8B4EC0C4FC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34850421-5AA4-4674-BBFD-DD6EF41F55EF}" type="CELLRANGE">
                      <a:rPr lang="en-US" baseline="0"/>
                      <a:pPr/>
                      <a:t>[CELLRANGE]</a:t>
                    </a:fld>
                    <a:r>
                      <a:rPr lang="en-US" baseline="0"/>
                      <a:t>
</a:t>
                    </a:r>
                    <a:fld id="{381004BB-DC6A-4932-A734-734C8DB117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1D4FAF20-1680-4480-BBC5-DA895AC297F0}" type="CELLRANGE">
                      <a:rPr lang="en-US" baseline="0"/>
                      <a:pPr/>
                      <a:t>[CELLRANGE]</a:t>
                    </a:fld>
                    <a:r>
                      <a:rPr lang="en-US" baseline="0"/>
                      <a:t>
</a:t>
                    </a:r>
                    <a:fld id="{D55945EF-A0CD-40B1-9CF2-3A2D07D0FA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4AD01FF6-0A9F-420B-9716-C5E46C79CC15}" type="CELLRANGE">
                      <a:rPr lang="en-US" baseline="0"/>
                      <a:pPr/>
                      <a:t>[CELLRANGE]</a:t>
                    </a:fld>
                    <a:r>
                      <a:rPr lang="en-US" baseline="0"/>
                      <a:t>
</a:t>
                    </a:r>
                    <a:fld id="{26836090-645E-44D5-B617-39FB56756F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145CD611-EB25-41E6-863B-3B78DCFF2794}" type="CELLRANGE">
                      <a:rPr lang="en-US" baseline="0"/>
                      <a:pPr/>
                      <a:t>[CELLRANGE]</a:t>
                    </a:fld>
                    <a:r>
                      <a:rPr lang="en-US" baseline="0"/>
                      <a:t>
</a:t>
                    </a:r>
                    <a:fld id="{FD788FF2-4F7F-478C-83CF-1F343B6551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Galicia</c:v>
                </c:pt>
                <c:pt idx="2">
                  <c:v>Aragón</c:v>
                </c:pt>
                <c:pt idx="3">
                  <c:v>Navarra, Comunidad Foral de</c:v>
                </c:pt>
                <c:pt idx="4">
                  <c:v>Cantabria</c:v>
                </c:pt>
                <c:pt idx="5">
                  <c:v>Madrid, Comunidad de</c:v>
                </c:pt>
                <c:pt idx="6">
                  <c:v>Castilla - La Mancha</c:v>
                </c:pt>
                <c:pt idx="7">
                  <c:v>Comunitat Valenciana</c:v>
                </c:pt>
                <c:pt idx="8">
                  <c:v>Ceuta</c:v>
                </c:pt>
                <c:pt idx="9">
                  <c:v>Media Nacional</c:v>
                </c:pt>
                <c:pt idx="10">
                  <c:v>Asturias, Principado de</c:v>
                </c:pt>
                <c:pt idx="11">
                  <c:v>Balears, Illes</c:v>
                </c:pt>
                <c:pt idx="12">
                  <c:v>Andalucía</c:v>
                </c:pt>
                <c:pt idx="13">
                  <c:v>Melilla</c:v>
                </c:pt>
                <c:pt idx="14">
                  <c:v>Extremadura</c:v>
                </c:pt>
                <c:pt idx="15">
                  <c:v>Rioja, La</c:v>
                </c:pt>
                <c:pt idx="16">
                  <c:v>Murcia, Región de</c:v>
                </c:pt>
                <c:pt idx="17">
                  <c:v>País Vasco</c:v>
                </c:pt>
                <c:pt idx="18">
                  <c:v>Canarias</c:v>
                </c:pt>
                <c:pt idx="19">
                  <c:v>Cataluña</c:v>
                </c:pt>
              </c:strCache>
            </c:strRef>
          </c:cat>
          <c:val>
            <c:numRef>
              <c:f>'11ListaEsperaGIII'!$O$13:$O$32</c:f>
              <c:numCache>
                <c:formatCode>0.00%</c:formatCode>
                <c:ptCount val="20"/>
                <c:pt idx="0">
                  <c:v>0.99879796856687797</c:v>
                </c:pt>
                <c:pt idx="1">
                  <c:v>0.99238376266049921</c:v>
                </c:pt>
                <c:pt idx="2">
                  <c:v>0.97264734614132209</c:v>
                </c:pt>
                <c:pt idx="3">
                  <c:v>0.97218239174075138</c:v>
                </c:pt>
                <c:pt idx="4">
                  <c:v>0.97077868172007309</c:v>
                </c:pt>
                <c:pt idx="5">
                  <c:v>0.96479554597457262</c:v>
                </c:pt>
                <c:pt idx="6">
                  <c:v>0.96127065034360348</c:v>
                </c:pt>
                <c:pt idx="7">
                  <c:v>0.95546131805157597</c:v>
                </c:pt>
                <c:pt idx="8">
                  <c:v>0.94540942928039706</c:v>
                </c:pt>
                <c:pt idx="9">
                  <c:v>0.93109014154457415</c:v>
                </c:pt>
                <c:pt idx="10">
                  <c:v>0.92263906856403621</c:v>
                </c:pt>
                <c:pt idx="11">
                  <c:v>0.91579484562388369</c:v>
                </c:pt>
                <c:pt idx="12">
                  <c:v>0.9139251106591697</c:v>
                </c:pt>
                <c:pt idx="13">
                  <c:v>0.91057934508816119</c:v>
                </c:pt>
                <c:pt idx="14">
                  <c:v>0.90957064044135283</c:v>
                </c:pt>
                <c:pt idx="15">
                  <c:v>0.90312738367658274</c:v>
                </c:pt>
                <c:pt idx="16">
                  <c:v>0.88067669694238371</c:v>
                </c:pt>
                <c:pt idx="17">
                  <c:v>0.87166394693899041</c:v>
                </c:pt>
                <c:pt idx="18">
                  <c:v>0.8648817368384546</c:v>
                </c:pt>
                <c:pt idx="19">
                  <c:v>0.86003502075668448</c:v>
                </c:pt>
              </c:numCache>
            </c:numRef>
          </c:val>
          <c:extLst>
            <c:ext xmlns:c15="http://schemas.microsoft.com/office/drawing/2012/chart" uri="{02D57815-91ED-43cb-92C2-25804820EDAC}">
              <c15:datalabelsRange>
                <c15:f>'11ListaEsperaGIII'!$M$13:$M$32</c15:f>
                <c15:dlblRangeCache>
                  <c:ptCount val="20"/>
                  <c:pt idx="0">
                    <c:v>33.237</c:v>
                  </c:pt>
                  <c:pt idx="1">
                    <c:v>24.887</c:v>
                  </c:pt>
                  <c:pt idx="2">
                    <c:v>11.948</c:v>
                  </c:pt>
                  <c:pt idx="3">
                    <c:v>3.390</c:v>
                  </c:pt>
                  <c:pt idx="4">
                    <c:v>5.847</c:v>
                  </c:pt>
                  <c:pt idx="5">
                    <c:v>56.839</c:v>
                  </c:pt>
                  <c:pt idx="6">
                    <c:v>21.122</c:v>
                  </c:pt>
                  <c:pt idx="7">
                    <c:v>41.682</c:v>
                  </c:pt>
                  <c:pt idx="8">
                    <c:v>381</c:v>
                  </c:pt>
                  <c:pt idx="9">
                    <c:v>389.948</c:v>
                  </c:pt>
                  <c:pt idx="10">
                    <c:v>7.132</c:v>
                  </c:pt>
                  <c:pt idx="11">
                    <c:v>7.178</c:v>
                  </c:pt>
                  <c:pt idx="12">
                    <c:v>76.395</c:v>
                  </c:pt>
                  <c:pt idx="13">
                    <c:v>723</c:v>
                  </c:pt>
                  <c:pt idx="14">
                    <c:v>11.376</c:v>
                  </c:pt>
                  <c:pt idx="15">
                    <c:v>2.368</c:v>
                  </c:pt>
                  <c:pt idx="16">
                    <c:v>12.702</c:v>
                  </c:pt>
                  <c:pt idx="17">
                    <c:v>16.559</c:v>
                  </c:pt>
                  <c:pt idx="18">
                    <c:v>12.469</c:v>
                  </c:pt>
                  <c:pt idx="19">
                    <c:v>43.713</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extLst>
              <c:ext xmlns:c16="http://schemas.microsoft.com/office/drawing/2014/chart" uri="{C3380CC4-5D6E-409C-BE32-E72D297353CC}">
                <c16:uniqueId val="{00000017-C55D-4E29-9CD8-90CA83D3C1E4}"/>
              </c:ext>
            </c:extLst>
          </c:dPt>
          <c:dPt>
            <c:idx val="9"/>
            <c:invertIfNegative val="0"/>
            <c:bubble3D val="0"/>
            <c:spPr>
              <a:solidFill>
                <a:schemeClr val="accent2">
                  <a:lumMod val="50000"/>
                </a:schemeClr>
              </a:solidFill>
            </c:spPr>
            <c:extLst>
              <c:ext xmlns:c16="http://schemas.microsoft.com/office/drawing/2014/chart" uri="{C3380CC4-5D6E-409C-BE32-E72D297353CC}">
                <c16:uniqueId val="{00000018-C55D-4E29-9CD8-90CA83D3C1E4}"/>
              </c:ext>
            </c:extLst>
          </c:dPt>
          <c:dPt>
            <c:idx val="10"/>
            <c:invertIfNegative val="0"/>
            <c:bubble3D val="0"/>
            <c:spPr>
              <a:solidFill>
                <a:schemeClr val="accent2">
                  <a:lumMod val="75000"/>
                </a:schemeClr>
              </a:solidFill>
            </c:spPr>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A22E89AE-FDA2-4557-BE10-3D73D52DDBFC}" type="CELLRANGE">
                      <a:rPr lang="en-US" baseline="0"/>
                      <a:pPr/>
                      <a:t>[CELLRANGE]</a:t>
                    </a:fld>
                    <a:r>
                      <a:rPr lang="en-US" baseline="0"/>
                      <a:t>
</a:t>
                    </a:r>
                    <a:fld id="{52D04DC6-6F20-47A3-8ACC-27718D98372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CF45A934-A2C4-4562-B087-D81797C54454}" type="CELLRANGE">
                      <a:rPr lang="en-US" baseline="0"/>
                      <a:pPr/>
                      <a:t>[CELLRANGE]</a:t>
                    </a:fld>
                    <a:r>
                      <a:rPr lang="en-US" baseline="0"/>
                      <a:t>
</a:t>
                    </a:r>
                    <a:fld id="{5E53C6FE-7B54-43BD-8249-BE2FBDEBD77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090CEBEF-F566-433E-9CFE-7516C1C225F1}" type="CELLRANGE">
                      <a:rPr lang="en-US" baseline="0"/>
                      <a:pPr/>
                      <a:t>[CELLRANGE]</a:t>
                    </a:fld>
                    <a:r>
                      <a:rPr lang="en-US" baseline="0"/>
                      <a:t>
</a:t>
                    </a:r>
                    <a:fld id="{F47EAFBA-F9B1-46AE-A25C-AE0C70C8CD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4BBE5A14-974D-4176-BBA0-F13A8579905D}" type="CELLRANGE">
                      <a:rPr lang="en-US" baseline="0"/>
                      <a:pPr/>
                      <a:t>[CELLRANGE]</a:t>
                    </a:fld>
                    <a:r>
                      <a:rPr lang="en-US" baseline="0"/>
                      <a:t>
</a:t>
                    </a:r>
                    <a:fld id="{DD9643D7-6B59-4D24-96F8-966CC81672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597F73A2-564A-4BC7-9252-E9BC667ED987}" type="CELLRANGE">
                      <a:rPr lang="en-US" baseline="0"/>
                      <a:pPr/>
                      <a:t>[CELLRANGE]</a:t>
                    </a:fld>
                    <a:r>
                      <a:rPr lang="en-US" baseline="0"/>
                      <a:t>
</a:t>
                    </a:r>
                    <a:fld id="{5F648AAD-6884-471C-B36F-A97A54D734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45E85D62-DEE5-46A6-8B54-9FA223B370C1}" type="CELLRANGE">
                      <a:rPr lang="en-US" baseline="0"/>
                      <a:pPr/>
                      <a:t>[CELLRANGE]</a:t>
                    </a:fld>
                    <a:r>
                      <a:rPr lang="en-US" baseline="0"/>
                      <a:t>
</a:t>
                    </a:r>
                    <a:fld id="{08CA4CDF-CBF8-423F-867B-1721096CBC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A65D2B63-B8A5-4444-A09D-879D34125478}" type="CELLRANGE">
                      <a:rPr lang="en-US" baseline="0"/>
                      <a:pPr/>
                      <a:t>[CELLRANGE]</a:t>
                    </a:fld>
                    <a:r>
                      <a:rPr lang="en-US" baseline="0"/>
                      <a:t>
</a:t>
                    </a:r>
                    <a:fld id="{7EA1E7FC-8056-4400-BA82-D41E696A78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7321EDFA-7CC6-4580-B57E-A83420675B85}" type="CELLRANGE">
                      <a:rPr lang="en-US" baseline="0"/>
                      <a:pPr/>
                      <a:t>[CELLRANGE]</a:t>
                    </a:fld>
                    <a:r>
                      <a:rPr lang="en-US" baseline="0"/>
                      <a:t>
</a:t>
                    </a:r>
                    <a:fld id="{95E4B9C4-A586-4BA9-A7FD-3EFEA48902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0"/>
                  <c:y val="4.1758628587786393E-4"/>
                </c:manualLayout>
              </c:layout>
              <c:tx>
                <c:rich>
                  <a:bodyPr/>
                  <a:lstStyle/>
                  <a:p>
                    <a:fld id="{D1EE97C5-8C63-440C-9994-888542D44FE9}" type="CELLRANGE">
                      <a:rPr lang="en-US" baseline="0"/>
                      <a:pPr/>
                      <a:t>[CELLRANGE]</a:t>
                    </a:fld>
                    <a:r>
                      <a:rPr lang="en-US" baseline="0"/>
                      <a:t>
</a:t>
                    </a:r>
                    <a:fld id="{4876CD6F-E34D-42BB-A981-9B1166EE0D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6816158849698802E-4"/>
                  <c:y val="2.474386963311829E-3"/>
                </c:manualLayout>
              </c:layout>
              <c:tx>
                <c:rich>
                  <a:bodyPr/>
                  <a:lstStyle/>
                  <a:p>
                    <a:fld id="{64EC7537-E338-46AF-AE07-B7C4BBFC6FA8}" type="CELLRANGE">
                      <a:rPr lang="en-US" baseline="0"/>
                      <a:pPr/>
                      <a:t>[CELLRANGE]</a:t>
                    </a:fld>
                    <a:r>
                      <a:rPr lang="en-US" baseline="0"/>
                      <a:t>
</a:t>
                    </a:r>
                    <a:fld id="{A1B27062-B253-43A4-8E95-6DE1C5DD25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0"/>
                  <c:y val="-2.5432334976819488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4BD9168A-9398-4A18-8EF5-1E60186A0DD5}" type="CELLRANGE">
                      <a:rPr lang="en-US" baseline="0"/>
                      <a:pPr>
                        <a:defRPr sz="800" b="1" i="0" u="none" strike="noStrike" kern="1200" baseline="0">
                          <a:solidFill>
                            <a:schemeClr val="bg1"/>
                          </a:solidFill>
                          <a:latin typeface="+mn-lt"/>
                          <a:ea typeface="+mn-ea"/>
                          <a:cs typeface="+mn-cs"/>
                        </a:defRPr>
                      </a:pPr>
                      <a:t>[CELLRANGE]</a:t>
                    </a:fld>
                    <a:r>
                      <a:rPr lang="en-US" baseline="0"/>
                      <a:t>
</a:t>
                    </a:r>
                    <a:fld id="{B5203D3A-FDD3-4BCA-8E75-9671C1ED6851}"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C73A81EE-FD3E-4C01-9B77-AC8742C192D4}" type="CELLRANGE">
                      <a:rPr lang="en-US" baseline="0"/>
                      <a:pPr>
                        <a:defRPr sz="800" b="1" i="0" u="none" strike="noStrike" kern="1200" baseline="0">
                          <a:solidFill>
                            <a:schemeClr val="bg1"/>
                          </a:solidFill>
                          <a:latin typeface="+mn-lt"/>
                          <a:ea typeface="+mn-ea"/>
                          <a:cs typeface="+mn-cs"/>
                        </a:defRPr>
                      </a:pPr>
                      <a:t>[CELLRANGE]</a:t>
                    </a:fld>
                    <a:r>
                      <a:rPr lang="en-US" baseline="0"/>
                      <a:t>
</a:t>
                    </a:r>
                    <a:fld id="{B66DEB63-1B71-49DD-B214-8A583FF2D847}"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33ABE5F5-9C0A-46C8-B783-C4B8A0E9533F}" type="CELLRANGE">
                      <a:rPr lang="en-US" baseline="0"/>
                      <a:pPr/>
                      <a:t>[CELLRANGE]</a:t>
                    </a:fld>
                    <a:r>
                      <a:rPr lang="en-US" baseline="0"/>
                      <a:t>
</a:t>
                    </a:r>
                    <a:fld id="{CDAAA2B0-E3F1-440C-B4C6-5AD5BD3CF3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CCF1B619-A428-4811-9358-C09C92D0F130}" type="CELLRANGE">
                      <a:rPr lang="en-US" baseline="0"/>
                      <a:pPr/>
                      <a:t>[CELLRANGE]</a:t>
                    </a:fld>
                    <a:r>
                      <a:rPr lang="en-US" baseline="0"/>
                      <a:t>
</a:t>
                    </a:r>
                    <a:fld id="{9C17A853-F491-4EF7-A708-DAEB617CFE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E8DF2437-F6BC-47E3-B4B6-AFB4B8EF2D1B}" type="CELLRANGE">
                      <a:rPr lang="en-US" baseline="0"/>
                      <a:pPr/>
                      <a:t>[CELLRANGE]</a:t>
                    </a:fld>
                    <a:r>
                      <a:rPr lang="en-US" baseline="0"/>
                      <a:t>
</a:t>
                    </a:r>
                    <a:fld id="{C96EB693-F12F-4BAD-9993-5C957C1A7A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A95317A1-097B-42D2-A57A-2ECC7CEF1DB3}" type="CELLRANGE">
                      <a:rPr lang="en-US" baseline="0"/>
                      <a:pPr/>
                      <a:t>[CELLRANGE]</a:t>
                    </a:fld>
                    <a:r>
                      <a:rPr lang="en-US" baseline="0"/>
                      <a:t>
</a:t>
                    </a:r>
                    <a:fld id="{13FDC21B-A9B2-4413-B68B-92009303B1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674DB753-8F09-44A7-BD43-25CB34EE55A9}" type="CELLRANGE">
                      <a:rPr lang="en-US" baseline="0"/>
                      <a:pPr/>
                      <a:t>[CELLRANGE]</a:t>
                    </a:fld>
                    <a:r>
                      <a:rPr lang="en-US" baseline="0"/>
                      <a:t>
</a:t>
                    </a:r>
                    <a:fld id="{8D8BA690-E087-4EB5-A235-3CACEF0438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8E6ADC6A-BF74-476E-B97B-1CF69337B3DB}" type="CELLRANGE">
                      <a:rPr lang="en-US" baseline="0"/>
                      <a:pPr/>
                      <a:t>[CELLRANGE]</a:t>
                    </a:fld>
                    <a:r>
                      <a:rPr lang="en-US" baseline="0"/>
                      <a:t>
</a:t>
                    </a:r>
                    <a:fld id="{A04B8BEE-19EB-4898-B211-1F754683DF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3.3505204372817864E-2"/>
                </c:manualLayout>
              </c:layout>
              <c:tx>
                <c:rich>
                  <a:bodyPr/>
                  <a:lstStyle/>
                  <a:p>
                    <a:fld id="{AB32134C-1EFE-478A-A974-DCD44986C2CB}" type="CELLRANGE">
                      <a:rPr lang="en-US" baseline="0"/>
                      <a:pPr/>
                      <a:t>[CELLRANGE]</a:t>
                    </a:fld>
                    <a:r>
                      <a:rPr lang="en-US" baseline="0"/>
                      <a:t>
</a:t>
                    </a:r>
                    <a:fld id="{4777D66A-5C82-4510-94BD-1B96D2A04F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2348059296326278E-2"/>
                </c:manualLayout>
              </c:layout>
              <c:tx>
                <c:rich>
                  <a:bodyPr/>
                  <a:lstStyle/>
                  <a:p>
                    <a:fld id="{44EFFE93-0FC1-4435-891A-701C0CD441C5}" type="CELLRANGE">
                      <a:rPr lang="en-US" baseline="0"/>
                      <a:pPr/>
                      <a:t>[CELLRANGE]</a:t>
                    </a:fld>
                    <a:r>
                      <a:rPr lang="en-US" baseline="0"/>
                      <a:t>
</a:t>
                    </a:r>
                    <a:fld id="{D5B3D8E8-CCBD-4EED-AC49-C16072FB9B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Galicia</c:v>
                </c:pt>
                <c:pt idx="2">
                  <c:v>Aragón</c:v>
                </c:pt>
                <c:pt idx="3">
                  <c:v>Navarra, Comunidad Foral de</c:v>
                </c:pt>
                <c:pt idx="4">
                  <c:v>Cantabria</c:v>
                </c:pt>
                <c:pt idx="5">
                  <c:v>Madrid, Comunidad de</c:v>
                </c:pt>
                <c:pt idx="6">
                  <c:v>Castilla - La Mancha</c:v>
                </c:pt>
                <c:pt idx="7">
                  <c:v>Comunitat Valenciana</c:v>
                </c:pt>
                <c:pt idx="8">
                  <c:v>Ceuta</c:v>
                </c:pt>
                <c:pt idx="9">
                  <c:v>Media Nacional</c:v>
                </c:pt>
                <c:pt idx="10">
                  <c:v>Asturias, Principado de</c:v>
                </c:pt>
                <c:pt idx="11">
                  <c:v>Balears, Illes</c:v>
                </c:pt>
                <c:pt idx="12">
                  <c:v>Andalucía</c:v>
                </c:pt>
                <c:pt idx="13">
                  <c:v>Melilla</c:v>
                </c:pt>
                <c:pt idx="14">
                  <c:v>Extremadura</c:v>
                </c:pt>
                <c:pt idx="15">
                  <c:v>Rioja, La</c:v>
                </c:pt>
                <c:pt idx="16">
                  <c:v>Murcia, Región de</c:v>
                </c:pt>
                <c:pt idx="17">
                  <c:v>País Vasco</c:v>
                </c:pt>
                <c:pt idx="18">
                  <c:v>Canarias</c:v>
                </c:pt>
                <c:pt idx="19">
                  <c:v>Cataluña</c:v>
                </c:pt>
              </c:strCache>
            </c:strRef>
          </c:cat>
          <c:val>
            <c:numRef>
              <c:f>'11ListaEsperaGIII'!$P$13:$P$32</c:f>
              <c:numCache>
                <c:formatCode>0.00%</c:formatCode>
                <c:ptCount val="20"/>
                <c:pt idx="0">
                  <c:v>1.2020314331219761E-3</c:v>
                </c:pt>
                <c:pt idx="1">
                  <c:v>7.6162373395007579E-3</c:v>
                </c:pt>
                <c:pt idx="2">
                  <c:v>2.7352653858677956E-2</c:v>
                </c:pt>
                <c:pt idx="3">
                  <c:v>2.7817608259248637E-2</c:v>
                </c:pt>
                <c:pt idx="4">
                  <c:v>2.9221318279926946E-2</c:v>
                </c:pt>
                <c:pt idx="5">
                  <c:v>3.5204454025427323E-2</c:v>
                </c:pt>
                <c:pt idx="6">
                  <c:v>3.8729349656396489E-2</c:v>
                </c:pt>
                <c:pt idx="7">
                  <c:v>4.4538681948424072E-2</c:v>
                </c:pt>
                <c:pt idx="8">
                  <c:v>5.4590570719602979E-2</c:v>
                </c:pt>
                <c:pt idx="9">
                  <c:v>6.8909858455425882E-2</c:v>
                </c:pt>
                <c:pt idx="10">
                  <c:v>7.7360931435963773E-2</c:v>
                </c:pt>
                <c:pt idx="11">
                  <c:v>8.4205154376116351E-2</c:v>
                </c:pt>
                <c:pt idx="12">
                  <c:v>8.6074889340830241E-2</c:v>
                </c:pt>
                <c:pt idx="13">
                  <c:v>8.9420654911838787E-2</c:v>
                </c:pt>
                <c:pt idx="14">
                  <c:v>9.0429359558647157E-2</c:v>
                </c:pt>
                <c:pt idx="15">
                  <c:v>9.6872616323417232E-2</c:v>
                </c:pt>
                <c:pt idx="16">
                  <c:v>0.11932330305761631</c:v>
                </c:pt>
                <c:pt idx="17">
                  <c:v>0.12833605306100962</c:v>
                </c:pt>
                <c:pt idx="18">
                  <c:v>0.1351182631615454</c:v>
                </c:pt>
                <c:pt idx="19">
                  <c:v>0.13996497924331555</c:v>
                </c:pt>
              </c:numCache>
            </c:numRef>
          </c:val>
          <c:extLst>
            <c:ext xmlns:c15="http://schemas.microsoft.com/office/drawing/2012/chart" uri="{02D57815-91ED-43cb-92C2-25804820EDAC}">
              <c15:datalabelsRange>
                <c15:f>'11ListaEsperaGIII'!$N$13:$N$32</c15:f>
                <c15:dlblRangeCache>
                  <c:ptCount val="20"/>
                  <c:pt idx="0">
                    <c:v>40</c:v>
                  </c:pt>
                  <c:pt idx="1">
                    <c:v>191</c:v>
                  </c:pt>
                  <c:pt idx="2">
                    <c:v>336</c:v>
                  </c:pt>
                  <c:pt idx="3">
                    <c:v>97</c:v>
                  </c:pt>
                  <c:pt idx="4">
                    <c:v>176</c:v>
                  </c:pt>
                  <c:pt idx="5">
                    <c:v>2.074</c:v>
                  </c:pt>
                  <c:pt idx="6">
                    <c:v>851</c:v>
                  </c:pt>
                  <c:pt idx="7">
                    <c:v>1.943</c:v>
                  </c:pt>
                  <c:pt idx="8">
                    <c:v>22</c:v>
                  </c:pt>
                  <c:pt idx="9">
                    <c:v>28.860</c:v>
                  </c:pt>
                  <c:pt idx="10">
                    <c:v>598</c:v>
                  </c:pt>
                  <c:pt idx="11">
                    <c:v>660</c:v>
                  </c:pt>
                  <c:pt idx="12">
                    <c:v>7.195</c:v>
                  </c:pt>
                  <c:pt idx="13">
                    <c:v>71</c:v>
                  </c:pt>
                  <c:pt idx="14">
                    <c:v>1.131</c:v>
                  </c:pt>
                  <c:pt idx="15">
                    <c:v>254</c:v>
                  </c:pt>
                  <c:pt idx="16">
                    <c:v>1.721</c:v>
                  </c:pt>
                  <c:pt idx="17">
                    <c:v>2.438</c:v>
                  </c:pt>
                  <c:pt idx="18">
                    <c:v>1.948</c:v>
                  </c:pt>
                  <c:pt idx="19">
                    <c:v>7.114</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Galicia</c:v>
                </c:pt>
                <c:pt idx="2">
                  <c:v>Aragón</c:v>
                </c:pt>
                <c:pt idx="3">
                  <c:v>Navarra, Comunidad Foral de</c:v>
                </c:pt>
                <c:pt idx="4">
                  <c:v>Cantabria</c:v>
                </c:pt>
                <c:pt idx="5">
                  <c:v>Madrid, Comunidad de</c:v>
                </c:pt>
                <c:pt idx="6">
                  <c:v>Castilla - La Mancha</c:v>
                </c:pt>
                <c:pt idx="7">
                  <c:v>Comunitat Valenciana</c:v>
                </c:pt>
                <c:pt idx="8">
                  <c:v>Ceuta</c:v>
                </c:pt>
                <c:pt idx="9">
                  <c:v>Media Nacional</c:v>
                </c:pt>
                <c:pt idx="10">
                  <c:v>Asturias, Principado de</c:v>
                </c:pt>
                <c:pt idx="11">
                  <c:v>Balears, Illes</c:v>
                </c:pt>
                <c:pt idx="12">
                  <c:v>Andalucía</c:v>
                </c:pt>
                <c:pt idx="13">
                  <c:v>Melilla</c:v>
                </c:pt>
                <c:pt idx="14">
                  <c:v>Extremadura</c:v>
                </c:pt>
                <c:pt idx="15">
                  <c:v>Rioja, La</c:v>
                </c:pt>
                <c:pt idx="16">
                  <c:v>Murcia, Región de</c:v>
                </c:pt>
                <c:pt idx="17">
                  <c:v>País Vasco</c:v>
                </c:pt>
                <c:pt idx="18">
                  <c:v>Canarias</c:v>
                </c:pt>
                <c:pt idx="19">
                  <c:v>Cataluña</c:v>
                </c:pt>
              </c:strCache>
            </c:strRef>
          </c:cat>
          <c:val>
            <c:numRef>
              <c:f>'11ListaEsperaGIII'!$Q$13:$Q$32</c:f>
              <c:numCache>
                <c:formatCode>0.00%</c:formatCode>
                <c:ptCount val="20"/>
                <c:pt idx="0">
                  <c:v>0.93109014154457415</c:v>
                </c:pt>
                <c:pt idx="1">
                  <c:v>0.93109014154457415</c:v>
                </c:pt>
                <c:pt idx="2">
                  <c:v>0.93109014154457415</c:v>
                </c:pt>
                <c:pt idx="3">
                  <c:v>0.93109014154457415</c:v>
                </c:pt>
                <c:pt idx="4">
                  <c:v>0.93109014154457415</c:v>
                </c:pt>
                <c:pt idx="5">
                  <c:v>0.93109014154457415</c:v>
                </c:pt>
                <c:pt idx="6">
                  <c:v>0.93109014154457415</c:v>
                </c:pt>
                <c:pt idx="7">
                  <c:v>0.93109014154457415</c:v>
                </c:pt>
                <c:pt idx="8">
                  <c:v>0.93109014154457415</c:v>
                </c:pt>
                <c:pt idx="9">
                  <c:v>0.93109014154457415</c:v>
                </c:pt>
                <c:pt idx="10">
                  <c:v>0.93109014154457415</c:v>
                </c:pt>
                <c:pt idx="11">
                  <c:v>0.93109014154457415</c:v>
                </c:pt>
                <c:pt idx="12">
                  <c:v>0.93109014154457415</c:v>
                </c:pt>
                <c:pt idx="13">
                  <c:v>0.93109014154457415</c:v>
                </c:pt>
                <c:pt idx="14">
                  <c:v>0.93109014154457415</c:v>
                </c:pt>
                <c:pt idx="15">
                  <c:v>0.93109014154457415</c:v>
                </c:pt>
                <c:pt idx="16">
                  <c:v>0.93109014154457415</c:v>
                </c:pt>
                <c:pt idx="17">
                  <c:v>0.93109014154457415</c:v>
                </c:pt>
                <c:pt idx="18">
                  <c:v>0.93109014154457415</c:v>
                </c:pt>
                <c:pt idx="19">
                  <c:v>0.93109014154457415</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2B37EC95-29F8-436B-896C-D2BF55383F0F}" type="CELLRANGE">
                      <a:rPr lang="en-US" baseline="0"/>
                      <a:pPr/>
                      <a:t>[CELLRANGE]</a:t>
                    </a:fld>
                    <a:r>
                      <a:rPr lang="en-US" baseline="0"/>
                      <a:t>
</a:t>
                    </a:r>
                    <a:fld id="{0F7620DD-FEA1-4AFF-9184-869E1653C2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2057817A-9E06-4DAE-940F-452D3BEF1828}" type="CELLRANGE">
                      <a:rPr lang="en-US" baseline="0"/>
                      <a:pPr/>
                      <a:t>[CELLRANGE]</a:t>
                    </a:fld>
                    <a:r>
                      <a:rPr lang="en-US" baseline="0"/>
                      <a:t>
</a:t>
                    </a:r>
                    <a:fld id="{B104EAD8-CF72-4381-90C0-5EE6071BBF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A3263544-40E1-4044-859A-E8732156A337}" type="CELLRANGE">
                      <a:rPr lang="en-US" baseline="0"/>
                      <a:pPr/>
                      <a:t>[CELLRANGE]</a:t>
                    </a:fld>
                    <a:r>
                      <a:rPr lang="en-US" baseline="0"/>
                      <a:t>
</a:t>
                    </a:r>
                    <a:fld id="{C0F96D83-F5A5-4C7B-9453-3CB3950B48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4B034CD6-7497-472B-9916-0ACA9B6494D7}" type="CELLRANGE">
                      <a:rPr lang="en-US" baseline="0"/>
                      <a:pPr/>
                      <a:t>[CELLRANGE]</a:t>
                    </a:fld>
                    <a:r>
                      <a:rPr lang="en-US" baseline="0"/>
                      <a:t>
</a:t>
                    </a:r>
                    <a:fld id="{7935B224-24CB-4DBD-9089-4DE89A3832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7C1D8181-6BAE-4461-8166-DCB5CF114E10}" type="CELLRANGE">
                      <a:rPr lang="en-US" baseline="0"/>
                      <a:pPr/>
                      <a:t>[CELLRANGE]</a:t>
                    </a:fld>
                    <a:r>
                      <a:rPr lang="en-US" baseline="0"/>
                      <a:t>
</a:t>
                    </a:r>
                    <a:fld id="{A4D8ECD1-9F4C-424E-82F5-B41E7D93C3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2BC999ED-BBCD-4D37-B605-F1AF656773A9}" type="CELLRANGE">
                      <a:rPr lang="en-US" baseline="0"/>
                      <a:pPr/>
                      <a:t>[CELLRANGE]</a:t>
                    </a:fld>
                    <a:r>
                      <a:rPr lang="en-US" baseline="0"/>
                      <a:t>
</a:t>
                    </a:r>
                    <a:fld id="{DC9B51C5-9BD7-40ED-BB7F-3413076845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B8629738-C868-4AF8-856B-6D90339FCDF4}" type="CELLRANGE">
                      <a:rPr lang="en-US" baseline="0"/>
                      <a:pPr/>
                      <a:t>[CELLRANGE]</a:t>
                    </a:fld>
                    <a:r>
                      <a:rPr lang="en-US" baseline="0"/>
                      <a:t>
</a:t>
                    </a:r>
                    <a:fld id="{0D82EDA6-467A-405A-AE09-292942D7B0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8FAFA678-1A7F-4904-ABBA-DD13234830F6}" type="CELLRANGE">
                      <a:rPr lang="en-US" baseline="0"/>
                      <a:pPr/>
                      <a:t>[CELLRANGE]</a:t>
                    </a:fld>
                    <a:r>
                      <a:rPr lang="en-US" baseline="0"/>
                      <a:t>
</a:t>
                    </a:r>
                    <a:fld id="{421AA34C-5A73-42D8-927C-571B6AB67D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65947E9D-C93A-4A26-B82C-52738D7AE506}" type="CELLRANGE">
                      <a:rPr lang="en-US" baseline="0"/>
                      <a:pPr/>
                      <a:t>[CELLRANGE]</a:t>
                    </a:fld>
                    <a:r>
                      <a:rPr lang="en-US" baseline="0"/>
                      <a:t>
</a:t>
                    </a:r>
                    <a:fld id="{1D6EACB7-ACD5-4D4B-8F19-D8EB02CCFB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036B99B0-FC96-43DC-80F3-EFE0606F2CB6}" type="CELLRANGE">
                      <a:rPr lang="en-US" baseline="0"/>
                      <a:pPr/>
                      <a:t>[CELLRANGE]</a:t>
                    </a:fld>
                    <a:r>
                      <a:rPr lang="en-US" baseline="0"/>
                      <a:t>
</a:t>
                    </a:r>
                    <a:fld id="{519382A2-BCAB-4876-B979-07416FA279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18440DE6-0CC6-4528-B5DC-75FA925D006E}" type="CELLRANGE">
                      <a:rPr lang="en-US" baseline="0"/>
                      <a:pPr/>
                      <a:t>[CELLRANGE]</a:t>
                    </a:fld>
                    <a:r>
                      <a:rPr lang="en-US" baseline="0"/>
                      <a:t>
</a:t>
                    </a:r>
                    <a:fld id="{3B0DA10C-3BC7-48D2-9416-7BA02C7E6F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EAA08B36-724F-4BF3-AD48-E4DFCE1F4AF9}" type="CELLRANGE">
                      <a:rPr lang="en-US" baseline="0"/>
                      <a:pPr/>
                      <a:t>[CELLRANGE]</a:t>
                    </a:fld>
                    <a:r>
                      <a:rPr lang="en-US" baseline="0"/>
                      <a:t>
</a:t>
                    </a:r>
                    <a:fld id="{09A2FB35-357C-46FE-AB4D-0367D57C84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582FB64B-DEFE-4C8D-9F0B-F28D96CF844C}" type="CELLRANGE">
                      <a:rPr lang="en-US" baseline="0"/>
                      <a:pPr/>
                      <a:t>[CELLRANGE]</a:t>
                    </a:fld>
                    <a:r>
                      <a:rPr lang="en-US" baseline="0"/>
                      <a:t>
</a:t>
                    </a:r>
                    <a:fld id="{6605AB44-6450-46EC-84EC-8F2EB34526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A68D64FD-B716-4D68-8AC0-D157F01EB909}" type="CELLRANGE">
                      <a:rPr lang="en-US" baseline="0"/>
                      <a:pPr/>
                      <a:t>[CELLRANGE]</a:t>
                    </a:fld>
                    <a:r>
                      <a:rPr lang="en-US" baseline="0"/>
                      <a:t>
</a:t>
                    </a:r>
                    <a:fld id="{64F28356-11AC-4667-9B1D-D2F64F4C8D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D338B60F-C395-44D6-BE2D-E1B4E6311D8E}" type="CELLRANGE">
                      <a:rPr lang="en-US" baseline="0"/>
                      <a:pPr/>
                      <a:t>[CELLRANGE]</a:t>
                    </a:fld>
                    <a:r>
                      <a:rPr lang="en-US" baseline="0"/>
                      <a:t>
</a:t>
                    </a:r>
                    <a:fld id="{13A792C4-3FD4-4CA5-BD57-60B4E83125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61BE7881-D95C-4A85-8AD1-F139BC5A368E}" type="CELLRANGE">
                      <a:rPr lang="en-US" baseline="0"/>
                      <a:pPr/>
                      <a:t>[CELLRANGE]</a:t>
                    </a:fld>
                    <a:r>
                      <a:rPr lang="en-US" baseline="0"/>
                      <a:t>
</a:t>
                    </a:r>
                    <a:fld id="{4AD2FDF1-1BBA-4881-B912-27147CB622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F12F8277-1A59-436E-9AB6-EF27B0820A33}" type="CELLRANGE">
                      <a:rPr lang="en-US" baseline="0"/>
                      <a:pPr/>
                      <a:t>[CELLRANGE]</a:t>
                    </a:fld>
                    <a:r>
                      <a:rPr lang="en-US" baseline="0"/>
                      <a:t>
</a:t>
                    </a:r>
                    <a:fld id="{60A6DB6B-EDB2-4743-A969-C79AB40402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16273E10-8D65-499D-B9D4-A7300ABE2BEF}" type="CELLRANGE">
                      <a:rPr lang="en-US" baseline="0"/>
                      <a:pPr/>
                      <a:t>[CELLRANGE]</a:t>
                    </a:fld>
                    <a:r>
                      <a:rPr lang="en-US" baseline="0"/>
                      <a:t>
</a:t>
                    </a:r>
                    <a:fld id="{23562F84-B387-49A3-A39E-4FC00550EE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EE12B30C-E161-48BC-87D9-66742A03060E}" type="CELLRANGE">
                      <a:rPr lang="en-US" baseline="0"/>
                      <a:pPr/>
                      <a:t>[CELLRANGE]</a:t>
                    </a:fld>
                    <a:r>
                      <a:rPr lang="en-US" baseline="0"/>
                      <a:t>
</a:t>
                    </a:r>
                    <a:fld id="{EAA6172B-BF6F-43E0-9536-A443244254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BE1A9DCD-3645-4D71-BA0F-197D498A05E6}" type="CELLRANGE">
                      <a:rPr lang="en-US" baseline="0"/>
                      <a:pPr/>
                      <a:t>[CELLRANGE]</a:t>
                    </a:fld>
                    <a:r>
                      <a:rPr lang="en-US" baseline="0"/>
                      <a:t>
</a:t>
                    </a:r>
                    <a:fld id="{51828F6A-C520-4C5F-A9A9-15011231F0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Galicia</c:v>
                </c:pt>
                <c:pt idx="2">
                  <c:v>Navarra, Comunidad Foral de</c:v>
                </c:pt>
                <c:pt idx="3">
                  <c:v>Ceuta</c:v>
                </c:pt>
                <c:pt idx="4">
                  <c:v>Cantabria</c:v>
                </c:pt>
                <c:pt idx="5">
                  <c:v>Aragón</c:v>
                </c:pt>
                <c:pt idx="6">
                  <c:v>Castilla - La Mancha</c:v>
                </c:pt>
                <c:pt idx="7">
                  <c:v>Comunitat Valenciana</c:v>
                </c:pt>
                <c:pt idx="8">
                  <c:v>Madrid, Comunidad de</c:v>
                </c:pt>
                <c:pt idx="9">
                  <c:v>Asturias, Principado de</c:v>
                </c:pt>
                <c:pt idx="10">
                  <c:v>Media Nacional</c:v>
                </c:pt>
                <c:pt idx="11">
                  <c:v>Andalucía</c:v>
                </c:pt>
                <c:pt idx="12">
                  <c:v>Balears, Illes</c:v>
                </c:pt>
                <c:pt idx="13">
                  <c:v>País Vasco</c:v>
                </c:pt>
                <c:pt idx="14">
                  <c:v>Melilla</c:v>
                </c:pt>
                <c:pt idx="15">
                  <c:v>Canarias</c:v>
                </c:pt>
                <c:pt idx="16">
                  <c:v>Rioja, La</c:v>
                </c:pt>
                <c:pt idx="17">
                  <c:v>Murcia, Región de</c:v>
                </c:pt>
                <c:pt idx="18">
                  <c:v>Extremadura</c:v>
                </c:pt>
                <c:pt idx="19">
                  <c:v>Cataluña</c:v>
                </c:pt>
              </c:strCache>
            </c:strRef>
          </c:cat>
          <c:val>
            <c:numRef>
              <c:f>'11ListaEsperaGII'!$O$13:$O$32</c:f>
              <c:numCache>
                <c:formatCode>0.00%</c:formatCode>
                <c:ptCount val="20"/>
                <c:pt idx="0">
                  <c:v>0.99862018692562027</c:v>
                </c:pt>
                <c:pt idx="1">
                  <c:v>0.9843116799743209</c:v>
                </c:pt>
                <c:pt idx="2">
                  <c:v>0.96991596638655464</c:v>
                </c:pt>
                <c:pt idx="3">
                  <c:v>0.96715328467153283</c:v>
                </c:pt>
                <c:pt idx="4">
                  <c:v>0.96605286233245646</c:v>
                </c:pt>
                <c:pt idx="5">
                  <c:v>0.96569066482948673</c:v>
                </c:pt>
                <c:pt idx="6">
                  <c:v>0.94360373417451726</c:v>
                </c:pt>
                <c:pt idx="7">
                  <c:v>0.93980377033595808</c:v>
                </c:pt>
                <c:pt idx="8">
                  <c:v>0.93256373549389293</c:v>
                </c:pt>
                <c:pt idx="9">
                  <c:v>0.91688384214445273</c:v>
                </c:pt>
                <c:pt idx="10">
                  <c:v>0.90328523881868394</c:v>
                </c:pt>
                <c:pt idx="11">
                  <c:v>0.89898502387967238</c:v>
                </c:pt>
                <c:pt idx="12">
                  <c:v>0.88983299150307649</c:v>
                </c:pt>
                <c:pt idx="13">
                  <c:v>0.87107877650003906</c:v>
                </c:pt>
                <c:pt idx="14">
                  <c:v>0.87075718015665793</c:v>
                </c:pt>
                <c:pt idx="15">
                  <c:v>0.8695209662097978</c:v>
                </c:pt>
                <c:pt idx="16">
                  <c:v>0.86743583706145511</c:v>
                </c:pt>
                <c:pt idx="17">
                  <c:v>0.86487859966120839</c:v>
                </c:pt>
                <c:pt idx="18">
                  <c:v>0.85344626622115161</c:v>
                </c:pt>
                <c:pt idx="19">
                  <c:v>0.80982345562547298</c:v>
                </c:pt>
              </c:numCache>
            </c:numRef>
          </c:val>
          <c:extLst>
            <c:ext xmlns:c15="http://schemas.microsoft.com/office/drawing/2012/chart" uri="{02D57815-91ED-43cb-92C2-25804820EDAC}">
              <c15:datalabelsRange>
                <c15:f>'11ListaEsperaGII'!$M$13:$M$32</c15:f>
                <c15:dlblRangeCache>
                  <c:ptCount val="20"/>
                  <c:pt idx="0">
                    <c:v>38.358</c:v>
                  </c:pt>
                  <c:pt idx="1">
                    <c:v>24.532</c:v>
                  </c:pt>
                  <c:pt idx="2">
                    <c:v>5.771</c:v>
                  </c:pt>
                  <c:pt idx="3">
                    <c:v>530</c:v>
                  </c:pt>
                  <c:pt idx="4">
                    <c:v>7.712</c:v>
                  </c:pt>
                  <c:pt idx="5">
                    <c:v>14.017</c:v>
                  </c:pt>
                  <c:pt idx="6">
                    <c:v>22.136</c:v>
                  </c:pt>
                  <c:pt idx="7">
                    <c:v>52.395</c:v>
                  </c:pt>
                  <c:pt idx="8">
                    <c:v>61.234</c:v>
                  </c:pt>
                  <c:pt idx="9">
                    <c:v>9.851</c:v>
                  </c:pt>
                  <c:pt idx="10">
                    <c:v>514.299</c:v>
                  </c:pt>
                  <c:pt idx="11">
                    <c:v>124.798</c:v>
                  </c:pt>
                  <c:pt idx="12">
                    <c:v>9.111</c:v>
                  </c:pt>
                  <c:pt idx="13">
                    <c:v>22.270</c:v>
                  </c:pt>
                  <c:pt idx="14">
                    <c:v>667</c:v>
                  </c:pt>
                  <c:pt idx="15">
                    <c:v>12.815</c:v>
                  </c:pt>
                  <c:pt idx="16">
                    <c:v>3.684</c:v>
                  </c:pt>
                  <c:pt idx="17">
                    <c:v>15.317</c:v>
                  </c:pt>
                  <c:pt idx="18">
                    <c:v>10.983</c:v>
                  </c:pt>
                  <c:pt idx="19">
                    <c:v>78.118</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847D37CB-9884-4751-B2A3-D4C45FFB849F}" type="CELLRANGE">
                      <a:rPr lang="en-US" baseline="0"/>
                      <a:pPr/>
                      <a:t>[CELLRANGE]</a:t>
                    </a:fld>
                    <a:r>
                      <a:rPr lang="en-US" baseline="0"/>
                      <a:t>
</a:t>
                    </a:r>
                    <a:fld id="{4203BDA7-0EC9-4EAE-98B2-A39BBBC729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8E865E46-EF70-4528-8239-263DCBB9722F}" type="CELLRANGE">
                      <a:rPr lang="en-US" baseline="0"/>
                      <a:pPr/>
                      <a:t>[CELLRANGE]</a:t>
                    </a:fld>
                    <a:r>
                      <a:rPr lang="en-US" baseline="0"/>
                      <a:t>
</a:t>
                    </a:r>
                    <a:fld id="{41A677E9-F5B1-4A19-952C-30E5F11C8D1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80222277-CEA5-40DF-B8E7-C6D8F54549C4}" type="CELLRANGE">
                      <a:rPr lang="en-US" baseline="0"/>
                      <a:pPr/>
                      <a:t>[CELLRANGE]</a:t>
                    </a:fld>
                    <a:r>
                      <a:rPr lang="en-US" baseline="0"/>
                      <a:t>
</a:t>
                    </a:r>
                    <a:fld id="{004A9F1F-4C7E-40CA-87CC-57B30B95138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9BE8AE18-C512-4E8D-A763-45AED5B8DF88}" type="CELLRANGE">
                      <a:rPr lang="en-US" baseline="0"/>
                      <a:pPr/>
                      <a:t>[CELLRANGE]</a:t>
                    </a:fld>
                    <a:r>
                      <a:rPr lang="en-US" baseline="0"/>
                      <a:t>
</a:t>
                    </a:r>
                    <a:fld id="{FF95591D-F54E-4835-A738-73ED690CD48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AAE42F14-FF9A-47E5-A1B7-0A68BB340648}" type="CELLRANGE">
                      <a:rPr lang="en-US" baseline="0"/>
                      <a:pPr/>
                      <a:t>[CELLRANGE]</a:t>
                    </a:fld>
                    <a:r>
                      <a:rPr lang="en-US" baseline="0"/>
                      <a:t>
</a:t>
                    </a:r>
                    <a:fld id="{745A9BA5-FDB6-4B95-B9DA-B876DC0794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B3D12F4E-24D9-4A9C-82A5-8BFCE116CD7B}" type="CELLRANGE">
                      <a:rPr lang="en-US" baseline="0"/>
                      <a:pPr/>
                      <a:t>[CELLRANGE]</a:t>
                    </a:fld>
                    <a:r>
                      <a:rPr lang="en-US" baseline="0"/>
                      <a:t>
</a:t>
                    </a:r>
                    <a:fld id="{E819ABB9-4438-4AE3-AA0A-29B527B00E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A2F7754C-8FD7-4BB5-9ECB-05F3E9CFE459}" type="CELLRANGE">
                      <a:rPr lang="en-US" baseline="0"/>
                      <a:pPr/>
                      <a:t>[CELLRANGE]</a:t>
                    </a:fld>
                    <a:r>
                      <a:rPr lang="en-US" baseline="0"/>
                      <a:t>
</a:t>
                    </a:r>
                    <a:fld id="{0CC7B72D-1EF7-4C25-8580-65912FFDF8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A1D0ACA1-17B6-4794-B0D8-2F604F497753}" type="CELLRANGE">
                      <a:rPr lang="en-US" baseline="0"/>
                      <a:pPr/>
                      <a:t>[CELLRANGE]</a:t>
                    </a:fld>
                    <a:r>
                      <a:rPr lang="en-US" baseline="0"/>
                      <a:t>
</a:t>
                    </a:r>
                    <a:fld id="{6D6E22F9-D640-4563-B77C-8A13D3A589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363A6170-C5A6-4B72-9545-45BD641D667B}" type="CELLRANGE">
                      <a:rPr lang="en-US" baseline="0"/>
                      <a:pPr/>
                      <a:t>[CELLRANGE]</a:t>
                    </a:fld>
                    <a:r>
                      <a:rPr lang="en-US" baseline="0"/>
                      <a:t>
</a:t>
                    </a:r>
                    <a:fld id="{82E72317-D4EE-4176-A36E-9DEF51E233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5594541910331384E-3"/>
                  <c:y val="3.9760608081192681E-4"/>
                </c:manualLayout>
              </c:layout>
              <c:tx>
                <c:rich>
                  <a:bodyPr/>
                  <a:lstStyle/>
                  <a:p>
                    <a:fld id="{853CA2CE-0114-45D9-B284-481EA9926B81}" type="CELLRANGE">
                      <a:rPr lang="en-US" baseline="0"/>
                      <a:pPr/>
                      <a:t>[CELLRANGE]</a:t>
                    </a:fld>
                    <a:r>
                      <a:rPr lang="en-US" baseline="0"/>
                      <a:t>
</a:t>
                    </a:r>
                    <a:fld id="{847BB031-CAD5-4D1B-B18F-6BEA3DFBC4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3913043478260871E-3"/>
                  <c:y val="-4.6639029934342322E-4"/>
                </c:manualLayout>
              </c:layout>
              <c:tx>
                <c:rich>
                  <a:bodyPr/>
                  <a:lstStyle/>
                  <a:p>
                    <a:fld id="{73744B9E-3FFD-49A8-BDDC-634E53779C60}" type="CELLRANGE">
                      <a:rPr lang="en-US" baseline="0"/>
                      <a:pPr/>
                      <a:t>[CELLRANGE]</a:t>
                    </a:fld>
                    <a:r>
                      <a:rPr lang="en-US" baseline="0"/>
                      <a:t>
</a:t>
                    </a:r>
                    <a:fld id="{11EFD025-5BA3-4E28-9D5A-C5A82059A1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EEC4F97B-C521-4038-B801-E3F8F0E1CACE}" type="CELLRANGE">
                      <a:rPr lang="en-US" baseline="0"/>
                      <a:pPr/>
                      <a:t>[CELLRANGE]</a:t>
                    </a:fld>
                    <a:r>
                      <a:rPr lang="en-US" baseline="0"/>
                      <a:t>
</a:t>
                    </a:r>
                    <a:fld id="{46F4F3A1-575F-4DEB-827E-932AB5867B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B051B5B3-A1E5-4A6E-831A-FA1AD7816CE7}" type="CELLRANGE">
                      <a:rPr lang="en-US" baseline="0"/>
                      <a:pPr/>
                      <a:t>[CELLRANGE]</a:t>
                    </a:fld>
                    <a:r>
                      <a:rPr lang="en-US" baseline="0"/>
                      <a:t>
</a:t>
                    </a:r>
                    <a:fld id="{95C9A2C5-4D0B-4067-B32F-1639DA8DB2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8A4E4F33-EA62-4A97-BB55-5E3C87AB65C1}" type="CELLRANGE">
                      <a:rPr lang="en-US" baseline="0"/>
                      <a:pPr/>
                      <a:t>[CELLRANGE]</a:t>
                    </a:fld>
                    <a:r>
                      <a:rPr lang="en-US" baseline="0"/>
                      <a:t>
</a:t>
                    </a:r>
                    <a:fld id="{44AE03C2-B8C7-47F5-9C46-8D6DD89359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60D22B75-6204-4ABF-A0AE-376030902888}" type="CELLRANGE">
                      <a:rPr lang="en-US" baseline="0"/>
                      <a:pPr/>
                      <a:t>[CELLRANGE]</a:t>
                    </a:fld>
                    <a:r>
                      <a:rPr lang="en-US" baseline="0"/>
                      <a:t>
</a:t>
                    </a:r>
                    <a:fld id="{8278B587-71C6-44DE-B1FF-D9AF61865D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167E37A3-922B-452E-B7AC-8BB7B0415815}" type="CELLRANGE">
                      <a:rPr lang="en-US" baseline="0"/>
                      <a:pPr/>
                      <a:t>[CELLRANGE]</a:t>
                    </a:fld>
                    <a:r>
                      <a:rPr lang="en-US" baseline="0"/>
                      <a:t>
</a:t>
                    </a:r>
                    <a:fld id="{58E57208-3AE6-458A-95D5-776EC8BB7E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0703DB91-0BCA-4413-9774-8CC9116D0431}" type="CELLRANGE">
                      <a:rPr lang="en-US" baseline="0"/>
                      <a:pPr/>
                      <a:t>[CELLRANGE]</a:t>
                    </a:fld>
                    <a:r>
                      <a:rPr lang="en-US" baseline="0"/>
                      <a:t>
</a:t>
                    </a:r>
                    <a:fld id="{4374648C-34E1-45FD-81EB-12FF6E712B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DC33E453-4F7C-4803-9DA1-01C924A9F35A}" type="CELLRANGE">
                      <a:rPr lang="en-US" baseline="0"/>
                      <a:pPr/>
                      <a:t>[CELLRANGE]</a:t>
                    </a:fld>
                    <a:r>
                      <a:rPr lang="en-US" baseline="0"/>
                      <a:t>
</a:t>
                    </a:r>
                    <a:fld id="{4E3FA9E3-9D68-48AE-B0A9-A1EE770847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C3E0A239-A340-4FF3-8DD3-A795908E3023}" type="CELLRANGE">
                      <a:rPr lang="en-US" baseline="0"/>
                      <a:pPr/>
                      <a:t>[CELLRANGE]</a:t>
                    </a:fld>
                    <a:r>
                      <a:rPr lang="en-US" baseline="0"/>
                      <a:t>
</a:t>
                    </a:r>
                    <a:fld id="{03F7262D-29E5-4D3A-A15A-B99E4752B7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0A8EF287-EB97-44AB-8ACB-66491D7E081E}" type="CELLRANGE">
                      <a:rPr lang="en-US" baseline="0"/>
                      <a:pPr/>
                      <a:t>[CELLRANGE]</a:t>
                    </a:fld>
                    <a:r>
                      <a:rPr lang="en-US" baseline="0"/>
                      <a:t>
</a:t>
                    </a:r>
                    <a:fld id="{57A44BDB-7039-43FD-801E-618C70F764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Galicia</c:v>
                </c:pt>
                <c:pt idx="2">
                  <c:v>Navarra, Comunidad Foral de</c:v>
                </c:pt>
                <c:pt idx="3">
                  <c:v>Ceuta</c:v>
                </c:pt>
                <c:pt idx="4">
                  <c:v>Cantabria</c:v>
                </c:pt>
                <c:pt idx="5">
                  <c:v>Aragón</c:v>
                </c:pt>
                <c:pt idx="6">
                  <c:v>Castilla - La Mancha</c:v>
                </c:pt>
                <c:pt idx="7">
                  <c:v>Comunitat Valenciana</c:v>
                </c:pt>
                <c:pt idx="8">
                  <c:v>Madrid, Comunidad de</c:v>
                </c:pt>
                <c:pt idx="9">
                  <c:v>Asturias, Principado de</c:v>
                </c:pt>
                <c:pt idx="10">
                  <c:v>Media Nacional</c:v>
                </c:pt>
                <c:pt idx="11">
                  <c:v>Andalucía</c:v>
                </c:pt>
                <c:pt idx="12">
                  <c:v>Balears, Illes</c:v>
                </c:pt>
                <c:pt idx="13">
                  <c:v>País Vasco</c:v>
                </c:pt>
                <c:pt idx="14">
                  <c:v>Melilla</c:v>
                </c:pt>
                <c:pt idx="15">
                  <c:v>Canarias</c:v>
                </c:pt>
                <c:pt idx="16">
                  <c:v>Rioja, La</c:v>
                </c:pt>
                <c:pt idx="17">
                  <c:v>Murcia, Región de</c:v>
                </c:pt>
                <c:pt idx="18">
                  <c:v>Extremadura</c:v>
                </c:pt>
                <c:pt idx="19">
                  <c:v>Cataluña</c:v>
                </c:pt>
              </c:strCache>
            </c:strRef>
          </c:cat>
          <c:val>
            <c:numRef>
              <c:f>'11ListaEsperaGII'!$P$13:$P$32</c:f>
              <c:numCache>
                <c:formatCode>0.00%</c:formatCode>
                <c:ptCount val="20"/>
                <c:pt idx="0">
                  <c:v>1.3798130743797349E-3</c:v>
                </c:pt>
                <c:pt idx="1">
                  <c:v>1.5688320025679093E-2</c:v>
                </c:pt>
                <c:pt idx="2">
                  <c:v>3.0084033613445377E-2</c:v>
                </c:pt>
                <c:pt idx="3">
                  <c:v>3.2846715328467155E-2</c:v>
                </c:pt>
                <c:pt idx="4">
                  <c:v>3.394713766754353E-2</c:v>
                </c:pt>
                <c:pt idx="5">
                  <c:v>3.430933517051326E-2</c:v>
                </c:pt>
                <c:pt idx="6">
                  <c:v>5.639626582548276E-2</c:v>
                </c:pt>
                <c:pt idx="7">
                  <c:v>6.0196229664041902E-2</c:v>
                </c:pt>
                <c:pt idx="8">
                  <c:v>6.7436264506107027E-2</c:v>
                </c:pt>
                <c:pt idx="9">
                  <c:v>8.3116157855547282E-2</c:v>
                </c:pt>
                <c:pt idx="10">
                  <c:v>9.6714761181316028E-2</c:v>
                </c:pt>
                <c:pt idx="11">
                  <c:v>0.10101497612032762</c:v>
                </c:pt>
                <c:pt idx="12">
                  <c:v>0.11016700849692353</c:v>
                </c:pt>
                <c:pt idx="13">
                  <c:v>0.12892122349996088</c:v>
                </c:pt>
                <c:pt idx="14">
                  <c:v>0.12924281984334204</c:v>
                </c:pt>
                <c:pt idx="15">
                  <c:v>0.1304790337902022</c:v>
                </c:pt>
                <c:pt idx="16">
                  <c:v>0.13256416293854487</c:v>
                </c:pt>
                <c:pt idx="17">
                  <c:v>0.13512140033879164</c:v>
                </c:pt>
                <c:pt idx="18">
                  <c:v>0.14655373377884839</c:v>
                </c:pt>
                <c:pt idx="19">
                  <c:v>0.19017654437452702</c:v>
                </c:pt>
              </c:numCache>
            </c:numRef>
          </c:val>
          <c:extLst>
            <c:ext xmlns:c15="http://schemas.microsoft.com/office/drawing/2012/chart" uri="{02D57815-91ED-43cb-92C2-25804820EDAC}">
              <c15:datalabelsRange>
                <c15:f>'11ListaEsperaGII'!$N$13:$N$32</c15:f>
                <c15:dlblRangeCache>
                  <c:ptCount val="20"/>
                  <c:pt idx="0">
                    <c:v>53</c:v>
                  </c:pt>
                  <c:pt idx="1">
                    <c:v>391</c:v>
                  </c:pt>
                  <c:pt idx="2">
                    <c:v>179</c:v>
                  </c:pt>
                  <c:pt idx="3">
                    <c:v>18</c:v>
                  </c:pt>
                  <c:pt idx="4">
                    <c:v>271</c:v>
                  </c:pt>
                  <c:pt idx="5">
                    <c:v>498</c:v>
                  </c:pt>
                  <c:pt idx="6">
                    <c:v>1.323</c:v>
                  </c:pt>
                  <c:pt idx="7">
                    <c:v>3.356</c:v>
                  </c:pt>
                  <c:pt idx="8">
                    <c:v>4.428</c:v>
                  </c:pt>
                  <c:pt idx="9">
                    <c:v>893</c:v>
                  </c:pt>
                  <c:pt idx="10">
                    <c:v>55.066</c:v>
                  </c:pt>
                  <c:pt idx="11">
                    <c:v>14.023</c:v>
                  </c:pt>
                  <c:pt idx="12">
                    <c:v>1.128</c:v>
                  </c:pt>
                  <c:pt idx="13">
                    <c:v>3.296</c:v>
                  </c:pt>
                  <c:pt idx="14">
                    <c:v>99</c:v>
                  </c:pt>
                  <c:pt idx="15">
                    <c:v>1.923</c:v>
                  </c:pt>
                  <c:pt idx="16">
                    <c:v>563</c:v>
                  </c:pt>
                  <c:pt idx="17">
                    <c:v>2.393</c:v>
                  </c:pt>
                  <c:pt idx="18">
                    <c:v>1.886</c:v>
                  </c:pt>
                  <c:pt idx="19">
                    <c:v>18.345</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Galicia</c:v>
                </c:pt>
                <c:pt idx="2">
                  <c:v>Navarra, Comunidad Foral de</c:v>
                </c:pt>
                <c:pt idx="3">
                  <c:v>Ceuta</c:v>
                </c:pt>
                <c:pt idx="4">
                  <c:v>Cantabria</c:v>
                </c:pt>
                <c:pt idx="5">
                  <c:v>Aragón</c:v>
                </c:pt>
                <c:pt idx="6">
                  <c:v>Castilla - La Mancha</c:v>
                </c:pt>
                <c:pt idx="7">
                  <c:v>Comunitat Valenciana</c:v>
                </c:pt>
                <c:pt idx="8">
                  <c:v>Madrid, Comunidad de</c:v>
                </c:pt>
                <c:pt idx="9">
                  <c:v>Asturias, Principado de</c:v>
                </c:pt>
                <c:pt idx="10">
                  <c:v>Media Nacional</c:v>
                </c:pt>
                <c:pt idx="11">
                  <c:v>Andalucía</c:v>
                </c:pt>
                <c:pt idx="12">
                  <c:v>Balears, Illes</c:v>
                </c:pt>
                <c:pt idx="13">
                  <c:v>País Vasco</c:v>
                </c:pt>
                <c:pt idx="14">
                  <c:v>Melilla</c:v>
                </c:pt>
                <c:pt idx="15">
                  <c:v>Canarias</c:v>
                </c:pt>
                <c:pt idx="16">
                  <c:v>Rioja, La</c:v>
                </c:pt>
                <c:pt idx="17">
                  <c:v>Murcia, Región de</c:v>
                </c:pt>
                <c:pt idx="18">
                  <c:v>Extremadura</c:v>
                </c:pt>
                <c:pt idx="19">
                  <c:v>Cataluña</c:v>
                </c:pt>
              </c:strCache>
            </c:strRef>
          </c:cat>
          <c:val>
            <c:numRef>
              <c:f>'11ListaEsperaGII'!$Q$13:$Q$32</c:f>
              <c:numCache>
                <c:formatCode>0.00%</c:formatCode>
                <c:ptCount val="20"/>
                <c:pt idx="0">
                  <c:v>0.90328523881868394</c:v>
                </c:pt>
                <c:pt idx="1">
                  <c:v>0.90328523881868394</c:v>
                </c:pt>
                <c:pt idx="2">
                  <c:v>0.90328523881868394</c:v>
                </c:pt>
                <c:pt idx="3">
                  <c:v>0.90328523881868394</c:v>
                </c:pt>
                <c:pt idx="4">
                  <c:v>0.90328523881868394</c:v>
                </c:pt>
                <c:pt idx="5">
                  <c:v>0.90328523881868394</c:v>
                </c:pt>
                <c:pt idx="6">
                  <c:v>0.90328523881868394</c:v>
                </c:pt>
                <c:pt idx="7">
                  <c:v>0.90328523881868394</c:v>
                </c:pt>
                <c:pt idx="8">
                  <c:v>0.90328523881868394</c:v>
                </c:pt>
                <c:pt idx="9">
                  <c:v>0.90328523881868394</c:v>
                </c:pt>
                <c:pt idx="10">
                  <c:v>0.90328523881868394</c:v>
                </c:pt>
                <c:pt idx="11">
                  <c:v>0.90328523881868394</c:v>
                </c:pt>
                <c:pt idx="12">
                  <c:v>0.90328523881868394</c:v>
                </c:pt>
                <c:pt idx="13">
                  <c:v>0.90328523881868394</c:v>
                </c:pt>
                <c:pt idx="14">
                  <c:v>0.90328523881868394</c:v>
                </c:pt>
                <c:pt idx="15">
                  <c:v>0.90328523881868394</c:v>
                </c:pt>
                <c:pt idx="16">
                  <c:v>0.90328523881868394</c:v>
                </c:pt>
                <c:pt idx="17">
                  <c:v>0.90328523881868394</c:v>
                </c:pt>
                <c:pt idx="18">
                  <c:v>0.90328523881868394</c:v>
                </c:pt>
                <c:pt idx="19">
                  <c:v>0.90328523881868394</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extLst>
              <c:ext xmlns:c16="http://schemas.microsoft.com/office/drawing/2014/chart" uri="{C3380CC4-5D6E-409C-BE32-E72D297353CC}">
                <c16:uniqueId val="{00000001-E6BD-407D-8DB5-88274B443806}"/>
              </c:ext>
            </c:extLst>
          </c:dPt>
          <c:dPt>
            <c:idx val="12"/>
            <c:invertIfNegative val="0"/>
            <c:bubble3D val="0"/>
            <c:extLst>
              <c:ext xmlns:c16="http://schemas.microsoft.com/office/drawing/2014/chart" uri="{C3380CC4-5D6E-409C-BE32-E72D297353CC}">
                <c16:uniqueId val="{00000003-E6BD-407D-8DB5-88274B443806}"/>
              </c:ext>
            </c:extLst>
          </c:dPt>
          <c:dPt>
            <c:idx val="13"/>
            <c:invertIfNegative val="0"/>
            <c:bubble3D val="0"/>
            <c:spPr>
              <a:solidFill>
                <a:schemeClr val="accent6">
                  <a:lumMod val="50000"/>
                </a:schemeClr>
              </a:solidFill>
            </c:spPr>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F5CF8BA3-9896-4312-8934-A93A736BA84D}" type="CELLRANGE">
                      <a:rPr lang="en-US" baseline="0"/>
                      <a:pPr/>
                      <a:t>[CELLRANGE]</a:t>
                    </a:fld>
                    <a:r>
                      <a:rPr lang="en-US" baseline="0"/>
                      <a:t>
</a:t>
                    </a:r>
                    <a:fld id="{B6E23363-A155-4037-8E01-2A77E29987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09132267-D9DE-4120-91B7-6FF640487E7E}" type="CELLRANGE">
                      <a:rPr lang="en-US" baseline="0"/>
                      <a:pPr/>
                      <a:t>[CELLRANGE]</a:t>
                    </a:fld>
                    <a:r>
                      <a:rPr lang="en-US" baseline="0"/>
                      <a:t>
</a:t>
                    </a:r>
                    <a:fld id="{DE5466AA-7420-4F08-BFAB-825719C6E7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D4E441F6-692D-48CE-A45D-A4243325B024}" type="CELLRANGE">
                      <a:rPr lang="en-US" baseline="0"/>
                      <a:pPr/>
                      <a:t>[CELLRANGE]</a:t>
                    </a:fld>
                    <a:r>
                      <a:rPr lang="en-US" baseline="0"/>
                      <a:t>
</a:t>
                    </a:r>
                    <a:fld id="{1E20A677-9587-4DE5-A2F2-4921ECD928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A6D6612D-858F-4143-BA0F-2457D1D3228A}" type="CELLRANGE">
                      <a:rPr lang="en-US" baseline="0"/>
                      <a:pPr/>
                      <a:t>[CELLRANGE]</a:t>
                    </a:fld>
                    <a:r>
                      <a:rPr lang="en-US" baseline="0"/>
                      <a:t>
</a:t>
                    </a:r>
                    <a:fld id="{6FB9036E-2738-4233-870F-E749789FFD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A8748FD5-66C2-4440-A053-A87AB9B30EEF}" type="CELLRANGE">
                      <a:rPr lang="en-US" baseline="0"/>
                      <a:pPr/>
                      <a:t>[CELLRANGE]</a:t>
                    </a:fld>
                    <a:r>
                      <a:rPr lang="en-US" baseline="0"/>
                      <a:t>
</a:t>
                    </a:r>
                    <a:fld id="{CE92DD1B-F268-41C1-99F6-C41A9EFBB6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4C67C729-CF8E-4301-95DC-525B47EF257B}" type="CELLRANGE">
                      <a:rPr lang="en-US" baseline="0"/>
                      <a:pPr/>
                      <a:t>[CELLRANGE]</a:t>
                    </a:fld>
                    <a:r>
                      <a:rPr lang="en-US" baseline="0"/>
                      <a:t>
</a:t>
                    </a:r>
                    <a:fld id="{F537E3E1-1B5F-4569-ACD9-62735CD40A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F737A7CB-4644-4984-9110-874BDD40BC7B}" type="CELLRANGE">
                      <a:rPr lang="en-US" baseline="0"/>
                      <a:pPr/>
                      <a:t>[CELLRANGE]</a:t>
                    </a:fld>
                    <a:r>
                      <a:rPr lang="en-US" baseline="0"/>
                      <a:t>
</a:t>
                    </a:r>
                    <a:fld id="{C54394AF-EFB9-4F86-8B84-2F51172B0F2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6794CB8C-18BB-4767-AD28-E6D7B2C9934A}" type="CELLRANGE">
                      <a:rPr lang="en-US" baseline="0"/>
                      <a:pPr/>
                      <a:t>[CELLRANGE]</a:t>
                    </a:fld>
                    <a:r>
                      <a:rPr lang="en-US" baseline="0"/>
                      <a:t>
</a:t>
                    </a:r>
                    <a:fld id="{E06BD1B1-2EA8-49F6-9948-F21D3C5286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3E8D10A1-1681-44FD-ABE4-CE2E91A095F0}" type="CELLRANGE">
                      <a:rPr lang="en-US" baseline="0"/>
                      <a:pPr/>
                      <a:t>[CELLRANGE]</a:t>
                    </a:fld>
                    <a:r>
                      <a:rPr lang="en-US" baseline="0"/>
                      <a:t>
</a:t>
                    </a:r>
                    <a:fld id="{A4AA251C-0A3B-49AF-928A-4A240DE508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073863EB-CA10-4C2A-93DB-62EAF7F022B0}" type="CELLRANGE">
                      <a:rPr lang="en-US" baseline="0"/>
                      <a:pPr/>
                      <a:t>[CELLRANGE]</a:t>
                    </a:fld>
                    <a:r>
                      <a:rPr lang="en-US" baseline="0"/>
                      <a:t>
</a:t>
                    </a:r>
                    <a:fld id="{8BCEFA6C-5F67-47F0-A8F6-39B25BE777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F9E68B47-FF4D-4E13-AFF3-283C8857161A}" type="CELLRANGE">
                      <a:rPr lang="en-US" baseline="0"/>
                      <a:pPr/>
                      <a:t>[CELLRANGE]</a:t>
                    </a:fld>
                    <a:r>
                      <a:rPr lang="en-US" baseline="0"/>
                      <a:t>
</a:t>
                    </a:r>
                    <a:fld id="{422D441D-691E-446A-98D0-F8DF588084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1D71A647-6BB1-448E-89C9-BAC4BF645882}" type="CELLRANGE">
                      <a:rPr lang="en-US" baseline="0"/>
                      <a:pPr/>
                      <a:t>[CELLRANGE]</a:t>
                    </a:fld>
                    <a:r>
                      <a:rPr lang="en-US" baseline="0"/>
                      <a:t>
</a:t>
                    </a:r>
                    <a:fld id="{3733F372-B996-4B24-9228-3014AA5BD8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FB9B04D3-BAA7-4849-984B-ED0CF3A71571}" type="CELLRANGE">
                      <a:rPr lang="en-US" baseline="0"/>
                      <a:pPr/>
                      <a:t>[CELLRANGE]</a:t>
                    </a:fld>
                    <a:r>
                      <a:rPr lang="en-US" baseline="0"/>
                      <a:t>
</a:t>
                    </a:r>
                    <a:fld id="{DFF120B8-EA2D-455F-85B7-8C3E4A5B10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DBCC2319-7142-4036-8B93-F3099DE06FC1}" type="CELLRANGE">
                      <a:rPr lang="en-US" baseline="0"/>
                      <a:pPr/>
                      <a:t>[CELLRANGE]</a:t>
                    </a:fld>
                    <a:r>
                      <a:rPr lang="en-US" baseline="0"/>
                      <a:t>
</a:t>
                    </a:r>
                    <a:fld id="{C7F179D4-2850-49E4-8AFB-8F69F14508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01FDC065-DDE7-4A28-87CA-8912BF5C1370}" type="CELLRANGE">
                      <a:rPr lang="en-US" baseline="0"/>
                      <a:pPr/>
                      <a:t>[CELLRANGE]</a:t>
                    </a:fld>
                    <a:r>
                      <a:rPr lang="en-US" baseline="0"/>
                      <a:t>
</a:t>
                    </a:r>
                    <a:fld id="{176EBA45-4408-4392-9497-BB582B603E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81B146B2-118F-4CB9-AF68-4DC9B47BBF66}" type="CELLRANGE">
                      <a:rPr lang="en-US" baseline="0"/>
                      <a:pPr/>
                      <a:t>[CELLRANGE]</a:t>
                    </a:fld>
                    <a:r>
                      <a:rPr lang="en-US" baseline="0"/>
                      <a:t>
</a:t>
                    </a:r>
                    <a:fld id="{11917816-4215-4C82-92DB-0435AE839D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5F7BEFE1-7333-41A8-909E-DDAD35F34E2D}" type="CELLRANGE">
                      <a:rPr lang="en-US" baseline="0"/>
                      <a:pPr/>
                      <a:t>[CELLRANGE]</a:t>
                    </a:fld>
                    <a:r>
                      <a:rPr lang="en-US" baseline="0"/>
                      <a:t>
</a:t>
                    </a:r>
                    <a:fld id="{01B90E82-1CD8-429E-9DDF-2BF61CB0C5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5F60D12B-77CB-4016-B429-0847EF34861B}" type="CELLRANGE">
                      <a:rPr lang="en-US" baseline="0"/>
                      <a:pPr/>
                      <a:t>[CELLRANGE]</a:t>
                    </a:fld>
                    <a:r>
                      <a:rPr lang="en-US" baseline="0"/>
                      <a:t>
</a:t>
                    </a:r>
                    <a:fld id="{D1D4517E-5595-415E-841C-B5BFC1A91C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D774E195-7714-4E55-B623-52BC40EF2A1F}" type="CELLRANGE">
                      <a:rPr lang="en-US" baseline="0"/>
                      <a:pPr/>
                      <a:t>[CELLRANGE]</a:t>
                    </a:fld>
                    <a:r>
                      <a:rPr lang="en-US" baseline="0"/>
                      <a:t>
</a:t>
                    </a:r>
                    <a:fld id="{E29DC238-04AA-4BA7-BC53-505BAD12AD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0134D055-82B6-48A4-8F7A-6EE5F4157136}" type="CELLRANGE">
                      <a:rPr lang="en-US" baseline="0"/>
                      <a:pPr/>
                      <a:t>[CELLRANGE]</a:t>
                    </a:fld>
                    <a:r>
                      <a:rPr lang="en-US" baseline="0"/>
                      <a:t>
</a:t>
                    </a:r>
                    <a:fld id="{3F23301C-C66D-45F5-BDE6-4F213B5BF5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Ceuta</c:v>
                </c:pt>
                <c:pt idx="2">
                  <c:v>Aragón</c:v>
                </c:pt>
                <c:pt idx="3">
                  <c:v>Navarra, Comunidad Foral de</c:v>
                </c:pt>
                <c:pt idx="4">
                  <c:v>Castilla - La Mancha</c:v>
                </c:pt>
                <c:pt idx="5">
                  <c:v>Galicia</c:v>
                </c:pt>
                <c:pt idx="6">
                  <c:v>Cantabria</c:v>
                </c:pt>
                <c:pt idx="7">
                  <c:v>Comunitat Valenciana</c:v>
                </c:pt>
                <c:pt idx="8">
                  <c:v>Madrid, Comunidad de</c:v>
                </c:pt>
                <c:pt idx="9">
                  <c:v>Asturias, Principado de</c:v>
                </c:pt>
                <c:pt idx="10">
                  <c:v>Balears, Illes</c:v>
                </c:pt>
                <c:pt idx="11">
                  <c:v>Canarias</c:v>
                </c:pt>
                <c:pt idx="12">
                  <c:v>Melilla</c:v>
                </c:pt>
                <c:pt idx="13">
                  <c:v>Media Nacional</c:v>
                </c:pt>
                <c:pt idx="14">
                  <c:v>Andalucía</c:v>
                </c:pt>
                <c:pt idx="15">
                  <c:v>Murcia, Región de</c:v>
                </c:pt>
                <c:pt idx="16">
                  <c:v>Extremadura</c:v>
                </c:pt>
                <c:pt idx="17">
                  <c:v>País Vasco</c:v>
                </c:pt>
                <c:pt idx="18">
                  <c:v>Rioja, La</c:v>
                </c:pt>
                <c:pt idx="19">
                  <c:v>Cataluña</c:v>
                </c:pt>
              </c:strCache>
            </c:strRef>
          </c:cat>
          <c:val>
            <c:numRef>
              <c:f>'11ListaEsperaGI'!$O$13:$O$32</c:f>
              <c:numCache>
                <c:formatCode>0.00%</c:formatCode>
                <c:ptCount val="20"/>
                <c:pt idx="0">
                  <c:v>0.99852342386683968</c:v>
                </c:pt>
                <c:pt idx="1">
                  <c:v>0.95818181818181813</c:v>
                </c:pt>
                <c:pt idx="2">
                  <c:v>0.93360931031789429</c:v>
                </c:pt>
                <c:pt idx="3">
                  <c:v>0.93049496013239053</c:v>
                </c:pt>
                <c:pt idx="4">
                  <c:v>0.92901623686723978</c:v>
                </c:pt>
                <c:pt idx="5">
                  <c:v>0.9254589199786134</c:v>
                </c:pt>
                <c:pt idx="6">
                  <c:v>0.91907639188605961</c:v>
                </c:pt>
                <c:pt idx="7">
                  <c:v>0.91488147408328413</c:v>
                </c:pt>
                <c:pt idx="8">
                  <c:v>0.89053718218313893</c:v>
                </c:pt>
                <c:pt idx="9">
                  <c:v>0.88894705354472026</c:v>
                </c:pt>
                <c:pt idx="10">
                  <c:v>0.85070628348757915</c:v>
                </c:pt>
                <c:pt idx="11">
                  <c:v>0.83197653098643198</c:v>
                </c:pt>
                <c:pt idx="12">
                  <c:v>0.81645569620253167</c:v>
                </c:pt>
                <c:pt idx="13">
                  <c:v>0.81170970181812641</c:v>
                </c:pt>
                <c:pt idx="14">
                  <c:v>0.79305569979575585</c:v>
                </c:pt>
                <c:pt idx="15">
                  <c:v>0.77261932122883625</c:v>
                </c:pt>
                <c:pt idx="16">
                  <c:v>0.76569160664412761</c:v>
                </c:pt>
                <c:pt idx="17">
                  <c:v>0.76245818433498669</c:v>
                </c:pt>
                <c:pt idx="18">
                  <c:v>0.70936227951153319</c:v>
                </c:pt>
                <c:pt idx="19">
                  <c:v>0.60973535883028429</c:v>
                </c:pt>
              </c:numCache>
            </c:numRef>
          </c:val>
          <c:extLst>
            <c:ext xmlns:c15="http://schemas.microsoft.com/office/drawing/2012/chart" uri="{02D57815-91ED-43cb-92C2-25804820EDAC}">
              <c15:datalabelsRange>
                <c15:f>'11ListaEsperaGI'!$M$13:$M$32</c15:f>
                <c15:dlblRangeCache>
                  <c:ptCount val="20"/>
                  <c:pt idx="0">
                    <c:v>44.632</c:v>
                  </c:pt>
                  <c:pt idx="1">
                    <c:v>527</c:v>
                  </c:pt>
                  <c:pt idx="2">
                    <c:v>11.953</c:v>
                  </c:pt>
                  <c:pt idx="3">
                    <c:v>6.185</c:v>
                  </c:pt>
                  <c:pt idx="4">
                    <c:v>24.317</c:v>
                  </c:pt>
                  <c:pt idx="5">
                    <c:v>20.771</c:v>
                  </c:pt>
                  <c:pt idx="6">
                    <c:v>4.259</c:v>
                  </c:pt>
                  <c:pt idx="7">
                    <c:v>44.885</c:v>
                  </c:pt>
                  <c:pt idx="8">
                    <c:v>46.584</c:v>
                  </c:pt>
                  <c:pt idx="9">
                    <c:v>11.887</c:v>
                  </c:pt>
                  <c:pt idx="10">
                    <c:v>10.479</c:v>
                  </c:pt>
                  <c:pt idx="11">
                    <c:v>11.344</c:v>
                  </c:pt>
                  <c:pt idx="12">
                    <c:v>387</c:v>
                  </c:pt>
                  <c:pt idx="13">
                    <c:v>426.051</c:v>
                  </c:pt>
                  <c:pt idx="14">
                    <c:v>68.727</c:v>
                  </c:pt>
                  <c:pt idx="15">
                    <c:v>10.085</c:v>
                  </c:pt>
                  <c:pt idx="16">
                    <c:v>10.418</c:v>
                  </c:pt>
                  <c:pt idx="17">
                    <c:v>26.439</c:v>
                  </c:pt>
                  <c:pt idx="18">
                    <c:v>2.614</c:v>
                  </c:pt>
                  <c:pt idx="19">
                    <c:v>69.558</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extLst>
              <c:ext xmlns:c16="http://schemas.microsoft.com/office/drawing/2014/chart" uri="{C3380CC4-5D6E-409C-BE32-E72D297353CC}">
                <c16:uniqueId val="{00000017-E6BD-407D-8DB5-88274B443806}"/>
              </c:ext>
            </c:extLst>
          </c:dPt>
          <c:dPt>
            <c:idx val="12"/>
            <c:invertIfNegative val="0"/>
            <c:bubble3D val="0"/>
            <c:extLst>
              <c:ext xmlns:c16="http://schemas.microsoft.com/office/drawing/2014/chart" uri="{C3380CC4-5D6E-409C-BE32-E72D297353CC}">
                <c16:uniqueId val="{00000019-E6BD-407D-8DB5-88274B443806}"/>
              </c:ext>
            </c:extLst>
          </c:dPt>
          <c:dPt>
            <c:idx val="13"/>
            <c:invertIfNegative val="0"/>
            <c:bubble3D val="0"/>
            <c:spPr>
              <a:solidFill>
                <a:schemeClr val="accent2">
                  <a:lumMod val="75000"/>
                </a:schemeClr>
              </a:solidFill>
            </c:spPr>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BDEEF99E-06DF-47C6-A871-67742290AE27}" type="CELLRANGE">
                      <a:rPr lang="en-US" baseline="0"/>
                      <a:pPr/>
                      <a:t>[CELLRANGE]</a:t>
                    </a:fld>
                    <a:r>
                      <a:rPr lang="en-US" baseline="0"/>
                      <a:t>
</a:t>
                    </a:r>
                    <a:fld id="{FBD47044-341B-4E25-B993-3DB9915DCE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19458B05-AF91-40EA-84F5-23F6276C9D26}" type="CELLRANGE">
                      <a:rPr lang="en-US" baseline="0"/>
                      <a:pPr/>
                      <a:t>[CELLRANGE]</a:t>
                    </a:fld>
                    <a:r>
                      <a:rPr lang="en-US" baseline="0"/>
                      <a:t>
</a:t>
                    </a:r>
                    <a:fld id="{5C17B82F-024D-4AC2-8F4F-837BEEC425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783BA380-AC2E-474B-BD56-F247922C89DA}" type="CELLRANGE">
                      <a:rPr lang="en-US" baseline="0"/>
                      <a:pPr/>
                      <a:t>[CELLRANGE]</a:t>
                    </a:fld>
                    <a:r>
                      <a:rPr lang="en-US" baseline="0"/>
                      <a:t>
</a:t>
                    </a:r>
                    <a:fld id="{2272E20C-C6A4-46A0-A417-CD9D32419D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02A15A0B-D0D1-4DFC-980E-548A3B3A4999}" type="CELLRANGE">
                      <a:rPr lang="en-US" baseline="0"/>
                      <a:pPr/>
                      <a:t>[CELLRANGE]</a:t>
                    </a:fld>
                    <a:r>
                      <a:rPr lang="en-US" baseline="0"/>
                      <a:t>
</a:t>
                    </a:r>
                    <a:fld id="{B48739FA-3444-4ED6-B94F-4BADA20D5C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C07F981A-6F55-4B17-BAFE-792B665FA4C1}" type="CELLRANGE">
                      <a:rPr lang="en-US" baseline="0"/>
                      <a:pPr/>
                      <a:t>[CELLRANGE]</a:t>
                    </a:fld>
                    <a:r>
                      <a:rPr lang="en-US" baseline="0"/>
                      <a:t>
</a:t>
                    </a:r>
                    <a:fld id="{BDD19CF2-E3E6-440B-9056-A604A80E40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E74754BA-174B-45DF-854E-499BE88B5284}" type="CELLRANGE">
                      <a:rPr lang="en-US" baseline="0"/>
                      <a:pPr/>
                      <a:t>[CELLRANGE]</a:t>
                    </a:fld>
                    <a:r>
                      <a:rPr lang="en-US" baseline="0"/>
                      <a:t>
</a:t>
                    </a:r>
                    <a:fld id="{B21308A8-2D38-4312-88B0-1C5968A3C7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F0D2D42B-1939-43A9-AF5A-F33773E2DEC5}" type="CELLRANGE">
                      <a:rPr lang="en-US" baseline="0"/>
                      <a:pPr/>
                      <a:t>[CELLRANGE]</a:t>
                    </a:fld>
                    <a:r>
                      <a:rPr lang="en-US" baseline="0"/>
                      <a:t>
</a:t>
                    </a:r>
                    <a:fld id="{F12ACD94-CF56-49F5-B034-71F0E813D3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EC1D61D2-B69D-48A3-B2EB-E0BCEA6DB884}" type="CELLRANGE">
                      <a:rPr lang="en-US" baseline="0"/>
                      <a:pPr/>
                      <a:t>[CELLRANGE]</a:t>
                    </a:fld>
                    <a:r>
                      <a:rPr lang="en-US" baseline="0"/>
                      <a:t>
</a:t>
                    </a:r>
                    <a:fld id="{606236CB-E03D-4415-B5B5-0D8995C53D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0CB5A745-C095-455C-B0DA-814C86F20BE3}" type="CELLRANGE">
                      <a:rPr lang="en-US" baseline="0"/>
                      <a:pPr/>
                      <a:t>[CELLRANGE]</a:t>
                    </a:fld>
                    <a:r>
                      <a:rPr lang="en-US" baseline="0"/>
                      <a:t>
</a:t>
                    </a:r>
                    <a:fld id="{0F4381E3-F579-4A96-80CA-9447976D77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37EF1391-F92A-4CB6-A0C6-7869E59DA426}" type="CELLRANGE">
                      <a:rPr lang="en-US" baseline="0"/>
                      <a:pPr/>
                      <a:t>[CELLRANGE]</a:t>
                    </a:fld>
                    <a:r>
                      <a:rPr lang="en-US" baseline="0"/>
                      <a:t>
</a:t>
                    </a:r>
                    <a:fld id="{6D674A31-F827-420D-B084-6D1A8649AE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6BE11DF1-12D1-4258-9D69-CE4B2A6C7C15}" type="CELLRANGE">
                      <a:rPr lang="en-US" baseline="0"/>
                      <a:pPr/>
                      <a:t>[CELLRANGE]</a:t>
                    </a:fld>
                    <a:r>
                      <a:rPr lang="en-US" baseline="0"/>
                      <a:t>
</a:t>
                    </a:r>
                    <a:fld id="{5C02B46B-E189-4CFD-A27F-77BF1CB34FB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FAAA9CB9-5B1B-4671-A921-ECD6B42E1A28}" type="CELLRANGE">
                      <a:rPr lang="en-US" baseline="0"/>
                      <a:pPr/>
                      <a:t>[CELLRANGE]</a:t>
                    </a:fld>
                    <a:r>
                      <a:rPr lang="en-US" baseline="0"/>
                      <a:t>
</a:t>
                    </a:r>
                    <a:fld id="{54ADC600-6147-4B35-AA4E-CA140F3019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A5C91569-BDC3-4908-A4B8-6B9D8CE6A5EF}" type="CELLRANGE">
                      <a:rPr lang="en-US" baseline="0"/>
                      <a:pPr/>
                      <a:t>[CELLRANGE]</a:t>
                    </a:fld>
                    <a:r>
                      <a:rPr lang="en-US" baseline="0"/>
                      <a:t>
</a:t>
                    </a:r>
                    <a:fld id="{6A5BBC58-17B5-4306-ACFC-715A46FBF4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5A44185A-2C9B-48D1-8F23-53D973910930}" type="CELLRANGE">
                      <a:rPr lang="en-US" baseline="0"/>
                      <a:pPr/>
                      <a:t>[CELLRANGE]</a:t>
                    </a:fld>
                    <a:r>
                      <a:rPr lang="en-US" baseline="0"/>
                      <a:t>
</a:t>
                    </a:r>
                    <a:fld id="{74C5AF14-CFB4-4EC9-8705-C1171852B3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D3FEFF5D-1FEF-4263-8CC9-3F59B1DBF608}" type="CELLRANGE">
                      <a:rPr lang="en-US" baseline="0"/>
                      <a:pPr/>
                      <a:t>[CELLRANGE]</a:t>
                    </a:fld>
                    <a:r>
                      <a:rPr lang="en-US" baseline="0"/>
                      <a:t>
</a:t>
                    </a:r>
                    <a:fld id="{92E44650-C7C3-4DB5-898C-5B517680C5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63E50C9D-A1F6-4B1E-A53F-7CE35A01311D}" type="CELLRANGE">
                      <a:rPr lang="en-US" baseline="0"/>
                      <a:pPr/>
                      <a:t>[CELLRANGE]</a:t>
                    </a:fld>
                    <a:r>
                      <a:rPr lang="en-US" baseline="0"/>
                      <a:t>
</a:t>
                    </a:r>
                    <a:fld id="{D5888EF0-C943-4E79-AC1F-74247456BA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1F3F822B-4F5E-4710-AE9C-C3D3884F97D6}" type="CELLRANGE">
                      <a:rPr lang="en-US" baseline="0"/>
                      <a:pPr/>
                      <a:t>[CELLRANGE]</a:t>
                    </a:fld>
                    <a:r>
                      <a:rPr lang="en-US" baseline="0"/>
                      <a:t>
</a:t>
                    </a:r>
                    <a:fld id="{7F373E2A-BF05-4463-AE04-0FB6CC4696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03DE2B66-26A1-4B6E-8D26-EB9CE6360F1A}" type="CELLRANGE">
                      <a:rPr lang="en-US" baseline="0"/>
                      <a:pPr/>
                      <a:t>[CELLRANGE]</a:t>
                    </a:fld>
                    <a:r>
                      <a:rPr lang="en-US" baseline="0"/>
                      <a:t>
</a:t>
                    </a:r>
                    <a:fld id="{CE4F995B-3CC6-45BC-93C5-3E1F4FE8E6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6579ABE1-9FDF-45E2-A8FF-60E0E1EE1D41}" type="CELLRANGE">
                      <a:rPr lang="en-US" baseline="0"/>
                      <a:pPr/>
                      <a:t>[CELLRANGE]</a:t>
                    </a:fld>
                    <a:r>
                      <a:rPr lang="en-US" baseline="0"/>
                      <a:t>
</a:t>
                    </a:r>
                    <a:fld id="{BCC32F77-6F2F-4399-AE14-58CA109E08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DB87B0B2-030C-4F53-A798-7932F0C43EFC}" type="CELLRANGE">
                      <a:rPr lang="en-US" baseline="0"/>
                      <a:pPr/>
                      <a:t>[CELLRANGE]</a:t>
                    </a:fld>
                    <a:r>
                      <a:rPr lang="en-US" baseline="0"/>
                      <a:t>
</a:t>
                    </a:r>
                    <a:fld id="{AA528E90-25ED-492E-9771-246B6ECEDC6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Ceuta</c:v>
                </c:pt>
                <c:pt idx="2">
                  <c:v>Aragón</c:v>
                </c:pt>
                <c:pt idx="3">
                  <c:v>Navarra, Comunidad Foral de</c:v>
                </c:pt>
                <c:pt idx="4">
                  <c:v>Castilla - La Mancha</c:v>
                </c:pt>
                <c:pt idx="5">
                  <c:v>Galicia</c:v>
                </c:pt>
                <c:pt idx="6">
                  <c:v>Cantabria</c:v>
                </c:pt>
                <c:pt idx="7">
                  <c:v>Comunitat Valenciana</c:v>
                </c:pt>
                <c:pt idx="8">
                  <c:v>Madrid, Comunidad de</c:v>
                </c:pt>
                <c:pt idx="9">
                  <c:v>Asturias, Principado de</c:v>
                </c:pt>
                <c:pt idx="10">
                  <c:v>Balears, Illes</c:v>
                </c:pt>
                <c:pt idx="11">
                  <c:v>Canarias</c:v>
                </c:pt>
                <c:pt idx="12">
                  <c:v>Melilla</c:v>
                </c:pt>
                <c:pt idx="13">
                  <c:v>Media Nacional</c:v>
                </c:pt>
                <c:pt idx="14">
                  <c:v>Andalucía</c:v>
                </c:pt>
                <c:pt idx="15">
                  <c:v>Murcia, Región de</c:v>
                </c:pt>
                <c:pt idx="16">
                  <c:v>Extremadura</c:v>
                </c:pt>
                <c:pt idx="17">
                  <c:v>País Vasco</c:v>
                </c:pt>
                <c:pt idx="18">
                  <c:v>Rioja, La</c:v>
                </c:pt>
                <c:pt idx="19">
                  <c:v>Cataluña</c:v>
                </c:pt>
              </c:strCache>
            </c:strRef>
          </c:cat>
          <c:val>
            <c:numRef>
              <c:f>'11ListaEsperaGI'!$P$13:$P$32</c:f>
              <c:numCache>
                <c:formatCode>0.00%</c:formatCode>
                <c:ptCount val="20"/>
                <c:pt idx="0">
                  <c:v>1.4765761331603203E-3</c:v>
                </c:pt>
                <c:pt idx="1">
                  <c:v>4.1818181818181817E-2</c:v>
                </c:pt>
                <c:pt idx="2">
                  <c:v>6.639068968210575E-2</c:v>
                </c:pt>
                <c:pt idx="3">
                  <c:v>6.9505039867609447E-2</c:v>
                </c:pt>
                <c:pt idx="4">
                  <c:v>7.0983763132760266E-2</c:v>
                </c:pt>
                <c:pt idx="5">
                  <c:v>7.4541080021386569E-2</c:v>
                </c:pt>
                <c:pt idx="6">
                  <c:v>8.0923608113940435E-2</c:v>
                </c:pt>
                <c:pt idx="7">
                  <c:v>8.5118525916715926E-2</c:v>
                </c:pt>
                <c:pt idx="8">
                  <c:v>0.10946281781686103</c:v>
                </c:pt>
                <c:pt idx="9">
                  <c:v>0.11105294645527969</c:v>
                </c:pt>
                <c:pt idx="10">
                  <c:v>0.14929371651242085</c:v>
                </c:pt>
                <c:pt idx="11">
                  <c:v>0.16802346901356802</c:v>
                </c:pt>
                <c:pt idx="12">
                  <c:v>0.18354430379746836</c:v>
                </c:pt>
                <c:pt idx="13">
                  <c:v>0.18829029818187359</c:v>
                </c:pt>
                <c:pt idx="14">
                  <c:v>0.20694430020424412</c:v>
                </c:pt>
                <c:pt idx="15">
                  <c:v>0.22738067877116372</c:v>
                </c:pt>
                <c:pt idx="16">
                  <c:v>0.23430839335587242</c:v>
                </c:pt>
                <c:pt idx="17">
                  <c:v>0.23754181566501326</c:v>
                </c:pt>
                <c:pt idx="18">
                  <c:v>0.29063772048846676</c:v>
                </c:pt>
                <c:pt idx="19">
                  <c:v>0.39026464116971571</c:v>
                </c:pt>
              </c:numCache>
            </c:numRef>
          </c:val>
          <c:extLst>
            <c:ext xmlns:c15="http://schemas.microsoft.com/office/drawing/2012/chart" uri="{02D57815-91ED-43cb-92C2-25804820EDAC}">
              <c15:datalabelsRange>
                <c15:f>'11ListaEsperaGI'!$N$13:$N$32</c15:f>
                <c15:dlblRangeCache>
                  <c:ptCount val="20"/>
                  <c:pt idx="0">
                    <c:v>66</c:v>
                  </c:pt>
                  <c:pt idx="1">
                    <c:v>23</c:v>
                  </c:pt>
                  <c:pt idx="2">
                    <c:v>850</c:v>
                  </c:pt>
                  <c:pt idx="3">
                    <c:v>462</c:v>
                  </c:pt>
                  <c:pt idx="4">
                    <c:v>1.858</c:v>
                  </c:pt>
                  <c:pt idx="5">
                    <c:v>1.673</c:v>
                  </c:pt>
                  <c:pt idx="6">
                    <c:v>375</c:v>
                  </c:pt>
                  <c:pt idx="7">
                    <c:v>4.176</c:v>
                  </c:pt>
                  <c:pt idx="8">
                    <c:v>5.726</c:v>
                  </c:pt>
                  <c:pt idx="9">
                    <c:v>1.485</c:v>
                  </c:pt>
                  <c:pt idx="10">
                    <c:v>1.839</c:v>
                  </c:pt>
                  <c:pt idx="11">
                    <c:v>2.291</c:v>
                  </c:pt>
                  <c:pt idx="12">
                    <c:v>87</c:v>
                  </c:pt>
                  <c:pt idx="13">
                    <c:v>98.830</c:v>
                  </c:pt>
                  <c:pt idx="14">
                    <c:v>17.934</c:v>
                  </c:pt>
                  <c:pt idx="15">
                    <c:v>2.968</c:v>
                  </c:pt>
                  <c:pt idx="16">
                    <c:v>3.188</c:v>
                  </c:pt>
                  <c:pt idx="17">
                    <c:v>8.237</c:v>
                  </c:pt>
                  <c:pt idx="18">
                    <c:v>1.071</c:v>
                  </c:pt>
                  <c:pt idx="19">
                    <c:v>44.521</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Ceuta</c:v>
                </c:pt>
                <c:pt idx="2">
                  <c:v>Aragón</c:v>
                </c:pt>
                <c:pt idx="3">
                  <c:v>Navarra, Comunidad Foral de</c:v>
                </c:pt>
                <c:pt idx="4">
                  <c:v>Castilla - La Mancha</c:v>
                </c:pt>
                <c:pt idx="5">
                  <c:v>Galicia</c:v>
                </c:pt>
                <c:pt idx="6">
                  <c:v>Cantabria</c:v>
                </c:pt>
                <c:pt idx="7">
                  <c:v>Comunitat Valenciana</c:v>
                </c:pt>
                <c:pt idx="8">
                  <c:v>Madrid, Comunidad de</c:v>
                </c:pt>
                <c:pt idx="9">
                  <c:v>Asturias, Principado de</c:v>
                </c:pt>
                <c:pt idx="10">
                  <c:v>Balears, Illes</c:v>
                </c:pt>
                <c:pt idx="11">
                  <c:v>Canarias</c:v>
                </c:pt>
                <c:pt idx="12">
                  <c:v>Melilla</c:v>
                </c:pt>
                <c:pt idx="13">
                  <c:v>Media Nacional</c:v>
                </c:pt>
                <c:pt idx="14">
                  <c:v>Andalucía</c:v>
                </c:pt>
                <c:pt idx="15">
                  <c:v>Murcia, Región de</c:v>
                </c:pt>
                <c:pt idx="16">
                  <c:v>Extremadura</c:v>
                </c:pt>
                <c:pt idx="17">
                  <c:v>País Vasco</c:v>
                </c:pt>
                <c:pt idx="18">
                  <c:v>Rioja, La</c:v>
                </c:pt>
                <c:pt idx="19">
                  <c:v>Cataluña</c:v>
                </c:pt>
              </c:strCache>
            </c:strRef>
          </c:cat>
          <c:val>
            <c:numRef>
              <c:f>'11ListaEsperaGI'!$Q$13:$Q$32</c:f>
              <c:numCache>
                <c:formatCode>0.00%</c:formatCode>
                <c:ptCount val="20"/>
                <c:pt idx="0">
                  <c:v>0.81170970181812641</c:v>
                </c:pt>
                <c:pt idx="1">
                  <c:v>0.81170970181812641</c:v>
                </c:pt>
                <c:pt idx="2">
                  <c:v>0.81170970181812641</c:v>
                </c:pt>
                <c:pt idx="3">
                  <c:v>0.81170970181812641</c:v>
                </c:pt>
                <c:pt idx="4">
                  <c:v>0.81170970181812641</c:v>
                </c:pt>
                <c:pt idx="5">
                  <c:v>0.81170970181812641</c:v>
                </c:pt>
                <c:pt idx="6">
                  <c:v>0.81170970181812641</c:v>
                </c:pt>
                <c:pt idx="7">
                  <c:v>0.81170970181812641</c:v>
                </c:pt>
                <c:pt idx="8">
                  <c:v>0.81170970181812641</c:v>
                </c:pt>
                <c:pt idx="9">
                  <c:v>0.81170970181812641</c:v>
                </c:pt>
                <c:pt idx="10">
                  <c:v>0.81170970181812641</c:v>
                </c:pt>
                <c:pt idx="11">
                  <c:v>0.81170970181812641</c:v>
                </c:pt>
                <c:pt idx="12">
                  <c:v>0.81170970181812641</c:v>
                </c:pt>
                <c:pt idx="13">
                  <c:v>0.81170970181812641</c:v>
                </c:pt>
                <c:pt idx="14">
                  <c:v>0.81170970181812641</c:v>
                </c:pt>
                <c:pt idx="15">
                  <c:v>0.81170970181812641</c:v>
                </c:pt>
                <c:pt idx="16">
                  <c:v>0.81170970181812641</c:v>
                </c:pt>
                <c:pt idx="17">
                  <c:v>0.81170970181812641</c:v>
                </c:pt>
                <c:pt idx="18">
                  <c:v>0.81170970181812641</c:v>
                </c:pt>
                <c:pt idx="19">
                  <c:v>0.81170970181812641</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Cataluña</c:v>
                </c:pt>
                <c:pt idx="3">
                  <c:v>Murcia, Región de</c:v>
                </c:pt>
                <c:pt idx="4">
                  <c:v>Castilla - La Mancha</c:v>
                </c:pt>
                <c:pt idx="5">
                  <c:v>Balears, Illes</c:v>
                </c:pt>
                <c:pt idx="6">
                  <c:v>Castilla y León</c:v>
                </c:pt>
                <c:pt idx="7">
                  <c:v>TOTAL</c:v>
                </c:pt>
                <c:pt idx="8">
                  <c:v>Ceuta y Melilla</c:v>
                </c:pt>
                <c:pt idx="9">
                  <c:v>País Vasco</c:v>
                </c:pt>
                <c:pt idx="10">
                  <c:v>Rioja, La</c:v>
                </c:pt>
                <c:pt idx="11">
                  <c:v>Comunitat Valenciana</c:v>
                </c:pt>
                <c:pt idx="12">
                  <c:v>Cantabria</c:v>
                </c:pt>
                <c:pt idx="13">
                  <c:v>Asturias, Principado de</c:v>
                </c:pt>
                <c:pt idx="14">
                  <c:v>Madrid, Comunidad de</c:v>
                </c:pt>
                <c:pt idx="15">
                  <c:v>Aragón</c:v>
                </c:pt>
                <c:pt idx="16">
                  <c:v>Canarias</c:v>
                </c:pt>
                <c:pt idx="17">
                  <c:v>Navarra, Comunidad Foral de</c:v>
                </c:pt>
                <c:pt idx="18">
                  <c:v>Galicia</c:v>
                </c:pt>
              </c:strCache>
            </c:strRef>
          </c:cat>
          <c:val>
            <c:numRef>
              <c:f>'24asolcasaad_pobl'!$AR$11:$AR$29</c:f>
              <c:numCache>
                <c:formatCode>0.00</c:formatCode>
                <c:ptCount val="19"/>
                <c:pt idx="0">
                  <c:v>9.7991951906588639</c:v>
                </c:pt>
                <c:pt idx="1">
                  <c:v>8.3422333754856801</c:v>
                </c:pt>
                <c:pt idx="2">
                  <c:v>7.8405528538715892</c:v>
                </c:pt>
                <c:pt idx="3">
                  <c:v>7.381489197751077</c:v>
                </c:pt>
                <c:pt idx="4">
                  <c:v>7.0250931450556209</c:v>
                </c:pt>
                <c:pt idx="5">
                  <c:v>6.7935071658027049</c:v>
                </c:pt>
                <c:pt idx="6">
                  <c:v>6.7196861484743877</c:v>
                </c:pt>
                <c:pt idx="7">
                  <c:v>6.6440729624355601</c:v>
                </c:pt>
                <c:pt idx="8">
                  <c:v>6.3334884030039209</c:v>
                </c:pt>
                <c:pt idx="9">
                  <c:v>6.1637552730670135</c:v>
                </c:pt>
                <c:pt idx="10">
                  <c:v>5.7011346606722331</c:v>
                </c:pt>
                <c:pt idx="11">
                  <c:v>5.6609565154237123</c:v>
                </c:pt>
                <c:pt idx="12">
                  <c:v>5.2904707721428803</c:v>
                </c:pt>
                <c:pt idx="13">
                  <c:v>5.2728629290130034</c:v>
                </c:pt>
                <c:pt idx="14">
                  <c:v>5.1492145236624385</c:v>
                </c:pt>
                <c:pt idx="15">
                  <c:v>5.1137726384331579</c:v>
                </c:pt>
                <c:pt idx="16">
                  <c:v>4.6954415358772685</c:v>
                </c:pt>
                <c:pt idx="17">
                  <c:v>4.3118812944233289</c:v>
                </c:pt>
                <c:pt idx="18">
                  <c:v>3.1710586043469751</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Extremadura</c:v>
                </c:pt>
                <c:pt idx="2">
                  <c:v>Cataluña</c:v>
                </c:pt>
                <c:pt idx="3">
                  <c:v>Castilla y León</c:v>
                </c:pt>
                <c:pt idx="4">
                  <c:v>Castilla - La Mancha</c:v>
                </c:pt>
                <c:pt idx="5">
                  <c:v>Balears, Illes</c:v>
                </c:pt>
                <c:pt idx="6">
                  <c:v>Rioja, La</c:v>
                </c:pt>
                <c:pt idx="7">
                  <c:v>País Vasco</c:v>
                </c:pt>
                <c:pt idx="8">
                  <c:v>TOTAL</c:v>
                </c:pt>
                <c:pt idx="9">
                  <c:v>Madrid, Comunidad de</c:v>
                </c:pt>
                <c:pt idx="10">
                  <c:v>Murcia, Región de</c:v>
                </c:pt>
                <c:pt idx="11">
                  <c:v>Comunitat Valenciana</c:v>
                </c:pt>
                <c:pt idx="12">
                  <c:v>Aragón</c:v>
                </c:pt>
                <c:pt idx="13">
                  <c:v>Ceuta y Melilla</c:v>
                </c:pt>
                <c:pt idx="14">
                  <c:v>Navarra, Comunidad Foral de</c:v>
                </c:pt>
                <c:pt idx="15">
                  <c:v>Asturias, Principado de</c:v>
                </c:pt>
                <c:pt idx="16">
                  <c:v>Cantabria</c:v>
                </c:pt>
                <c:pt idx="17">
                  <c:v>Canarias</c:v>
                </c:pt>
                <c:pt idx="18">
                  <c:v>Galicia</c:v>
                </c:pt>
              </c:strCache>
            </c:strRef>
          </c:cat>
          <c:val>
            <c:numRef>
              <c:f>'24asolcasaad_pobl'!$AX$11:$AX$29</c:f>
              <c:numCache>
                <c:formatCode>0.00</c:formatCode>
                <c:ptCount val="19"/>
                <c:pt idx="0">
                  <c:v>47.213561129332462</c:v>
                </c:pt>
                <c:pt idx="1">
                  <c:v>42.020458287225715</c:v>
                </c:pt>
                <c:pt idx="2">
                  <c:v>41.918980214970261</c:v>
                </c:pt>
                <c:pt idx="3">
                  <c:v>41.815739331880302</c:v>
                </c:pt>
                <c:pt idx="4">
                  <c:v>39.969593368026139</c:v>
                </c:pt>
                <c:pt idx="5">
                  <c:v>38.564016540532108</c:v>
                </c:pt>
                <c:pt idx="6">
                  <c:v>37.64509281423603</c:v>
                </c:pt>
                <c:pt idx="7">
                  <c:v>36.778672625810543</c:v>
                </c:pt>
                <c:pt idx="8">
                  <c:v>36.645146785650326</c:v>
                </c:pt>
                <c:pt idx="9">
                  <c:v>35.152616710868166</c:v>
                </c:pt>
                <c:pt idx="10">
                  <c:v>33.933057897381495</c:v>
                </c:pt>
                <c:pt idx="11">
                  <c:v>33.224135779358541</c:v>
                </c:pt>
                <c:pt idx="12">
                  <c:v>32.370866117372877</c:v>
                </c:pt>
                <c:pt idx="13">
                  <c:v>29.903272278246554</c:v>
                </c:pt>
                <c:pt idx="14">
                  <c:v>29.468633974637157</c:v>
                </c:pt>
                <c:pt idx="15">
                  <c:v>29.150628989861058</c:v>
                </c:pt>
                <c:pt idx="16">
                  <c:v>29.080140391927465</c:v>
                </c:pt>
                <c:pt idx="17">
                  <c:v>25.163176146423744</c:v>
                </c:pt>
                <c:pt idx="18">
                  <c:v>18.065525376259981</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'25solaltabaja'!$AA$11:$AA$35</c:f>
              <c:numCache>
                <c:formatCode>m/d/yyyy</c:formatCode>
                <c:ptCount val="2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numCache>
            </c:numRef>
          </c:cat>
          <c:val>
            <c:numRef>
              <c:f>'25solaltabaja'!$AB$11:$AB$35</c:f>
              <c:numCache>
                <c:formatCode>0</c:formatCode>
                <c:ptCount val="25"/>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'25solaltabaja'!$AA$11:$AA$35</c:f>
              <c:numCache>
                <c:formatCode>m/d/yyyy</c:formatCode>
                <c:ptCount val="25"/>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numCache>
            </c:numRef>
          </c:cat>
          <c:val>
            <c:numRef>
              <c:f>'25solaltabaja'!$AC$11:$AC$35</c:f>
              <c:numCache>
                <c:formatCode>0</c:formatCode>
                <c:ptCount val="25"/>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5627</c:v>
                </c:pt>
                <c:pt idx="1">
                  <c:v>119739</c:v>
                </c:pt>
                <c:pt idx="2">
                  <c:v>64186</c:v>
                </c:pt>
                <c:pt idx="3">
                  <c:v>87172</c:v>
                </c:pt>
                <c:pt idx="4">
                  <c:v>94524</c:v>
                </c:pt>
                <c:pt idx="5">
                  <c:v>149485</c:v>
                </c:pt>
                <c:pt idx="6">
                  <c:v>439474</c:v>
                </c:pt>
                <c:pt idx="7">
                  <c:v>1049694</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4.jpeg"/><Relationship Id="rId4"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1.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9.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image" Target="../media/image12.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3.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image" Target="../media/image12.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6</xdr:col>
      <xdr:colOff>285750</xdr:colOff>
      <xdr:row>1</xdr:row>
      <xdr:rowOff>487163</xdr:rowOff>
    </xdr:to>
    <xdr:pic>
      <xdr:nvPicPr>
        <xdr:cNvPr id="5" name="Imagen 4" descr="http://imserso/IntraPresent/groups/imagenes/documents/imagen/pag08.jpg">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47626"/>
          <a:ext cx="2781300" cy="620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47626</xdr:rowOff>
    </xdr:from>
    <xdr:to>
      <xdr:col>7</xdr:col>
      <xdr:colOff>314325</xdr:colOff>
      <xdr:row>1</xdr:row>
      <xdr:rowOff>590551</xdr:rowOff>
    </xdr:to>
    <xdr:pic>
      <xdr:nvPicPr>
        <xdr:cNvPr id="4" name="Imagen 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47626"/>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7</xdr:col>
      <xdr:colOff>333375</xdr:colOff>
      <xdr:row>1</xdr:row>
      <xdr:rowOff>590551</xdr:rowOff>
    </xdr:to>
    <xdr:pic>
      <xdr:nvPicPr>
        <xdr:cNvPr id="6" name="Imagen 5" descr="http://imserso/IntraPresent/groups/imagenes/documents/imagen/pag08.jpg">
          <a:extLst>
            <a:ext uri="{FF2B5EF4-FFF2-40B4-BE49-F238E27FC236}">
              <a16:creationId xmlns:a16="http://schemas.microsoft.com/office/drawing/2014/main" id="{00000000-0008-0000-0E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 y="47626"/>
          <a:ext cx="3305175" cy="7239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95250</xdr:colOff>
      <xdr:row>1</xdr:row>
      <xdr:rowOff>561975</xdr:rowOff>
    </xdr:to>
    <xdr:pic>
      <xdr:nvPicPr>
        <xdr:cNvPr id="5" name="Imagen 4" descr="http://imserso/IntraPresent/groups/imagenes/documents/imagen/pag08.jpg">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7524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4</xdr:col>
      <xdr:colOff>225963</xdr:colOff>
      <xdr:row>2</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1905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438150</xdr:colOff>
      <xdr:row>2</xdr:row>
      <xdr:rowOff>533400</xdr:rowOff>
    </xdr:to>
    <xdr:pic>
      <xdr:nvPicPr>
        <xdr:cNvPr id="6" name="Imagen 1">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575" y="19050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457200</xdr:colOff>
      <xdr:row>2</xdr:row>
      <xdr:rowOff>533400</xdr:rowOff>
    </xdr:to>
    <xdr:pic>
      <xdr:nvPicPr>
        <xdr:cNvPr id="7" name="Imagen 6" descr="http://imserso/IntraPresent/groups/imagenes/documents/imagen/pag08.jpg">
          <a:extLst>
            <a:ext uri="{FF2B5EF4-FFF2-40B4-BE49-F238E27FC236}">
              <a16:creationId xmlns:a16="http://schemas.microsoft.com/office/drawing/2014/main" id="{00000000-0008-0000-1900-000007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 y="190500"/>
          <a:ext cx="3305175" cy="7239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4</xdr:col>
      <xdr:colOff>95250</xdr:colOff>
      <xdr:row>1</xdr:row>
      <xdr:rowOff>514351</xdr:rowOff>
    </xdr:to>
    <xdr:pic>
      <xdr:nvPicPr>
        <xdr:cNvPr id="6" name="Imagen 5" descr="http://imserso/IntraPresent/groups/imagenes/documents/imagen/pag08.jpg">
          <a:extLst>
            <a:ext uri="{FF2B5EF4-FFF2-40B4-BE49-F238E27FC236}">
              <a16:creationId xmlns:a16="http://schemas.microsoft.com/office/drawing/2014/main" id="{00000000-0008-0000-1A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
          <a:ext cx="2838450" cy="7048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9526</xdr:rowOff>
    </xdr:from>
    <xdr:to>
      <xdr:col>4</xdr:col>
      <xdr:colOff>133350</xdr:colOff>
      <xdr:row>1</xdr:row>
      <xdr:rowOff>523876</xdr:rowOff>
    </xdr:to>
    <xdr:pic>
      <xdr:nvPicPr>
        <xdr:cNvPr id="5" name="Imagen 4" descr="http://imserso/IntraPresent/groups/imagenes/documents/imagen/pag08.jpg">
          <a:extLst>
            <a:ext uri="{FF2B5EF4-FFF2-40B4-BE49-F238E27FC236}">
              <a16:creationId xmlns:a16="http://schemas.microsoft.com/office/drawing/2014/main" id="{00000000-0008-0000-1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6"/>
          <a:ext cx="2800350" cy="7048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38100</xdr:colOff>
      <xdr:row>0</xdr:row>
      <xdr:rowOff>19050</xdr:rowOff>
    </xdr:from>
    <xdr:to>
      <xdr:col>4</xdr:col>
      <xdr:colOff>19050</xdr:colOff>
      <xdr:row>1</xdr:row>
      <xdr:rowOff>485775</xdr:rowOff>
    </xdr:to>
    <xdr:pic>
      <xdr:nvPicPr>
        <xdr:cNvPr id="9" name="Imagen 8" descr="http://imserso/IntraPresent/groups/imagenes/documents/imagen/pag08.jpg">
          <a:extLst>
            <a:ext uri="{FF2B5EF4-FFF2-40B4-BE49-F238E27FC236}">
              <a16:creationId xmlns:a16="http://schemas.microsoft.com/office/drawing/2014/main" id="{00000000-0008-0000-1E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 y="19050"/>
          <a:ext cx="2800350" cy="65722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76200</xdr:colOff>
      <xdr:row>0</xdr:row>
      <xdr:rowOff>47625</xdr:rowOff>
    </xdr:from>
    <xdr:to>
      <xdr:col>3</xdr:col>
      <xdr:colOff>495300</xdr:colOff>
      <xdr:row>2</xdr:row>
      <xdr:rowOff>333375</xdr:rowOff>
    </xdr:to>
    <xdr:pic>
      <xdr:nvPicPr>
        <xdr:cNvPr id="2" name="Imagen 1" descr="http://imserso/IntraPresent/groups/imagenes/documents/imagen/pag08.jpg">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47625"/>
          <a:ext cx="2800350" cy="657225"/>
        </a:xfrm>
        <a:prstGeom prst="rect">
          <a:avLst/>
        </a:prstGeom>
        <a:noFill/>
        <a:ln>
          <a:noFill/>
        </a:ln>
      </xdr:spPr>
    </xdr:pic>
    <xdr:clientData/>
  </xdr:twoCellAnchor>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95250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2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0F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11" name="Imagen 10" descr="http://imserso/IntraPresent/groups/imagenes/documents/imagen/pag08.jpg">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12" name="Imagen 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13" name="Imagen 12" descr="http://imserso/IntraPresent/groups/imagenes/documents/imagen/pag08.jpg">
          <a:extLst>
            <a:ext uri="{FF2B5EF4-FFF2-40B4-BE49-F238E27FC236}">
              <a16:creationId xmlns:a16="http://schemas.microsoft.com/office/drawing/2014/main" id="{00000000-0008-0000-0F00-00000D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533400</xdr:rowOff>
    </xdr:to>
    <xdr:pic>
      <xdr:nvPicPr>
        <xdr:cNvPr id="5" name="Imagen 4" descr="http://imserso/IntraPresent/groups/imagenes/documents/imagen/pag08.jpg">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800350" cy="6572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4</xdr:col>
      <xdr:colOff>9525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9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10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4</xdr:col>
      <xdr:colOff>57150</xdr:colOff>
      <xdr:row>1</xdr:row>
      <xdr:rowOff>466725</xdr:rowOff>
    </xdr:to>
    <xdr:pic>
      <xdr:nvPicPr>
        <xdr:cNvPr id="9" name="Imagen 8" descr="http://imserso/IntraPresent/groups/imagenes/documents/imagen/pag08.jpg">
          <a:extLst>
            <a:ext uri="{FF2B5EF4-FFF2-40B4-BE49-F238E27FC236}">
              <a16:creationId xmlns:a16="http://schemas.microsoft.com/office/drawing/2014/main" id="{00000000-0008-0000-2C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381972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E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F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3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3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628090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6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8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3</xdr:col>
      <xdr:colOff>104775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9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76200</xdr:colOff>
      <xdr:row>0</xdr:row>
      <xdr:rowOff>0</xdr:rowOff>
    </xdr:from>
    <xdr:to>
      <xdr:col>4</xdr:col>
      <xdr:colOff>54040</xdr:colOff>
      <xdr:row>1</xdr:row>
      <xdr:rowOff>468345</xdr:rowOff>
    </xdr:to>
    <xdr:pic>
      <xdr:nvPicPr>
        <xdr:cNvPr id="9" name="Imagen 8" descr="http://imserso/IntraPresent/groups/imagenes/documents/imagen/pag08.jpg">
          <a:extLst>
            <a:ext uri="{FF2B5EF4-FFF2-40B4-BE49-F238E27FC236}">
              <a16:creationId xmlns:a16="http://schemas.microsoft.com/office/drawing/2014/main" id="{00000000-0008-0000-3F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1322" cy="661113"/>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343872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2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4" name="Imagen 3" descr="http://imserso/IntraPresent/groups/imagenes/documents/imagen/pag08.jpg">
          <a:extLst>
            <a:ext uri="{FF2B5EF4-FFF2-40B4-BE49-F238E27FC236}">
              <a16:creationId xmlns:a16="http://schemas.microsoft.com/office/drawing/2014/main" id="{00000000-0008-0000-4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F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5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57150</xdr:colOff>
      <xdr:row>0</xdr:row>
      <xdr:rowOff>0</xdr:rowOff>
    </xdr:from>
    <xdr:to>
      <xdr:col>3</xdr:col>
      <xdr:colOff>692688</xdr:colOff>
      <xdr:row>1</xdr:row>
      <xdr:rowOff>504825</xdr:rowOff>
    </xdr:to>
    <xdr:pic>
      <xdr:nvPicPr>
        <xdr:cNvPr id="6" name="Imagen 5" descr="http://imserso/IntraPresent/groups/imagenes/documents/imagen/pag08.jpg">
          <a:extLst>
            <a:ext uri="{FF2B5EF4-FFF2-40B4-BE49-F238E27FC236}">
              <a16:creationId xmlns:a16="http://schemas.microsoft.com/office/drawing/2014/main" id="{00000000-0008-0000-5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4</xdr:col>
      <xdr:colOff>626013</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5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26,5%</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73,5%</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311688</xdr:colOff>
      <xdr:row>2</xdr:row>
      <xdr:rowOff>361950</xdr:rowOff>
    </xdr:to>
    <xdr:pic>
      <xdr:nvPicPr>
        <xdr:cNvPr id="6" name="Imagen 5" descr="http://imserso/IntraPresent/groups/imagenes/documents/imagen/pag08.jpg">
          <a:extLst>
            <a:ext uri="{FF2B5EF4-FFF2-40B4-BE49-F238E27FC236}">
              <a16:creationId xmlns:a16="http://schemas.microsoft.com/office/drawing/2014/main" id="{00000000-0008-0000-5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324575</xdr:colOff>
      <xdr:row>2</xdr:row>
      <xdr:rowOff>366993</xdr:rowOff>
    </xdr:to>
    <xdr:pic>
      <xdr:nvPicPr>
        <xdr:cNvPr id="6" name="Imagen 5" descr="http://imserso/IntraPresent/groups/imagenes/documents/imagen/pag08.jpg">
          <a:extLst>
            <a:ext uri="{FF2B5EF4-FFF2-40B4-BE49-F238E27FC236}">
              <a16:creationId xmlns:a16="http://schemas.microsoft.com/office/drawing/2014/main" id="{00000000-0008-0000-5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8</xdr:row>
      <xdr:rowOff>133350</xdr:rowOff>
    </xdr:from>
    <xdr:to>
      <xdr:col>16</xdr:col>
      <xdr:colOff>257175</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3</xdr:col>
      <xdr:colOff>133350</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6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159288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4.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553422</xdr:colOff>
      <xdr:row>2</xdr:row>
      <xdr:rowOff>308688</xdr:rowOff>
    </xdr:to>
    <xdr:pic>
      <xdr:nvPicPr>
        <xdr:cNvPr id="3" name="Imagen 2" descr="http://imserso/IntraPresent/groups/imagenes/documents/imagen/pag08.jpg">
          <a:extLst>
            <a:ext uri="{FF2B5EF4-FFF2-40B4-BE49-F238E27FC236}">
              <a16:creationId xmlns:a16="http://schemas.microsoft.com/office/drawing/2014/main" id="{00000000-0008-0000-6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DE%20ESTAD&#205;STICA/ESTAD&#205;STICA/Estadistica/2022/Informes%20especiales%20a%2031%20de%20diciembre%20de%202022/estsisaad_Semestral2022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2"/>
      <sheetName val="graf2_covid"/>
      <sheetName val="graf3"/>
      <sheetName val="graf4"/>
      <sheetName val="graf5"/>
      <sheetName val="graf6"/>
      <sheetName val="graf6_covid"/>
      <sheetName val="grafTiempos"/>
      <sheetName val="CuadroEvolución"/>
      <sheetName val="graf_corr"/>
      <sheetName val="CuadroTiempos"/>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P5">
            <v>6.0969140113418474E-2</v>
          </cell>
          <cell r="Q5">
            <v>115500</v>
          </cell>
        </row>
        <row r="6">
          <cell r="P6">
            <v>5.4274904713013772E-2</v>
          </cell>
          <cell r="Q6">
            <v>96475</v>
          </cell>
        </row>
        <row r="7">
          <cell r="P7">
            <v>2.2304295736551571E-2</v>
          </cell>
          <cell r="Q7">
            <v>7875</v>
          </cell>
        </row>
        <row r="8">
          <cell r="P8">
            <v>6.2199270738121371E-2</v>
          </cell>
          <cell r="Q8">
            <v>88600</v>
          </cell>
        </row>
        <row r="9">
          <cell r="P9">
            <v>6.777537050034077E-2</v>
          </cell>
          <cell r="Q9">
            <v>33316</v>
          </cell>
        </row>
        <row r="10">
          <cell r="P10">
            <v>6.724987253696435E-2</v>
          </cell>
          <cell r="Q10">
            <v>35877</v>
          </cell>
        </row>
        <row r="11">
          <cell r="P11">
            <v>4.8590263920220478E-2</v>
          </cell>
          <cell r="Q11">
            <v>19407</v>
          </cell>
        </row>
        <row r="12">
          <cell r="P12">
            <v>7.8075717448596205E-2</v>
          </cell>
          <cell r="Q12">
            <v>96342</v>
          </cell>
        </row>
        <row r="13">
          <cell r="P13">
            <v>0.10441713974648104</v>
          </cell>
          <cell r="Q13">
            <v>40281</v>
          </cell>
        </row>
        <row r="14">
          <cell r="P14">
            <v>7.3906098286716571E-2</v>
          </cell>
          <cell r="Q14">
            <v>35394</v>
          </cell>
        </row>
        <row r="15">
          <cell r="P15">
            <v>5.5965511358558873E-2</v>
          </cell>
          <cell r="Q15">
            <v>20667</v>
          </cell>
        </row>
        <row r="16">
          <cell r="P16">
            <v>-4.0640846623061666E-2</v>
          </cell>
          <cell r="Q16">
            <v>-7742</v>
          </cell>
        </row>
        <row r="17">
          <cell r="P17">
            <v>-6.5834869322746847E-2</v>
          </cell>
          <cell r="Q17">
            <v>-6965</v>
          </cell>
        </row>
        <row r="18">
          <cell r="P18">
            <v>8.8489090009709059E-3</v>
          </cell>
          <cell r="Q18">
            <v>483</v>
          </cell>
        </row>
        <row r="19">
          <cell r="P19">
            <v>-4.1832669322709126E-2</v>
          </cell>
          <cell r="Q19">
            <v>-1260</v>
          </cell>
        </row>
        <row r="24">
          <cell r="P24">
            <v>0.11552178827866966</v>
          </cell>
          <cell r="Q24">
            <v>183235</v>
          </cell>
        </row>
        <row r="25">
          <cell r="P25">
            <v>7.0221318223642859E-2</v>
          </cell>
          <cell r="Q25">
            <v>4350</v>
          </cell>
        </row>
        <row r="26">
          <cell r="P26">
            <v>0.25964954902973059</v>
          </cell>
          <cell r="Q26">
            <v>76950</v>
          </cell>
        </row>
        <row r="27">
          <cell r="P27">
            <v>0.10512191563783913</v>
          </cell>
          <cell r="Q27">
            <v>30985</v>
          </cell>
        </row>
        <row r="28">
          <cell r="P28">
            <v>7.5987677087627103E-2</v>
          </cell>
          <cell r="Q28">
            <v>7005</v>
          </cell>
        </row>
        <row r="29">
          <cell r="P29">
            <v>4.7803328824325142E-2</v>
          </cell>
          <cell r="Q29">
            <v>8128</v>
          </cell>
        </row>
        <row r="30">
          <cell r="P30">
            <v>0.10555282270899036</v>
          </cell>
          <cell r="Q30">
            <v>18239</v>
          </cell>
        </row>
        <row r="31">
          <cell r="P31">
            <v>0.12803989689566286</v>
          </cell>
          <cell r="Q31">
            <v>2285</v>
          </cell>
        </row>
        <row r="32">
          <cell r="P32">
            <v>-0.58441558441558439</v>
          </cell>
          <cell r="Q32">
            <v>-270</v>
          </cell>
        </row>
        <row r="33">
          <cell r="P33">
            <v>0.10081572892700263</v>
          </cell>
          <cell r="Q33">
            <v>5784</v>
          </cell>
        </row>
        <row r="34">
          <cell r="P34">
            <v>5.8220900983306567E-2</v>
          </cell>
          <cell r="Q34">
            <v>1273</v>
          </cell>
        </row>
        <row r="35">
          <cell r="P35">
            <v>0.12182059800664446</v>
          </cell>
          <cell r="Q35">
            <v>9167</v>
          </cell>
        </row>
        <row r="36">
          <cell r="P36" t="str">
            <v>-</v>
          </cell>
          <cell r="Q36">
            <v>0</v>
          </cell>
        </row>
        <row r="37">
          <cell r="P37">
            <v>7.4861264014019602E-2</v>
          </cell>
          <cell r="Q37">
            <v>36652</v>
          </cell>
        </row>
        <row r="38">
          <cell r="P38">
            <v>0.10919811320754724</v>
          </cell>
          <cell r="Q38">
            <v>926</v>
          </cell>
        </row>
        <row r="39">
          <cell r="O39">
            <v>4.2153238716406971E-3</v>
          </cell>
          <cell r="P39" t="str">
            <v>-</v>
          </cell>
        </row>
      </sheetData>
      <sheetData sheetId="28">
        <row r="5">
          <cell r="N5">
            <v>7.3350619999394739E-2</v>
          </cell>
          <cell r="O5">
            <v>29080</v>
          </cell>
        </row>
        <row r="6">
          <cell r="N6">
            <v>5.0529149079341806E-2</v>
          </cell>
          <cell r="O6">
            <v>2478</v>
          </cell>
        </row>
        <row r="7">
          <cell r="N7">
            <v>6.5478034943865726E-2</v>
          </cell>
          <cell r="O7">
            <v>2747</v>
          </cell>
        </row>
        <row r="8">
          <cell r="N8">
            <v>0.14350215940321953</v>
          </cell>
          <cell r="O8">
            <v>5117</v>
          </cell>
        </row>
        <row r="9">
          <cell r="N9">
            <v>2.2483268265476308E-3</v>
          </cell>
          <cell r="O9">
            <v>129</v>
          </cell>
        </row>
        <row r="10">
          <cell r="N10">
            <v>4.4591176092270146E-3</v>
          </cell>
          <cell r="O10">
            <v>104</v>
          </cell>
        </row>
        <row r="11">
          <cell r="N11">
            <v>4.1200858555138442E-2</v>
          </cell>
          <cell r="O11">
            <v>5893</v>
          </cell>
        </row>
        <row r="12">
          <cell r="N12">
            <v>5.0368522508220881E-2</v>
          </cell>
          <cell r="O12">
            <v>4442</v>
          </cell>
        </row>
        <row r="13">
          <cell r="N13">
            <v>6.1310379212247357E-2</v>
          </cell>
          <cell r="O13">
            <v>20905</v>
          </cell>
        </row>
        <row r="14">
          <cell r="N14">
            <v>0.13228437879667476</v>
          </cell>
          <cell r="O14">
            <v>22103</v>
          </cell>
        </row>
        <row r="15">
          <cell r="N15">
            <v>3.0164682863199177E-2</v>
          </cell>
          <cell r="O15">
            <v>1665</v>
          </cell>
        </row>
        <row r="16">
          <cell r="N16">
            <v>3.5553040145093417E-2</v>
          </cell>
          <cell r="O16">
            <v>2764</v>
          </cell>
        </row>
        <row r="17">
          <cell r="N17">
            <v>5.7567308047420385E-2</v>
          </cell>
          <cell r="O17">
            <v>12470</v>
          </cell>
        </row>
        <row r="18">
          <cell r="N18">
            <v>5.8322059341351817E-2</v>
          </cell>
          <cell r="O18">
            <v>3147</v>
          </cell>
        </row>
        <row r="19">
          <cell r="N19">
            <v>4.9094211792429565E-2</v>
          </cell>
          <cell r="O19">
            <v>1000</v>
          </cell>
        </row>
        <row r="20">
          <cell r="N20">
            <v>1.9794140934283444E-2</v>
          </cell>
          <cell r="O20">
            <v>2125</v>
          </cell>
        </row>
        <row r="21">
          <cell r="N21">
            <v>-6.5338697119127986E-2</v>
          </cell>
          <cell r="O21">
            <v>-1007</v>
          </cell>
        </row>
        <row r="22">
          <cell r="O22">
            <v>164</v>
          </cell>
        </row>
        <row r="23">
          <cell r="O23">
            <v>174</v>
          </cell>
        </row>
        <row r="24">
          <cell r="N24">
            <v>6.0969140113418474E-2</v>
          </cell>
          <cell r="O24">
            <v>115500</v>
          </cell>
          <cell r="P24">
            <v>7.239237524095099E-2</v>
          </cell>
        </row>
        <row r="30">
          <cell r="N30">
            <v>3.8430592371746508E-2</v>
          </cell>
          <cell r="O30">
            <v>13947</v>
          </cell>
        </row>
        <row r="31">
          <cell r="N31">
            <v>3.3352965556355363E-2</v>
          </cell>
          <cell r="O31">
            <v>1529</v>
          </cell>
        </row>
        <row r="32">
          <cell r="N32">
            <v>4.0512277621420623E-2</v>
          </cell>
          <cell r="O32">
            <v>1569</v>
          </cell>
        </row>
        <row r="33">
          <cell r="N33">
            <v>0.10999730692121257</v>
          </cell>
          <cell r="O33">
            <v>3676</v>
          </cell>
        </row>
        <row r="34">
          <cell r="N34">
            <v>0.11732010381497049</v>
          </cell>
          <cell r="O34">
            <v>5108</v>
          </cell>
        </row>
        <row r="35">
          <cell r="N35">
            <v>-6.0098262853132134E-3</v>
          </cell>
          <cell r="O35">
            <v>-137</v>
          </cell>
        </row>
        <row r="36">
          <cell r="N36">
            <v>4.6873260345147605E-2</v>
          </cell>
          <cell r="O36">
            <v>6315</v>
          </cell>
        </row>
        <row r="37">
          <cell r="N37">
            <v>4.9272329496813372E-2</v>
          </cell>
          <cell r="O37">
            <v>4144</v>
          </cell>
        </row>
        <row r="38">
          <cell r="N38">
            <v>5.6129691669978943E-2</v>
          </cell>
          <cell r="O38">
            <v>17793</v>
          </cell>
        </row>
        <row r="39">
          <cell r="N39">
            <v>0.12773613582925214</v>
          </cell>
          <cell r="O39">
            <v>19666</v>
          </cell>
        </row>
        <row r="40">
          <cell r="N40">
            <v>4.4428090018205024E-2</v>
          </cell>
          <cell r="O40">
            <v>2294</v>
          </cell>
        </row>
        <row r="41">
          <cell r="N41">
            <v>3.1489350709737352E-2</v>
          </cell>
          <cell r="O41">
            <v>2438</v>
          </cell>
        </row>
        <row r="42">
          <cell r="N42">
            <v>5.9077369940057745E-2</v>
          </cell>
          <cell r="O42">
            <v>12773</v>
          </cell>
        </row>
        <row r="43">
          <cell r="N43">
            <v>6.1801132709582429E-2</v>
          </cell>
          <cell r="O43">
            <v>2979</v>
          </cell>
        </row>
        <row r="44">
          <cell r="N44">
            <v>5.0542406311637089E-2</v>
          </cell>
          <cell r="O44">
            <v>1025</v>
          </cell>
        </row>
        <row r="45">
          <cell r="N45">
            <v>1.9509867220615984E-2</v>
          </cell>
          <cell r="O45">
            <v>2085</v>
          </cell>
        </row>
        <row r="46">
          <cell r="N46">
            <v>-6.815084052703313E-2</v>
          </cell>
          <cell r="O46">
            <v>-1050</v>
          </cell>
        </row>
        <row r="47">
          <cell r="H47">
            <v>2125</v>
          </cell>
        </row>
        <row r="48">
          <cell r="H48">
            <v>2672</v>
          </cell>
        </row>
        <row r="49">
          <cell r="N49">
            <v>5.4274904713013772E-2</v>
          </cell>
          <cell r="P49">
            <v>7.1715817694369965E-2</v>
          </cell>
        </row>
        <row r="55">
          <cell r="N55">
            <v>4.444091497392888E-2</v>
          </cell>
          <cell r="O55">
            <v>13151</v>
          </cell>
        </row>
        <row r="56">
          <cell r="N56">
            <v>4.5211011111404353E-2</v>
          </cell>
          <cell r="O56">
            <v>1713</v>
          </cell>
        </row>
        <row r="57">
          <cell r="N57">
            <v>5.3317457167427307E-2</v>
          </cell>
          <cell r="O57">
            <v>1612</v>
          </cell>
        </row>
        <row r="58">
          <cell r="N58">
            <v>0.11377794063759628</v>
          </cell>
          <cell r="O58">
            <v>3105</v>
          </cell>
        </row>
        <row r="59">
          <cell r="N59">
            <v>0.12822000158198654</v>
          </cell>
          <cell r="O59">
            <v>4863</v>
          </cell>
        </row>
        <row r="60">
          <cell r="N60">
            <v>-1.4903287178945179E-2</v>
          </cell>
          <cell r="O60">
            <v>-282</v>
          </cell>
        </row>
        <row r="61">
          <cell r="N61">
            <v>6.1151177527147382E-2</v>
          </cell>
          <cell r="O61">
            <v>6707</v>
          </cell>
        </row>
        <row r="62">
          <cell r="N62">
            <v>5.8977506322187567E-2</v>
          </cell>
          <cell r="O62">
            <v>3988</v>
          </cell>
        </row>
        <row r="63">
          <cell r="N63">
            <v>6.1733259672099194E-2</v>
          </cell>
          <cell r="O63">
            <v>15197</v>
          </cell>
        </row>
        <row r="64">
          <cell r="N64">
            <v>0.13212166511585344</v>
          </cell>
          <cell r="O64">
            <v>17323</v>
          </cell>
        </row>
        <row r="65">
          <cell r="N65">
            <v>5.6508659240588566E-2</v>
          </cell>
          <cell r="O65">
            <v>2085</v>
          </cell>
        </row>
        <row r="66">
          <cell r="N66">
            <v>4.7422829465770366E-2</v>
          </cell>
          <cell r="O66">
            <v>3280</v>
          </cell>
        </row>
        <row r="67">
          <cell r="N67">
            <v>7.5700724289545551E-2</v>
          </cell>
          <cell r="O67">
            <v>12448</v>
          </cell>
        </row>
        <row r="68">
          <cell r="N68">
            <v>6.0480180243610571E-2</v>
          </cell>
          <cell r="O68">
            <v>2577</v>
          </cell>
        </row>
        <row r="69">
          <cell r="N69">
            <v>6.5306663134189868E-2</v>
          </cell>
          <cell r="O69">
            <v>986</v>
          </cell>
        </row>
        <row r="70">
          <cell r="N70">
            <v>7.8092209856914785E-3</v>
          </cell>
          <cell r="O70">
            <v>614</v>
          </cell>
        </row>
        <row r="71">
          <cell r="N71">
            <v>-9.244131051681137E-2</v>
          </cell>
          <cell r="O71">
            <v>-1075</v>
          </cell>
        </row>
        <row r="72">
          <cell r="O72">
            <v>117</v>
          </cell>
        </row>
        <row r="73">
          <cell r="O73">
            <v>191</v>
          </cell>
        </row>
        <row r="74">
          <cell r="N74">
            <v>6.2199270738121371E-2</v>
          </cell>
          <cell r="P74">
            <v>9.5444685466377521E-2</v>
          </cell>
        </row>
        <row r="80">
          <cell r="N80">
            <v>4.5043091766491461E-2</v>
          </cell>
          <cell r="O80">
            <v>11634</v>
          </cell>
        </row>
        <row r="81">
          <cell r="N81">
            <v>7.2918140403497311E-2</v>
          </cell>
          <cell r="O81">
            <v>2577</v>
          </cell>
        </row>
        <row r="82">
          <cell r="N82">
            <v>3.6029570085408746E-2</v>
          </cell>
          <cell r="O82">
            <v>1004</v>
          </cell>
        </row>
        <row r="83">
          <cell r="N83">
            <v>9.8670169101953809E-2</v>
          </cell>
          <cell r="O83">
            <v>2404</v>
          </cell>
        </row>
        <row r="84">
          <cell r="N84">
            <v>0.32059417363715026</v>
          </cell>
          <cell r="O84">
            <v>8892</v>
          </cell>
        </row>
        <row r="85">
          <cell r="N85">
            <v>2.4022988505747023E-2</v>
          </cell>
          <cell r="O85">
            <v>418</v>
          </cell>
        </row>
        <row r="86">
          <cell r="N86">
            <v>6.1472565207861374E-2</v>
          </cell>
          <cell r="O86">
            <v>6731</v>
          </cell>
        </row>
        <row r="87">
          <cell r="N87">
            <v>6.0232835446215605E-2</v>
          </cell>
          <cell r="O87">
            <v>3839</v>
          </cell>
        </row>
        <row r="88">
          <cell r="N88">
            <v>0.10317657027246674</v>
          </cell>
          <cell r="O88">
            <v>17900</v>
          </cell>
        </row>
        <row r="89">
          <cell r="N89">
            <v>0.15079542537245461</v>
          </cell>
          <cell r="O89">
            <v>18209</v>
          </cell>
        </row>
        <row r="90">
          <cell r="N90">
            <v>7.8581065517127957E-2</v>
          </cell>
          <cell r="O90">
            <v>2388</v>
          </cell>
        </row>
        <row r="91">
          <cell r="N91">
            <v>6.8845269457430414E-2</v>
          </cell>
          <cell r="O91">
            <v>4521</v>
          </cell>
        </row>
        <row r="92">
          <cell r="N92">
            <v>8.4111349600347607E-2</v>
          </cell>
          <cell r="O92">
            <v>12775</v>
          </cell>
        </row>
        <row r="93">
          <cell r="N93">
            <v>3.428245704513988E-2</v>
          </cell>
          <cell r="O93">
            <v>1263</v>
          </cell>
        </row>
        <row r="94">
          <cell r="N94">
            <v>8.1237229620235274E-2</v>
          </cell>
          <cell r="O94">
            <v>1153</v>
          </cell>
        </row>
        <row r="95">
          <cell r="N95">
            <v>-1.5603487838458108E-3</v>
          </cell>
          <cell r="O95">
            <v>-102</v>
          </cell>
        </row>
        <row r="96">
          <cell r="N96">
            <v>6.6847223932044786E-2</v>
          </cell>
          <cell r="O96">
            <v>543</v>
          </cell>
        </row>
        <row r="97">
          <cell r="O97">
            <v>116</v>
          </cell>
        </row>
        <row r="98">
          <cell r="O98">
            <v>77</v>
          </cell>
        </row>
        <row r="99">
          <cell r="N99">
            <v>7.8075717448596205E-2</v>
          </cell>
          <cell r="P99">
            <v>6.3864990072799444E-2</v>
          </cell>
        </row>
        <row r="105">
          <cell r="N105">
            <v>4.0308223727912873E-2</v>
          </cell>
          <cell r="O105">
            <v>1517</v>
          </cell>
        </row>
        <row r="106">
          <cell r="N106">
            <v>-0.3390894819466248</v>
          </cell>
          <cell r="O106">
            <v>-864</v>
          </cell>
        </row>
        <row r="107">
          <cell r="N107">
            <v>0.2567567567567568</v>
          </cell>
          <cell r="O107">
            <v>608</v>
          </cell>
        </row>
        <row r="108">
          <cell r="N108">
            <v>0.23957621326042378</v>
          </cell>
          <cell r="O108">
            <v>701</v>
          </cell>
        </row>
        <row r="109">
          <cell r="N109">
            <v>-0.39534883720930236</v>
          </cell>
          <cell r="O109">
            <v>-4029</v>
          </cell>
        </row>
        <row r="110">
          <cell r="N110">
            <v>-0.4599211563731932</v>
          </cell>
          <cell r="O110">
            <v>-700</v>
          </cell>
        </row>
        <row r="111">
          <cell r="N111">
            <v>-0.13114754098360659</v>
          </cell>
          <cell r="O111">
            <v>-24</v>
          </cell>
        </row>
        <row r="112">
          <cell r="N112">
            <v>3.8372392480041206E-2</v>
          </cell>
          <cell r="O112">
            <v>149</v>
          </cell>
        </row>
        <row r="113">
          <cell r="N113">
            <v>-3.7188888736018E-2</v>
          </cell>
          <cell r="O113">
            <v>-2703</v>
          </cell>
        </row>
        <row r="114">
          <cell r="N114">
            <v>-8.5512981372454444E-2</v>
          </cell>
          <cell r="O114">
            <v>-886</v>
          </cell>
        </row>
        <row r="115">
          <cell r="N115">
            <v>-4.6558082360172115E-2</v>
          </cell>
          <cell r="O115">
            <v>-303</v>
          </cell>
        </row>
        <row r="116">
          <cell r="N116">
            <v>-0.35497711670480547</v>
          </cell>
          <cell r="O116">
            <v>-1241</v>
          </cell>
        </row>
        <row r="117">
          <cell r="N117">
            <v>-2.6045400238948635E-2</v>
          </cell>
          <cell r="O117">
            <v>-327</v>
          </cell>
        </row>
        <row r="118">
          <cell r="N118">
            <v>0.22780859916782248</v>
          </cell>
          <cell r="O118">
            <v>1314</v>
          </cell>
        </row>
        <row r="119">
          <cell r="N119">
            <v>-0.18453038674033151</v>
          </cell>
          <cell r="O119">
            <v>-167</v>
          </cell>
        </row>
        <row r="120">
          <cell r="N120">
            <v>5.4017351942663216E-2</v>
          </cell>
          <cell r="O120">
            <v>716</v>
          </cell>
        </row>
        <row r="121">
          <cell r="N121">
            <v>-0.46149458071876781</v>
          </cell>
          <cell r="O121">
            <v>-1618</v>
          </cell>
        </row>
        <row r="122">
          <cell r="O122">
            <v>1</v>
          </cell>
        </row>
        <row r="123">
          <cell r="O123">
            <v>114</v>
          </cell>
        </row>
        <row r="124">
          <cell r="N124">
            <v>-4.0640846623061666E-2</v>
          </cell>
          <cell r="O124">
            <v>-7742</v>
          </cell>
          <cell r="P124">
            <v>0.56097560975609762</v>
          </cell>
        </row>
        <row r="220">
          <cell r="N220">
            <v>7.8111341820879199E-2</v>
          </cell>
          <cell r="O220">
            <v>28327</v>
          </cell>
        </row>
        <row r="221">
          <cell r="N221">
            <v>5.5431467204649643E-2</v>
          </cell>
          <cell r="O221">
            <v>2308</v>
          </cell>
        </row>
        <row r="222">
          <cell r="N222">
            <v>4.325210606660268E-2</v>
          </cell>
          <cell r="O222">
            <v>1530</v>
          </cell>
        </row>
        <row r="223">
          <cell r="N223">
            <v>0.10531448074110195</v>
          </cell>
          <cell r="O223">
            <v>4104</v>
          </cell>
        </row>
        <row r="224">
          <cell r="N224">
            <v>0.36232801412532889</v>
          </cell>
          <cell r="O224">
            <v>10876</v>
          </cell>
        </row>
        <row r="225">
          <cell r="N225">
            <v>3.647775521506369E-2</v>
          </cell>
          <cell r="O225">
            <v>988</v>
          </cell>
        </row>
        <row r="226">
          <cell r="N226">
            <v>5.6537031855789621E-2</v>
          </cell>
          <cell r="O226">
            <v>8487</v>
          </cell>
        </row>
        <row r="227">
          <cell r="N227">
            <v>0.12359815695674303</v>
          </cell>
          <cell r="O227">
            <v>9952</v>
          </cell>
        </row>
        <row r="228">
          <cell r="N228">
            <v>0.10005373352924662</v>
          </cell>
          <cell r="O228">
            <v>21041</v>
          </cell>
        </row>
        <row r="229">
          <cell r="N229">
            <v>0.40839712081323332</v>
          </cell>
          <cell r="O229">
            <v>53674</v>
          </cell>
        </row>
        <row r="230">
          <cell r="N230">
            <v>0.11653504893740285</v>
          </cell>
          <cell r="O230">
            <v>3822</v>
          </cell>
        </row>
        <row r="231">
          <cell r="N231">
            <v>8.9598893144928748E-2</v>
          </cell>
          <cell r="O231">
            <v>6994</v>
          </cell>
        </row>
        <row r="232">
          <cell r="N232">
            <v>0.12493802175562863</v>
          </cell>
          <cell r="O232">
            <v>24694</v>
          </cell>
        </row>
        <row r="233">
          <cell r="N233">
            <v>4.0465824989116328E-2</v>
          </cell>
          <cell r="O233">
            <v>1859</v>
          </cell>
        </row>
        <row r="234">
          <cell r="N234">
            <v>0.12216063471361815</v>
          </cell>
          <cell r="O234">
            <v>2248</v>
          </cell>
        </row>
        <row r="235">
          <cell r="N235">
            <v>1.086188922890674E-2</v>
          </cell>
          <cell r="O235">
            <v>969</v>
          </cell>
        </row>
        <row r="236">
          <cell r="N236">
            <v>9.0627873923585067E-2</v>
          </cell>
          <cell r="O236">
            <v>1084</v>
          </cell>
        </row>
        <row r="237">
          <cell r="O237">
            <v>134</v>
          </cell>
        </row>
        <row r="238">
          <cell r="N238">
            <v>5.5792328554823634E-2</v>
          </cell>
          <cell r="O238">
            <v>144</v>
          </cell>
        </row>
        <row r="239">
          <cell r="P239">
            <v>6.8743818001978152E-2</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saad"/>
      <sheetName val="indsaad"/>
      <sheetName val="indsaad2"/>
      <sheetName val="EVO"/>
      <sheetName val="EVO_sol"/>
      <sheetName val="EVO_resol"/>
      <sheetName val="EVO_derecho"/>
      <sheetName val="EVO_resolPIA"/>
      <sheetName val="EVO_sinPIA"/>
      <sheetName val="EVO_prest"/>
      <sheetName val="20pobl"/>
      <sheetName val="21solsaad"/>
      <sheetName val="22solcasaadpot"/>
      <sheetName val="23solcasaad"/>
      <sheetName val="24solcasaad_pobl"/>
      <sheetName val="3solcasaad"/>
      <sheetName val="24asolcasaad_pobl"/>
      <sheetName val="25solaltabaja"/>
      <sheetName val="26perfsaad"/>
      <sheetName val="31dictsaad"/>
      <sheetName val="31adictsaad"/>
      <sheetName val="31bdictsaad"/>
      <sheetName val="32dictcasaadpot"/>
      <sheetName val="33dictcasaad"/>
      <sheetName val="33dictcasaadGIII"/>
      <sheetName val="33dictcasaadGII"/>
      <sheetName val="33dictcasaadGI"/>
      <sheetName val="33dictcasaadG0"/>
      <sheetName val="34adictcasaad"/>
      <sheetName val="8dictcasaad"/>
      <sheetName val="34bdictcasaad"/>
      <sheetName val="35ResolGraAltaBaj"/>
      <sheetName val="36perfresol"/>
      <sheetName val="36aperfresol_graf"/>
      <sheetName val="36bperfresol_graf"/>
      <sheetName val="41benpresaad"/>
      <sheetName val="41benpresaad_graf"/>
      <sheetName val="41abenpreGIII"/>
      <sheetName val="41abenpreGIII_graf"/>
      <sheetName val="41bbenpreGII"/>
      <sheetName val="41bbenpreGII_graf"/>
      <sheetName val="41cbenpreGI"/>
      <sheetName val="41cbenpreGI_graf"/>
      <sheetName val="42pbpcasaadpot"/>
      <sheetName val="43pbpcasaad"/>
      <sheetName val="43pbpcasaadGIII"/>
      <sheetName val="43pbpcasaadGII"/>
      <sheetName val="43pbpcasaadGI"/>
      <sheetName val="44apbpcasaad"/>
      <sheetName val="44bpbpcasaad"/>
      <sheetName val="45ResolPIAAltaBaj"/>
      <sheetName val="46perfpbsaad"/>
      <sheetName val="15pbpcasaad"/>
      <sheetName val="46aperfpb_graf"/>
      <sheetName val="51pbgrado"/>
      <sheetName val="51aPAPDgrado"/>
      <sheetName val="51bTeleasgrado"/>
      <sheetName val="51cSADgrado"/>
      <sheetName val="51dCDgrado"/>
      <sheetName val="51eSARgrado"/>
      <sheetName val="51fPEVincgrado"/>
      <sheetName val="51gPECgrado"/>
      <sheetName val="51hPEAsistPgrado"/>
      <sheetName val="52SubtipoVinculada"/>
      <sheetName val="52SubtipoVinculadaGIII"/>
      <sheetName val="52SubtipoVinculadaGII"/>
      <sheetName val="52SubtipoVinculadaGI"/>
      <sheetName val="6perfcuidador"/>
      <sheetName val="61aperfcuidadorCCAA"/>
      <sheetName val="62bperfcuidadorCCAA"/>
      <sheetName val="63cperfcuidadorCCAA"/>
      <sheetName val="7Intensidad"/>
      <sheetName val="7IntensidadCCAA"/>
      <sheetName val="7IntenSAD_CCAA"/>
      <sheetName val="7IntenPE_SAD_CCAA"/>
      <sheetName val="8CuantíaPrest"/>
      <sheetName val="8CuantíaPEC_CCAA"/>
      <sheetName val="8CuantíaAP_CCAA"/>
      <sheetName val="8CuantíaPEVsad_CCAA"/>
      <sheetName val="8CuantíaPEVsar_CCAA"/>
      <sheetName val="8CuantíaPEVcd_CCAA"/>
      <sheetName val="8CuantíaPEVpapd_CCAA"/>
      <sheetName val="8CuantíaPEVteleasist_CCAA"/>
      <sheetName val="9TiempoEspera"/>
      <sheetName val="91TiempoEspera_evo"/>
      <sheetName val="10pendResol"/>
      <sheetName val="10pendPrest"/>
      <sheetName val="10pend"/>
      <sheetName val="11ListaEspera"/>
      <sheetName val="11ListaEsperaGIII"/>
      <sheetName val="11ListaEsperaGII"/>
      <sheetName val="11ListaEsperaGI"/>
      <sheetName val="12BenefEfect"/>
    </sheetNames>
    <sheetDataSet>
      <sheetData sheetId="0"/>
      <sheetData sheetId="1"/>
      <sheetData sheetId="2"/>
      <sheetData sheetId="3">
        <row r="7">
          <cell r="G7">
            <v>44926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0"/>
    <pageSetUpPr fitToPage="1"/>
  </sheetPr>
  <dimension ref="A1:U12"/>
  <sheetViews>
    <sheetView showGridLines="0" tabSelected="1"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16"/>
      <c r="C2" s="1016"/>
      <c r="D2" s="1016"/>
      <c r="E2" s="1016"/>
      <c r="F2" s="1016"/>
      <c r="G2" s="1016"/>
      <c r="H2" s="1016"/>
      <c r="I2" s="1016"/>
      <c r="J2" s="1016"/>
      <c r="K2" s="1016"/>
      <c r="L2" s="1016"/>
      <c r="M2" s="1016"/>
      <c r="N2" s="1016"/>
      <c r="O2" s="1016"/>
      <c r="P2" s="1016"/>
      <c r="Q2" s="1016"/>
      <c r="R2" s="1016"/>
      <c r="S2" s="1016"/>
      <c r="T2" s="1016"/>
      <c r="U2" s="10"/>
    </row>
    <row r="3" spans="1:21" s="7" customFormat="1" ht="45.75" customHeight="1" x14ac:dyDescent="0.2">
      <c r="A3" s="8"/>
      <c r="B3" s="1015" t="s">
        <v>2</v>
      </c>
      <c r="C3" s="1015"/>
      <c r="D3" s="1015"/>
      <c r="E3" s="1015"/>
      <c r="F3" s="1015"/>
      <c r="G3" s="1015"/>
      <c r="H3" s="1015"/>
      <c r="I3" s="1015"/>
      <c r="J3" s="1015"/>
      <c r="K3" s="1015"/>
      <c r="L3" s="1015"/>
      <c r="M3" s="1015"/>
      <c r="N3" s="1015"/>
      <c r="O3" s="1015"/>
      <c r="P3" s="1015"/>
      <c r="Q3" s="1015"/>
      <c r="R3" s="1015"/>
      <c r="S3" s="1015"/>
      <c r="T3" s="1015"/>
      <c r="U3" s="8"/>
    </row>
    <row r="4" spans="1:21" s="7" customFormat="1" ht="45.75" customHeight="1" x14ac:dyDescent="0.2">
      <c r="A4" s="8"/>
      <c r="B4" s="1015" t="s">
        <v>1</v>
      </c>
      <c r="C4" s="1015"/>
      <c r="D4" s="1015"/>
      <c r="E4" s="1015"/>
      <c r="F4" s="1015"/>
      <c r="G4" s="1015"/>
      <c r="H4" s="1015"/>
      <c r="I4" s="1015"/>
      <c r="J4" s="1015"/>
      <c r="K4" s="1015"/>
      <c r="L4" s="1015"/>
      <c r="M4" s="1015"/>
      <c r="N4" s="1015"/>
      <c r="O4" s="1015"/>
      <c r="P4" s="1015"/>
      <c r="Q4" s="1015"/>
      <c r="R4" s="1015"/>
      <c r="S4" s="1015"/>
      <c r="T4" s="1015"/>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17" t="s">
        <v>490</v>
      </c>
      <c r="C6" s="1017"/>
      <c r="D6" s="1017"/>
      <c r="E6" s="1017"/>
      <c r="F6" s="1017"/>
      <c r="G6" s="1017"/>
      <c r="H6" s="1017"/>
      <c r="I6" s="1017"/>
      <c r="J6" s="1017"/>
      <c r="K6" s="1017"/>
      <c r="L6" s="1017"/>
      <c r="M6" s="1017"/>
      <c r="N6" s="1017"/>
      <c r="O6" s="1017"/>
      <c r="P6" s="1017"/>
      <c r="Q6" s="1017"/>
      <c r="R6" s="1017"/>
      <c r="S6" s="1017"/>
      <c r="T6" s="1017"/>
      <c r="U6" s="1017"/>
    </row>
    <row r="7" spans="1:21" ht="74.099999999999994" customHeight="1" x14ac:dyDescent="0.25">
      <c r="B7" s="1018"/>
      <c r="C7" s="1018"/>
      <c r="D7" s="1018"/>
      <c r="E7" s="1018"/>
      <c r="F7" s="1018"/>
      <c r="G7" s="1018"/>
      <c r="H7" s="1018"/>
      <c r="I7" s="1018"/>
      <c r="J7" s="1018"/>
      <c r="K7" s="1018"/>
      <c r="L7" s="1018"/>
      <c r="M7" s="1018"/>
      <c r="N7" s="1018"/>
      <c r="O7" s="1018"/>
      <c r="P7" s="1018"/>
      <c r="Q7" s="1018"/>
      <c r="R7" s="1018"/>
      <c r="S7" s="1018"/>
      <c r="T7" s="1018"/>
      <c r="U7" s="1018"/>
    </row>
    <row r="8" spans="1:21" ht="48" customHeight="1" x14ac:dyDescent="0.25">
      <c r="B8" s="958"/>
      <c r="C8" s="958"/>
      <c r="D8" s="958"/>
      <c r="E8" s="958"/>
      <c r="F8" s="958"/>
      <c r="G8" s="958"/>
      <c r="H8" s="958"/>
      <c r="I8" s="958"/>
      <c r="J8" s="958"/>
      <c r="K8" s="958"/>
      <c r="L8" s="958"/>
      <c r="M8" s="958"/>
      <c r="N8" s="958"/>
      <c r="O8" s="958"/>
      <c r="P8" s="958"/>
      <c r="Q8" s="958"/>
      <c r="R8" s="958"/>
      <c r="S8" s="958"/>
      <c r="T8" s="958"/>
      <c r="U8" s="958"/>
    </row>
    <row r="9" spans="1:21" ht="15" customHeight="1" x14ac:dyDescent="0.2">
      <c r="B9" s="1019" t="s">
        <v>479</v>
      </c>
      <c r="C9" s="1019"/>
      <c r="D9" s="1019"/>
      <c r="E9" s="1019"/>
      <c r="F9" s="1019"/>
      <c r="G9" s="1019"/>
      <c r="H9" s="1019"/>
      <c r="I9" s="1019"/>
      <c r="J9" s="1019"/>
      <c r="K9" s="1019"/>
      <c r="L9" s="1019"/>
      <c r="M9" s="1019"/>
      <c r="N9" s="1019"/>
      <c r="O9" s="1019"/>
      <c r="P9" s="1019"/>
      <c r="Q9" s="1019"/>
      <c r="R9" s="1019"/>
      <c r="S9" s="1019"/>
    </row>
    <row r="10" spans="1:21" x14ac:dyDescent="0.2">
      <c r="B10" s="1019"/>
      <c r="C10" s="1019"/>
      <c r="D10" s="1019"/>
      <c r="E10" s="1019"/>
      <c r="F10" s="1019"/>
      <c r="G10" s="1019"/>
      <c r="H10" s="1019"/>
      <c r="I10" s="1019"/>
      <c r="J10" s="1019"/>
      <c r="K10" s="1019"/>
      <c r="L10" s="1019"/>
      <c r="M10" s="1019"/>
      <c r="N10" s="1019"/>
      <c r="O10" s="1019"/>
      <c r="P10" s="1019"/>
      <c r="Q10" s="1019"/>
      <c r="R10" s="1019"/>
      <c r="S10" s="1019"/>
    </row>
    <row r="11" spans="1:21" ht="42.6" customHeight="1" x14ac:dyDescent="0.2">
      <c r="B11" s="851"/>
      <c r="C11" s="851"/>
      <c r="D11" s="851"/>
      <c r="E11" s="851"/>
      <c r="F11" s="851"/>
      <c r="G11" s="851"/>
      <c r="H11" s="851"/>
      <c r="I11" s="851"/>
      <c r="J11" s="851"/>
      <c r="K11" s="851"/>
      <c r="L11" s="851"/>
      <c r="M11" s="851"/>
      <c r="N11" s="851"/>
      <c r="O11" s="851"/>
      <c r="P11" s="851"/>
      <c r="Q11" s="851"/>
      <c r="R11" s="851"/>
      <c r="S11" s="851"/>
    </row>
    <row r="12" spans="1:21" s="3" customFormat="1" ht="78" customHeight="1" x14ac:dyDescent="0.25">
      <c r="B12" s="1014" t="s">
        <v>0</v>
      </c>
      <c r="C12" s="1014"/>
      <c r="D12" s="1014"/>
      <c r="E12" s="1014"/>
      <c r="F12" s="1014"/>
      <c r="G12" s="1014"/>
      <c r="H12" s="1014"/>
      <c r="I12" s="1014"/>
      <c r="J12" s="1014"/>
      <c r="K12" s="1014"/>
      <c r="L12" s="1014"/>
      <c r="M12" s="1014"/>
      <c r="N12" s="1014"/>
      <c r="O12" s="1014"/>
      <c r="P12" s="1014"/>
      <c r="Q12" s="1014"/>
      <c r="R12" s="1014"/>
      <c r="S12" s="1014"/>
      <c r="T12" s="1014"/>
    </row>
  </sheetData>
  <mergeCells count="7">
    <mergeCell ref="B12:T12"/>
    <mergeCell ref="B4:T4"/>
    <mergeCell ref="B2:T2"/>
    <mergeCell ref="B3:T3"/>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X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9" width="10.85546875" style="870" hidden="1" customWidth="1"/>
    <col min="10" max="11" width="7.140625" style="870" customWidth="1"/>
    <col min="12" max="12" width="7.7109375" style="870" customWidth="1"/>
    <col min="13" max="18" width="8.28515625" style="870" customWidth="1"/>
    <col min="19" max="20" width="7.7109375" style="870" customWidth="1"/>
    <col min="21" max="21" width="11.42578125" style="870" customWidth="1"/>
    <col min="22" max="22" width="11.42578125" style="870"/>
    <col min="23" max="23" width="11.85546875" style="870" bestFit="1" customWidth="1"/>
    <col min="24" max="16384" width="11.42578125" style="870"/>
  </cols>
  <sheetData>
    <row r="1" spans="1:22" x14ac:dyDescent="0.25">
      <c r="A1" s="869"/>
      <c r="B1" s="869"/>
      <c r="H1" s="871"/>
      <c r="I1" s="871"/>
      <c r="J1" s="871"/>
    </row>
    <row r="2" spans="1:22" ht="48.75" customHeight="1" x14ac:dyDescent="0.25">
      <c r="A2" s="869"/>
      <c r="B2" s="869"/>
      <c r="H2" s="871"/>
      <c r="I2" s="871"/>
      <c r="J2" s="871"/>
    </row>
    <row r="3" spans="1:22" ht="24" customHeight="1" x14ac:dyDescent="0.25">
      <c r="A3" s="869"/>
      <c r="B3" s="1027" t="s">
        <v>383</v>
      </c>
      <c r="C3" s="1027"/>
      <c r="D3" s="1027"/>
      <c r="E3" s="1027"/>
      <c r="F3" s="1027"/>
      <c r="G3" s="1027"/>
      <c r="H3" s="1027"/>
      <c r="I3" s="1027"/>
      <c r="J3" s="1027"/>
      <c r="K3" s="1027"/>
      <c r="L3" s="1027"/>
      <c r="M3" s="1027"/>
      <c r="N3" s="1027"/>
      <c r="O3" s="1027"/>
      <c r="P3" s="1027"/>
      <c r="Q3" s="1027"/>
      <c r="R3" s="1027"/>
      <c r="S3" s="1027"/>
    </row>
    <row r="5" spans="1:22" x14ac:dyDescent="0.25">
      <c r="B5" s="872"/>
      <c r="C5" s="1028" t="s">
        <v>378</v>
      </c>
      <c r="D5" s="1028"/>
      <c r="E5" s="1028"/>
      <c r="F5" s="1028"/>
      <c r="G5" s="1028"/>
      <c r="H5" s="1028"/>
      <c r="I5" s="1028"/>
      <c r="J5" s="1028"/>
      <c r="K5" s="1028" t="s">
        <v>352</v>
      </c>
      <c r="L5" s="1028"/>
      <c r="M5" s="1028"/>
      <c r="N5" s="1028"/>
      <c r="O5" s="1028"/>
      <c r="P5" s="1028"/>
      <c r="Q5" s="1028"/>
      <c r="R5" s="1028"/>
      <c r="S5" s="1028"/>
      <c r="T5" s="1028"/>
    </row>
    <row r="6" spans="1:22" ht="21" customHeight="1" x14ac:dyDescent="0.25">
      <c r="B6" s="872"/>
      <c r="C6" s="1029"/>
      <c r="D6" s="1029"/>
      <c r="E6" s="1029"/>
      <c r="F6" s="1029"/>
      <c r="G6" s="1029"/>
      <c r="H6" s="1029"/>
      <c r="I6" s="1029"/>
      <c r="J6" s="1029"/>
      <c r="K6" s="1029">
        <v>43830</v>
      </c>
      <c r="L6" s="1030"/>
      <c r="M6" s="1031">
        <v>44196</v>
      </c>
      <c r="N6" s="1031"/>
      <c r="O6" s="1031">
        <v>44561</v>
      </c>
      <c r="P6" s="1031"/>
      <c r="Q6" s="1031">
        <v>44926</v>
      </c>
      <c r="R6" s="1031"/>
      <c r="S6" s="1031">
        <f>H7</f>
        <v>45016</v>
      </c>
      <c r="T6" s="1031"/>
    </row>
    <row r="7" spans="1:22" x14ac:dyDescent="0.25">
      <c r="B7" s="941"/>
      <c r="C7" s="874">
        <v>43465</v>
      </c>
      <c r="D7" s="874">
        <v>43830</v>
      </c>
      <c r="E7" s="874">
        <v>44196</v>
      </c>
      <c r="F7" s="874">
        <v>44561</v>
      </c>
      <c r="G7" s="874">
        <v>44926</v>
      </c>
      <c r="H7" s="874">
        <f>EVO!H7</f>
        <v>45016</v>
      </c>
      <c r="I7" s="874">
        <v>44530</v>
      </c>
      <c r="J7" s="874"/>
      <c r="K7" s="874" t="s">
        <v>31</v>
      </c>
      <c r="L7" s="874" t="s">
        <v>353</v>
      </c>
      <c r="M7" s="874" t="s">
        <v>31</v>
      </c>
      <c r="N7" s="874" t="s">
        <v>353</v>
      </c>
      <c r="O7" s="874" t="s">
        <v>31</v>
      </c>
      <c r="P7" s="874" t="s">
        <v>353</v>
      </c>
      <c r="Q7" s="874" t="s">
        <v>31</v>
      </c>
      <c r="R7" s="874" t="s">
        <v>353</v>
      </c>
      <c r="S7" s="874" t="s">
        <v>31</v>
      </c>
      <c r="T7" s="874" t="s">
        <v>353</v>
      </c>
    </row>
    <row r="8" spans="1:22" ht="15" customHeight="1" x14ac:dyDescent="0.25">
      <c r="B8" s="913" t="s">
        <v>11</v>
      </c>
      <c r="C8" s="920">
        <v>279274</v>
      </c>
      <c r="D8" s="920">
        <v>293661</v>
      </c>
      <c r="E8" s="920">
        <v>310424</v>
      </c>
      <c r="F8" s="920">
        <v>359285</v>
      </c>
      <c r="G8" s="920">
        <v>390413</v>
      </c>
      <c r="H8" s="920">
        <v>390976</v>
      </c>
      <c r="I8" s="920" t="e">
        <v>#REF!</v>
      </c>
      <c r="J8" s="885"/>
      <c r="K8" s="921">
        <v>5.1515715748691182E-2</v>
      </c>
      <c r="L8" s="920">
        <v>14387</v>
      </c>
      <c r="M8" s="922">
        <v>5.7082826796884811E-2</v>
      </c>
      <c r="N8" s="923">
        <v>16763</v>
      </c>
      <c r="O8" s="922">
        <v>0.15740084529546694</v>
      </c>
      <c r="P8" s="923">
        <v>48861</v>
      </c>
      <c r="Q8" s="922">
        <v>8.6638740832486683E-2</v>
      </c>
      <c r="R8" s="923">
        <f>G8-F8</f>
        <v>31128</v>
      </c>
      <c r="S8" s="924">
        <f>[1]Cuadro_CCAA2!N220</f>
        <v>7.8111341820879199E-2</v>
      </c>
      <c r="T8" s="923">
        <f>[1]Cuadro_CCAA2!O220</f>
        <v>28327</v>
      </c>
    </row>
    <row r="9" spans="1:22" x14ac:dyDescent="0.25">
      <c r="B9" s="942" t="s">
        <v>10</v>
      </c>
      <c r="C9" s="890">
        <v>34548</v>
      </c>
      <c r="D9" s="890">
        <v>39164</v>
      </c>
      <c r="E9" s="890">
        <v>37313</v>
      </c>
      <c r="F9" s="890">
        <v>41449</v>
      </c>
      <c r="G9" s="890">
        <v>43712</v>
      </c>
      <c r="H9" s="890">
        <v>43945</v>
      </c>
      <c r="I9" s="890" t="e">
        <v>#REF!</v>
      </c>
      <c r="J9" s="891"/>
      <c r="K9" s="892">
        <v>0.13361120759522982</v>
      </c>
      <c r="L9" s="890">
        <v>4616</v>
      </c>
      <c r="M9" s="895">
        <v>-4.726279236033093E-2</v>
      </c>
      <c r="N9" s="893">
        <v>-1851</v>
      </c>
      <c r="O9" s="895">
        <v>0.11084608581459543</v>
      </c>
      <c r="P9" s="893">
        <v>4136</v>
      </c>
      <c r="Q9" s="895">
        <v>5.4597215855629821E-2</v>
      </c>
      <c r="R9" s="893">
        <f t="shared" ref="R9:R26" si="0">G9-F9</f>
        <v>2263</v>
      </c>
      <c r="S9" s="894">
        <f>[1]Cuadro_CCAA2!N221</f>
        <v>5.5431467204649643E-2</v>
      </c>
      <c r="T9" s="893">
        <f>[1]Cuadro_CCAA2!O221</f>
        <v>2308</v>
      </c>
    </row>
    <row r="10" spans="1:22" x14ac:dyDescent="0.25">
      <c r="B10" s="942" t="s">
        <v>40</v>
      </c>
      <c r="C10" s="890">
        <v>28413</v>
      </c>
      <c r="D10" s="890">
        <v>27579</v>
      </c>
      <c r="E10" s="890">
        <v>30931</v>
      </c>
      <c r="F10" s="890">
        <v>35120</v>
      </c>
      <c r="G10" s="890">
        <v>36982</v>
      </c>
      <c r="H10" s="890">
        <v>36904</v>
      </c>
      <c r="I10" s="890" t="e">
        <v>#REF!</v>
      </c>
      <c r="J10" s="891"/>
      <c r="K10" s="892">
        <v>-2.9352761060078114E-2</v>
      </c>
      <c r="L10" s="890">
        <v>-834</v>
      </c>
      <c r="M10" s="895">
        <v>0.12154175278291457</v>
      </c>
      <c r="N10" s="893">
        <v>3352</v>
      </c>
      <c r="O10" s="895">
        <v>0.13543047428146515</v>
      </c>
      <c r="P10" s="893">
        <v>4189</v>
      </c>
      <c r="Q10" s="895">
        <v>5.3018223234624129E-2</v>
      </c>
      <c r="R10" s="893">
        <f t="shared" si="0"/>
        <v>1862</v>
      </c>
      <c r="S10" s="894">
        <f>[1]Cuadro_CCAA2!N222</f>
        <v>4.325210606660268E-2</v>
      </c>
      <c r="T10" s="893">
        <f>[1]Cuadro_CCAA2!O222</f>
        <v>1530</v>
      </c>
    </row>
    <row r="11" spans="1:22" x14ac:dyDescent="0.25">
      <c r="B11" s="942" t="s">
        <v>41</v>
      </c>
      <c r="C11" s="890">
        <v>22115</v>
      </c>
      <c r="D11" s="890">
        <v>28653</v>
      </c>
      <c r="E11" s="890">
        <v>36929</v>
      </c>
      <c r="F11" s="890">
        <v>39491</v>
      </c>
      <c r="G11" s="890">
        <v>42042</v>
      </c>
      <c r="H11" s="890">
        <v>43073</v>
      </c>
      <c r="I11" s="890" t="e">
        <v>#REF!</v>
      </c>
      <c r="J11" s="891"/>
      <c r="K11" s="892">
        <v>0.29563644585123217</v>
      </c>
      <c r="L11" s="890">
        <v>6538</v>
      </c>
      <c r="M11" s="895">
        <v>0.28883537500436263</v>
      </c>
      <c r="N11" s="893">
        <v>8276</v>
      </c>
      <c r="O11" s="895">
        <v>6.9376370873839077E-2</v>
      </c>
      <c r="P11" s="893">
        <v>2562</v>
      </c>
      <c r="Q11" s="895">
        <v>6.4596996784077376E-2</v>
      </c>
      <c r="R11" s="893">
        <f t="shared" si="0"/>
        <v>2551</v>
      </c>
      <c r="S11" s="894">
        <f>[1]Cuadro_CCAA2!N223</f>
        <v>0.10531448074110195</v>
      </c>
      <c r="T11" s="893">
        <f>[1]Cuadro_CCAA2!O223</f>
        <v>4104</v>
      </c>
    </row>
    <row r="12" spans="1:22" x14ac:dyDescent="0.25">
      <c r="B12" s="942" t="s">
        <v>9</v>
      </c>
      <c r="C12" s="890">
        <v>22532</v>
      </c>
      <c r="D12" s="890">
        <v>24418</v>
      </c>
      <c r="E12" s="890">
        <v>26624</v>
      </c>
      <c r="F12" s="890">
        <v>28747</v>
      </c>
      <c r="G12" s="890">
        <v>38665</v>
      </c>
      <c r="H12" s="890">
        <v>40893</v>
      </c>
      <c r="I12" s="890" t="e">
        <v>#REF!</v>
      </c>
      <c r="J12" s="891"/>
      <c r="K12" s="892">
        <v>8.3703177702822762E-2</v>
      </c>
      <c r="L12" s="890">
        <v>1886</v>
      </c>
      <c r="M12" s="895">
        <v>9.0343189450405426E-2</v>
      </c>
      <c r="N12" s="893">
        <v>2206</v>
      </c>
      <c r="O12" s="895">
        <v>7.9740084134615419E-2</v>
      </c>
      <c r="P12" s="893">
        <v>2123</v>
      </c>
      <c r="Q12" s="895">
        <v>0.34500991407799075</v>
      </c>
      <c r="R12" s="893">
        <f t="shared" si="0"/>
        <v>9918</v>
      </c>
      <c r="S12" s="894">
        <f>[1]Cuadro_CCAA2!N224</f>
        <v>0.36232801412532889</v>
      </c>
      <c r="T12" s="893">
        <f>[1]Cuadro_CCAA2!O224</f>
        <v>10876</v>
      </c>
      <c r="V12" s="925"/>
    </row>
    <row r="13" spans="1:22" x14ac:dyDescent="0.25">
      <c r="B13" s="942" t="s">
        <v>8</v>
      </c>
      <c r="C13" s="890">
        <v>18016</v>
      </c>
      <c r="D13" s="890">
        <v>26271</v>
      </c>
      <c r="E13" s="890">
        <v>26136</v>
      </c>
      <c r="F13" s="890">
        <v>26969</v>
      </c>
      <c r="G13" s="890">
        <v>27567</v>
      </c>
      <c r="H13" s="890">
        <v>28073</v>
      </c>
      <c r="I13" s="890"/>
      <c r="J13" s="891"/>
      <c r="K13" s="892">
        <v>0.45820381882770866</v>
      </c>
      <c r="L13" s="890">
        <v>8255</v>
      </c>
      <c r="M13" s="895">
        <v>-5.1387461459403427E-3</v>
      </c>
      <c r="N13" s="893">
        <v>-135</v>
      </c>
      <c r="O13" s="895">
        <v>3.1871747780838788E-2</v>
      </c>
      <c r="P13" s="893">
        <v>833</v>
      </c>
      <c r="Q13" s="895">
        <v>2.2173606733657092E-2</v>
      </c>
      <c r="R13" s="893">
        <f t="shared" si="0"/>
        <v>598</v>
      </c>
      <c r="S13" s="894">
        <f>[1]Cuadro_CCAA2!N225</f>
        <v>3.647775521506369E-2</v>
      </c>
      <c r="T13" s="893">
        <f>[1]Cuadro_CCAA2!O225</f>
        <v>988</v>
      </c>
      <c r="V13" s="925"/>
    </row>
    <row r="14" spans="1:22" x14ac:dyDescent="0.25">
      <c r="B14" s="942" t="s">
        <v>7</v>
      </c>
      <c r="C14" s="890">
        <v>125565</v>
      </c>
      <c r="D14" s="890">
        <v>139852</v>
      </c>
      <c r="E14" s="890">
        <v>141310</v>
      </c>
      <c r="F14" s="890">
        <v>148050</v>
      </c>
      <c r="G14" s="890">
        <v>153910</v>
      </c>
      <c r="H14" s="890">
        <v>158601</v>
      </c>
      <c r="I14" s="890"/>
      <c r="J14" s="891"/>
      <c r="K14" s="892">
        <v>0.11378170668578025</v>
      </c>
      <c r="L14" s="890">
        <v>14287</v>
      </c>
      <c r="M14" s="895">
        <v>1.0425306752853025E-2</v>
      </c>
      <c r="N14" s="893">
        <v>1458</v>
      </c>
      <c r="O14" s="895">
        <v>4.7696553676314535E-2</v>
      </c>
      <c r="P14" s="893">
        <v>6740</v>
      </c>
      <c r="Q14" s="895">
        <v>3.9581222559945894E-2</v>
      </c>
      <c r="R14" s="893">
        <f t="shared" si="0"/>
        <v>5860</v>
      </c>
      <c r="S14" s="894">
        <f>[1]Cuadro_CCAA2!N226</f>
        <v>5.6537031855789621E-2</v>
      </c>
      <c r="T14" s="893">
        <f>[1]Cuadro_CCAA2!O226</f>
        <v>8487</v>
      </c>
      <c r="V14" s="925"/>
    </row>
    <row r="15" spans="1:22" x14ac:dyDescent="0.25">
      <c r="B15" s="942" t="s">
        <v>43</v>
      </c>
      <c r="C15" s="890">
        <v>69490</v>
      </c>
      <c r="D15" s="890">
        <v>75685</v>
      </c>
      <c r="E15" s="890">
        <v>73889</v>
      </c>
      <c r="F15" s="890">
        <v>80243</v>
      </c>
      <c r="G15" s="890">
        <v>85666</v>
      </c>
      <c r="H15" s="890">
        <v>90471</v>
      </c>
      <c r="I15" s="890"/>
      <c r="J15" s="891"/>
      <c r="K15" s="892">
        <v>8.9149517916246923E-2</v>
      </c>
      <c r="L15" s="890">
        <v>6195</v>
      </c>
      <c r="M15" s="895">
        <v>-2.372993327607853E-2</v>
      </c>
      <c r="N15" s="893">
        <v>-1796</v>
      </c>
      <c r="O15" s="895">
        <v>8.5993855648337281E-2</v>
      </c>
      <c r="P15" s="893">
        <v>6354</v>
      </c>
      <c r="Q15" s="895">
        <v>6.7582219009757916E-2</v>
      </c>
      <c r="R15" s="893">
        <f t="shared" si="0"/>
        <v>5423</v>
      </c>
      <c r="S15" s="894">
        <f>[1]Cuadro_CCAA2!N227</f>
        <v>0.12359815695674303</v>
      </c>
      <c r="T15" s="893">
        <f>[1]Cuadro_CCAA2!O227</f>
        <v>9952</v>
      </c>
      <c r="V15" s="925"/>
    </row>
    <row r="16" spans="1:22" x14ac:dyDescent="0.25">
      <c r="B16" s="942" t="s">
        <v>44</v>
      </c>
      <c r="C16" s="890">
        <v>192995</v>
      </c>
      <c r="D16" s="890">
        <v>203003</v>
      </c>
      <c r="E16" s="890">
        <v>193486</v>
      </c>
      <c r="F16" s="890">
        <v>203102</v>
      </c>
      <c r="G16" s="890">
        <v>227045</v>
      </c>
      <c r="H16" s="890">
        <v>231338</v>
      </c>
      <c r="I16" s="890"/>
      <c r="J16" s="891"/>
      <c r="K16" s="892">
        <v>5.1856265706365479E-2</v>
      </c>
      <c r="L16" s="890">
        <v>10008</v>
      </c>
      <c r="M16" s="895">
        <v>-4.6881080575163936E-2</v>
      </c>
      <c r="N16" s="893">
        <v>-9517</v>
      </c>
      <c r="O16" s="895">
        <v>4.9698686209854959E-2</v>
      </c>
      <c r="P16" s="893">
        <v>9616</v>
      </c>
      <c r="Q16" s="895">
        <v>0.11788657915727074</v>
      </c>
      <c r="R16" s="893">
        <f t="shared" si="0"/>
        <v>23943</v>
      </c>
      <c r="S16" s="894">
        <f>[1]Cuadro_CCAA2!N228</f>
        <v>0.10005373352924662</v>
      </c>
      <c r="T16" s="893">
        <f>[1]Cuadro_CCAA2!O228</f>
        <v>21041</v>
      </c>
      <c r="V16" s="925"/>
    </row>
    <row r="17" spans="2:24" x14ac:dyDescent="0.25">
      <c r="B17" s="942" t="s">
        <v>6</v>
      </c>
      <c r="C17" s="890">
        <v>77342</v>
      </c>
      <c r="D17" s="890">
        <v>94194</v>
      </c>
      <c r="E17" s="890">
        <v>109857</v>
      </c>
      <c r="F17" s="890">
        <v>128089</v>
      </c>
      <c r="G17" s="890">
        <v>169532</v>
      </c>
      <c r="H17" s="890">
        <v>185100</v>
      </c>
      <c r="I17" s="890"/>
      <c r="J17" s="891"/>
      <c r="K17" s="892">
        <v>0.21788937446665457</v>
      </c>
      <c r="L17" s="890">
        <v>16852</v>
      </c>
      <c r="M17" s="895">
        <v>0.1662844767182623</v>
      </c>
      <c r="N17" s="893">
        <v>15663</v>
      </c>
      <c r="O17" s="895">
        <v>0.16596120411079851</v>
      </c>
      <c r="P17" s="893">
        <v>18232</v>
      </c>
      <c r="Q17" s="895">
        <v>0.32354847020431099</v>
      </c>
      <c r="R17" s="893">
        <f t="shared" si="0"/>
        <v>41443</v>
      </c>
      <c r="S17" s="894">
        <f>[1]Cuadro_CCAA2!N229</f>
        <v>0.40839712081323332</v>
      </c>
      <c r="T17" s="893">
        <f>[1]Cuadro_CCAA2!O229</f>
        <v>53674</v>
      </c>
      <c r="V17" s="925"/>
    </row>
    <row r="18" spans="2:24" x14ac:dyDescent="0.25">
      <c r="B18" s="942" t="s">
        <v>5</v>
      </c>
      <c r="C18" s="890">
        <v>31925</v>
      </c>
      <c r="D18" s="890">
        <v>31136</v>
      </c>
      <c r="E18" s="890">
        <v>31717</v>
      </c>
      <c r="F18" s="890">
        <v>33614</v>
      </c>
      <c r="G18" s="890">
        <v>36559</v>
      </c>
      <c r="H18" s="890">
        <v>36619</v>
      </c>
      <c r="I18" s="890"/>
      <c r="J18" s="891"/>
      <c r="K18" s="892">
        <v>-2.4714173844949117E-2</v>
      </c>
      <c r="L18" s="890">
        <v>-789</v>
      </c>
      <c r="M18" s="895">
        <v>1.8660071942446121E-2</v>
      </c>
      <c r="N18" s="893">
        <v>581</v>
      </c>
      <c r="O18" s="895">
        <v>5.9810196424630258E-2</v>
      </c>
      <c r="P18" s="893">
        <v>1897</v>
      </c>
      <c r="Q18" s="895">
        <v>8.7612304396977425E-2</v>
      </c>
      <c r="R18" s="893">
        <f t="shared" si="0"/>
        <v>2945</v>
      </c>
      <c r="S18" s="894">
        <f>[1]Cuadro_CCAA2!N230</f>
        <v>0.11653504893740285</v>
      </c>
      <c r="T18" s="893">
        <f>[1]Cuadro_CCAA2!O230</f>
        <v>3822</v>
      </c>
      <c r="V18" s="925"/>
    </row>
    <row r="19" spans="2:24" x14ac:dyDescent="0.25">
      <c r="B19" s="942" t="s">
        <v>38</v>
      </c>
      <c r="C19" s="890">
        <v>70220</v>
      </c>
      <c r="D19" s="890">
        <v>72627</v>
      </c>
      <c r="E19" s="890">
        <v>73730</v>
      </c>
      <c r="F19" s="890">
        <v>77158</v>
      </c>
      <c r="G19" s="890">
        <v>82694</v>
      </c>
      <c r="H19" s="890">
        <v>85053</v>
      </c>
      <c r="I19" s="890"/>
      <c r="J19" s="891"/>
      <c r="K19" s="892">
        <v>3.4277983480489826E-2</v>
      </c>
      <c r="L19" s="890">
        <v>2407</v>
      </c>
      <c r="M19" s="895">
        <v>1.518718933729879E-2</v>
      </c>
      <c r="N19" s="893">
        <v>1103</v>
      </c>
      <c r="O19" s="895">
        <v>4.6493964464939586E-2</v>
      </c>
      <c r="P19" s="893">
        <v>3428</v>
      </c>
      <c r="Q19" s="895">
        <v>7.1748878923766801E-2</v>
      </c>
      <c r="R19" s="893">
        <f t="shared" si="0"/>
        <v>5536</v>
      </c>
      <c r="S19" s="894">
        <f>[1]Cuadro_CCAA2!N231</f>
        <v>8.9598893144928748E-2</v>
      </c>
      <c r="T19" s="893">
        <f>[1]Cuadro_CCAA2!O231</f>
        <v>6994</v>
      </c>
      <c r="V19" s="925"/>
    </row>
    <row r="20" spans="2:24" x14ac:dyDescent="0.25">
      <c r="B20" s="942" t="s">
        <v>45</v>
      </c>
      <c r="C20" s="890">
        <v>187101</v>
      </c>
      <c r="D20" s="890">
        <v>187165</v>
      </c>
      <c r="E20" s="890">
        <v>169910</v>
      </c>
      <c r="F20" s="890">
        <v>198080</v>
      </c>
      <c r="G20" s="890">
        <v>218173</v>
      </c>
      <c r="H20" s="890">
        <v>222344</v>
      </c>
      <c r="I20" s="890"/>
      <c r="J20" s="891"/>
      <c r="K20" s="892">
        <v>3.4206123965141444E-4</v>
      </c>
      <c r="L20" s="890">
        <v>64</v>
      </c>
      <c r="M20" s="895">
        <v>-9.2191381935725181E-2</v>
      </c>
      <c r="N20" s="893">
        <v>-17255</v>
      </c>
      <c r="O20" s="895">
        <v>0.16579365546465774</v>
      </c>
      <c r="P20" s="893">
        <v>28170</v>
      </c>
      <c r="Q20" s="895">
        <v>0.10143881260096932</v>
      </c>
      <c r="R20" s="893">
        <f t="shared" si="0"/>
        <v>20093</v>
      </c>
      <c r="S20" s="894">
        <f>[1]Cuadro_CCAA2!N232</f>
        <v>0.12493802175562863</v>
      </c>
      <c r="T20" s="893">
        <f>[1]Cuadro_CCAA2!O232</f>
        <v>24694</v>
      </c>
      <c r="V20" s="925"/>
    </row>
    <row r="21" spans="2:24" x14ac:dyDescent="0.25">
      <c r="B21" s="942" t="s">
        <v>46</v>
      </c>
      <c r="C21" s="890">
        <v>43902</v>
      </c>
      <c r="D21" s="890">
        <v>44054</v>
      </c>
      <c r="E21" s="890">
        <v>44045</v>
      </c>
      <c r="F21" s="890">
        <v>46064</v>
      </c>
      <c r="G21" s="890">
        <v>47227</v>
      </c>
      <c r="H21" s="890">
        <v>47799</v>
      </c>
      <c r="I21" s="890"/>
      <c r="J21" s="891"/>
      <c r="K21" s="892">
        <v>3.4622568447906232E-3</v>
      </c>
      <c r="L21" s="890">
        <v>152</v>
      </c>
      <c r="M21" s="895">
        <v>-2.0429472919603064E-4</v>
      </c>
      <c r="N21" s="893">
        <v>-9</v>
      </c>
      <c r="O21" s="895">
        <v>4.5839482347598937E-2</v>
      </c>
      <c r="P21" s="893">
        <v>2019</v>
      </c>
      <c r="Q21" s="895">
        <v>2.5247481764501645E-2</v>
      </c>
      <c r="R21" s="893">
        <f t="shared" si="0"/>
        <v>1163</v>
      </c>
      <c r="S21" s="894">
        <f>[1]Cuadro_CCAA2!N233</f>
        <v>4.0465824989116328E-2</v>
      </c>
      <c r="T21" s="893">
        <f>[1]Cuadro_CCAA2!O233</f>
        <v>1859</v>
      </c>
      <c r="V21" s="925"/>
    </row>
    <row r="22" spans="2:24" x14ac:dyDescent="0.25">
      <c r="B22" s="942" t="s">
        <v>47</v>
      </c>
      <c r="C22" s="890">
        <v>17706</v>
      </c>
      <c r="D22" s="890">
        <v>17755</v>
      </c>
      <c r="E22" s="890">
        <v>17268</v>
      </c>
      <c r="F22" s="890">
        <v>18123</v>
      </c>
      <c r="G22" s="890">
        <v>20187</v>
      </c>
      <c r="H22" s="890">
        <v>20650</v>
      </c>
      <c r="I22" s="890"/>
      <c r="J22" s="891"/>
      <c r="K22" s="892">
        <v>2.7674234722692148E-3</v>
      </c>
      <c r="L22" s="890">
        <v>49</v>
      </c>
      <c r="M22" s="895">
        <v>-2.7428893269501597E-2</v>
      </c>
      <c r="N22" s="893">
        <v>-487</v>
      </c>
      <c r="O22" s="895">
        <v>4.9513551077136952E-2</v>
      </c>
      <c r="P22" s="893">
        <v>855</v>
      </c>
      <c r="Q22" s="895">
        <v>0.11388842906803509</v>
      </c>
      <c r="R22" s="893">
        <f t="shared" si="0"/>
        <v>2064</v>
      </c>
      <c r="S22" s="894">
        <f>[1]Cuadro_CCAA2!N234</f>
        <v>0.12216063471361815</v>
      </c>
      <c r="T22" s="893">
        <f>[1]Cuadro_CCAA2!O234</f>
        <v>2248</v>
      </c>
      <c r="V22" s="925"/>
    </row>
    <row r="23" spans="2:24" x14ac:dyDescent="0.25">
      <c r="B23" s="942" t="s">
        <v>48</v>
      </c>
      <c r="C23" s="890">
        <v>84144</v>
      </c>
      <c r="D23" s="890">
        <v>89779</v>
      </c>
      <c r="E23" s="890">
        <v>88748</v>
      </c>
      <c r="F23" s="890">
        <v>89865</v>
      </c>
      <c r="G23" s="890">
        <v>89904</v>
      </c>
      <c r="H23" s="890">
        <v>90180</v>
      </c>
      <c r="I23" s="890"/>
      <c r="J23" s="891"/>
      <c r="K23" s="892">
        <v>6.6968530138809657E-2</v>
      </c>
      <c r="L23" s="890">
        <v>5635</v>
      </c>
      <c r="M23" s="895">
        <v>-1.1483754552846448E-2</v>
      </c>
      <c r="N23" s="893">
        <v>-1031</v>
      </c>
      <c r="O23" s="895">
        <v>1.2586199125614206E-2</v>
      </c>
      <c r="P23" s="893">
        <v>1117</v>
      </c>
      <c r="Q23" s="895">
        <v>4.3398430979801894E-4</v>
      </c>
      <c r="R23" s="893">
        <f t="shared" si="0"/>
        <v>39</v>
      </c>
      <c r="S23" s="894">
        <f>[1]Cuadro_CCAA2!N235</f>
        <v>1.086188922890674E-2</v>
      </c>
      <c r="T23" s="893">
        <f>[1]Cuadro_CCAA2!O235</f>
        <v>969</v>
      </c>
      <c r="V23" s="925"/>
    </row>
    <row r="24" spans="2:24" x14ac:dyDescent="0.25">
      <c r="B24" s="942" t="s">
        <v>49</v>
      </c>
      <c r="C24" s="890">
        <v>11661</v>
      </c>
      <c r="D24" s="890">
        <v>12152</v>
      </c>
      <c r="E24" s="890">
        <v>11213</v>
      </c>
      <c r="F24" s="890">
        <v>11764</v>
      </c>
      <c r="G24" s="890">
        <v>12841</v>
      </c>
      <c r="H24" s="890">
        <v>13045</v>
      </c>
      <c r="I24" s="890"/>
      <c r="J24" s="891"/>
      <c r="K24" s="892">
        <v>4.2106165851985233E-2</v>
      </c>
      <c r="L24" s="890">
        <v>491</v>
      </c>
      <c r="M24" s="895">
        <v>-7.7271231073074431E-2</v>
      </c>
      <c r="N24" s="893">
        <v>-939</v>
      </c>
      <c r="O24" s="895">
        <v>4.9139391777401231E-2</v>
      </c>
      <c r="P24" s="893">
        <v>551</v>
      </c>
      <c r="Q24" s="895">
        <v>9.1550493029581848E-2</v>
      </c>
      <c r="R24" s="893">
        <f t="shared" si="0"/>
        <v>1077</v>
      </c>
      <c r="S24" s="894">
        <f>[1]Cuadro_CCAA2!N236</f>
        <v>9.0627873923585067E-2</v>
      </c>
      <c r="T24" s="893">
        <f>[1]Cuadro_CCAA2!O236</f>
        <v>1084</v>
      </c>
      <c r="V24" s="925"/>
    </row>
    <row r="25" spans="2:24" x14ac:dyDescent="0.25">
      <c r="B25" s="943" t="s">
        <v>4</v>
      </c>
      <c r="C25" s="906">
        <v>3710</v>
      </c>
      <c r="D25" s="906">
        <v>3873</v>
      </c>
      <c r="E25" s="906">
        <v>3677</v>
      </c>
      <c r="F25" s="906">
        <v>3992</v>
      </c>
      <c r="G25" s="906">
        <v>4310</v>
      </c>
      <c r="H25" s="906">
        <v>4322</v>
      </c>
      <c r="I25" s="906" t="e">
        <v>#REF!</v>
      </c>
      <c r="J25" s="907"/>
      <c r="K25" s="909">
        <v>4.3935309973045733E-2</v>
      </c>
      <c r="L25" s="906">
        <v>163</v>
      </c>
      <c r="M25" s="912">
        <v>-5.060676478182291E-2</v>
      </c>
      <c r="N25" s="910">
        <v>-196</v>
      </c>
      <c r="O25" s="912">
        <v>8.5667663856404674E-2</v>
      </c>
      <c r="P25" s="910">
        <v>315</v>
      </c>
      <c r="Q25" s="912">
        <v>7.965931863727449E-2</v>
      </c>
      <c r="R25" s="910">
        <f t="shared" si="0"/>
        <v>318</v>
      </c>
      <c r="S25" s="911">
        <f>[1]Cuadro_CCAA2!P239</f>
        <v>6.8743818001978152E-2</v>
      </c>
      <c r="T25" s="910">
        <f>[1]Cuadro_CCAA2!O237+[1]Cuadro_CCAA2!O238</f>
        <v>278</v>
      </c>
      <c r="V25" s="925"/>
      <c r="W25" s="925"/>
      <c r="X25" s="933"/>
    </row>
    <row r="26" spans="2:24" x14ac:dyDescent="0.25">
      <c r="B26" s="875" t="s">
        <v>3</v>
      </c>
      <c r="C26" s="876">
        <v>1320659</v>
      </c>
      <c r="D26" s="876">
        <v>1411021</v>
      </c>
      <c r="E26" s="876">
        <v>1427207</v>
      </c>
      <c r="F26" s="876">
        <v>1569205</v>
      </c>
      <c r="G26" s="876">
        <v>1727429</v>
      </c>
      <c r="H26" s="876">
        <v>1769386</v>
      </c>
      <c r="I26" s="876" t="e">
        <v>#REF!</v>
      </c>
      <c r="J26" s="877"/>
      <c r="K26" s="878">
        <v>6.842190149008931E-2</v>
      </c>
      <c r="L26" s="879">
        <v>90362</v>
      </c>
      <c r="M26" s="880">
        <v>1.1471126227037054E-2</v>
      </c>
      <c r="N26" s="876">
        <v>16186</v>
      </c>
      <c r="O26" s="881">
        <v>9.9493626362538778E-2</v>
      </c>
      <c r="P26" s="882">
        <v>141998</v>
      </c>
      <c r="Q26" s="881">
        <v>0.10083067540569912</v>
      </c>
      <c r="R26" s="882">
        <f t="shared" si="0"/>
        <v>158224</v>
      </c>
      <c r="S26" s="881">
        <f>[1]Cuadro_CCAA2!N238</f>
        <v>5.5792328554823634E-2</v>
      </c>
      <c r="T26" s="882">
        <f>[1]Cuadro_CCAA2!O238</f>
        <v>144</v>
      </c>
    </row>
  </sheetData>
  <mergeCells count="8">
    <mergeCell ref="B3:S3"/>
    <mergeCell ref="C5:J6"/>
    <mergeCell ref="K5:T5"/>
    <mergeCell ref="K6:L6"/>
    <mergeCell ref="M6:N6"/>
    <mergeCell ref="S6:T6"/>
    <mergeCell ref="O6:P6"/>
    <mergeCell ref="Q6:R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EVO_prest!C8:H8</xm:f>
              <xm:sqref>J8</xm:sqref>
            </x14:sparkline>
            <x14:sparkline>
              <xm:f>EVO_prest!C9:H9</xm:f>
              <xm:sqref>J9</xm:sqref>
            </x14:sparkline>
            <x14:sparkline>
              <xm:f>EVO_prest!C10:H10</xm:f>
              <xm:sqref>J10</xm:sqref>
            </x14:sparkline>
            <x14:sparkline>
              <xm:f>EVO_prest!C11:H11</xm:f>
              <xm:sqref>J11</xm:sqref>
            </x14:sparkline>
            <x14:sparkline>
              <xm:f>EVO_prest!C12:H12</xm:f>
              <xm:sqref>J12</xm:sqref>
            </x14:sparkline>
            <x14:sparkline>
              <xm:f>EVO_prest!C13:H13</xm:f>
              <xm:sqref>J13</xm:sqref>
            </x14:sparkline>
            <x14:sparkline>
              <xm:f>EVO_prest!C14:H14</xm:f>
              <xm:sqref>J14</xm:sqref>
            </x14:sparkline>
            <x14:sparkline>
              <xm:f>EVO_prest!C15:H15</xm:f>
              <xm:sqref>J15</xm:sqref>
            </x14:sparkline>
            <x14:sparkline>
              <xm:f>EVO_prest!C16:H16</xm:f>
              <xm:sqref>J16</xm:sqref>
            </x14:sparkline>
            <x14:sparkline>
              <xm:f>EVO_prest!C17:H17</xm:f>
              <xm:sqref>J17</xm:sqref>
            </x14:sparkline>
            <x14:sparkline>
              <xm:f>EVO_prest!C18:H18</xm:f>
              <xm:sqref>J18</xm:sqref>
            </x14:sparkline>
            <x14:sparkline>
              <xm:f>EVO_prest!C19:H19</xm:f>
              <xm:sqref>J19</xm:sqref>
            </x14:sparkline>
            <x14:sparkline>
              <xm:f>EVO_prest!C20:H20</xm:f>
              <xm:sqref>J20</xm:sqref>
            </x14:sparkline>
            <x14:sparkline>
              <xm:f>EVO_prest!C21:H21</xm:f>
              <xm:sqref>J21</xm:sqref>
            </x14:sparkline>
            <x14:sparkline>
              <xm:f>EVO_prest!C22:H22</xm:f>
              <xm:sqref>J22</xm:sqref>
            </x14:sparkline>
            <x14:sparkline>
              <xm:f>EVO_prest!C23:H23</xm:f>
              <xm:sqref>J23</xm:sqref>
            </x14:sparkline>
            <x14:sparkline>
              <xm:f>EVO_prest!C24:H24</xm:f>
              <xm:sqref>J24</xm:sqref>
            </x14:sparkline>
            <x14:sparkline>
              <xm:f>EVO_prest!C25:H25</xm:f>
              <xm:sqref>J25</xm:sqref>
            </x14:sparkline>
            <x14:sparkline>
              <xm:f>EVO_prest!C26:H26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5" width="11.28515625" style="261" bestFit="1" customWidth="1"/>
    <col min="6" max="6" width="7" style="261" customWidth="1"/>
    <col min="7" max="7" width="11.28515625" style="261" bestFit="1" customWidth="1"/>
    <col min="8" max="8" width="7" style="261" customWidth="1"/>
    <col min="9" max="9" width="0.42578125" style="261" customWidth="1"/>
    <col min="10" max="10" width="11.28515625" style="261" bestFit="1" customWidth="1"/>
    <col min="11" max="11" width="6.7109375" style="261" customWidth="1"/>
    <col min="12" max="12" width="11.28515625" style="261" bestFit="1" customWidth="1"/>
    <col min="13" max="13" width="6.7109375" style="261" bestFit="1" customWidth="1"/>
    <col min="14" max="14" width="11.28515625" style="261" bestFit="1" customWidth="1"/>
    <col min="15" max="15" width="6.7109375" style="261" bestFit="1" customWidth="1"/>
    <col min="16" max="16" width="0.42578125" style="261" customWidth="1"/>
    <col min="17" max="17" width="10.140625" style="261" bestFit="1" customWidth="1"/>
    <col min="18" max="18" width="6.85546875" style="261" customWidth="1"/>
    <col min="19" max="19" width="10.140625" style="261" bestFit="1" customWidth="1"/>
    <col min="20" max="20" width="6.7109375" style="261" bestFit="1" customWidth="1"/>
    <col min="21" max="21" width="10.140625" style="261" bestFit="1" customWidth="1"/>
    <col min="22" max="22" width="6.7109375" style="261" bestFit="1" customWidth="1"/>
    <col min="23" max="23" width="0.42578125" style="261" customWidth="1"/>
    <col min="24" max="24" width="10.140625" style="261" bestFit="1" customWidth="1"/>
    <col min="25" max="25" width="7" style="261" customWidth="1"/>
    <col min="26" max="26" width="10.140625" style="261" bestFit="1" customWidth="1"/>
    <col min="27" max="27" width="6.7109375" style="261" bestFit="1" customWidth="1"/>
    <col min="28" max="28" width="10.140625" style="261" bestFit="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3"/>
      <c r="C2" s="1043"/>
    </row>
    <row r="3" spans="1:53" s="208" customFormat="1" ht="4.5" customHeight="1" x14ac:dyDescent="0.2">
      <c r="B3" s="1044"/>
      <c r="C3" s="1044"/>
    </row>
    <row r="4" spans="1:53" s="208" customFormat="1" ht="17.25" customHeight="1" x14ac:dyDescent="0.2">
      <c r="A4" s="1044" t="s">
        <v>403</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1:53" s="208" customFormat="1" ht="17.25" customHeight="1" x14ac:dyDescent="0.2">
      <c r="B5" s="1045"/>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1:53" s="208" customFormat="1" ht="6" customHeight="1" x14ac:dyDescent="0.2"/>
    <row r="7" spans="1:53" s="213" customFormat="1" ht="12.75" customHeight="1" x14ac:dyDescent="0.2">
      <c r="A7" s="209"/>
      <c r="B7" s="1046" t="s">
        <v>15</v>
      </c>
      <c r="C7" s="211"/>
      <c r="D7" s="1049" t="s">
        <v>223</v>
      </c>
      <c r="E7" s="1050"/>
      <c r="F7" s="1050"/>
      <c r="G7" s="1050"/>
      <c r="H7" s="1050"/>
      <c r="I7" s="568"/>
      <c r="J7" s="1053"/>
      <c r="K7" s="1053"/>
      <c r="L7" s="1053"/>
      <c r="M7" s="1053"/>
      <c r="N7" s="1053"/>
      <c r="O7" s="1053"/>
      <c r="P7" s="568"/>
      <c r="Q7" s="1053"/>
      <c r="R7" s="1053"/>
      <c r="S7" s="1053"/>
      <c r="T7" s="1053"/>
      <c r="U7" s="1053"/>
      <c r="V7" s="1053"/>
      <c r="W7" s="568"/>
      <c r="X7" s="1053"/>
      <c r="Y7" s="1053"/>
      <c r="Z7" s="1053"/>
      <c r="AA7" s="1053"/>
      <c r="AB7" s="1053"/>
      <c r="AC7" s="1054"/>
      <c r="AD7" s="430"/>
      <c r="AE7" s="430"/>
      <c r="AF7" s="431"/>
      <c r="AG7" s="431"/>
      <c r="AH7" s="431"/>
      <c r="AI7" s="431"/>
      <c r="AJ7" s="431"/>
      <c r="AK7" s="431"/>
      <c r="AL7" s="432"/>
    </row>
    <row r="8" spans="1:53" s="213" customFormat="1" ht="33.75" customHeight="1" x14ac:dyDescent="0.2">
      <c r="A8" s="209"/>
      <c r="B8" s="1047"/>
      <c r="C8" s="211"/>
      <c r="D8" s="1051"/>
      <c r="E8" s="1052"/>
      <c r="F8" s="1052"/>
      <c r="G8" s="1052"/>
      <c r="H8" s="1052"/>
      <c r="I8" s="501"/>
      <c r="J8" s="1055" t="s">
        <v>224</v>
      </c>
      <c r="K8" s="1053"/>
      <c r="L8" s="1053"/>
      <c r="M8" s="1053"/>
      <c r="N8" s="1053"/>
      <c r="O8" s="1054"/>
      <c r="P8" s="211"/>
      <c r="Q8" s="1055" t="s">
        <v>225</v>
      </c>
      <c r="R8" s="1053"/>
      <c r="S8" s="1053"/>
      <c r="T8" s="1053"/>
      <c r="U8" s="1053"/>
      <c r="V8" s="1054"/>
      <c r="W8" s="211"/>
      <c r="X8" s="1055" t="s">
        <v>226</v>
      </c>
      <c r="Y8" s="1053"/>
      <c r="Z8" s="1053"/>
      <c r="AA8" s="1053"/>
      <c r="AB8" s="1053"/>
      <c r="AC8" s="1054"/>
      <c r="AD8" s="430"/>
      <c r="AE8" s="430"/>
      <c r="AF8" s="431"/>
      <c r="AG8" s="431"/>
      <c r="AH8" s="431"/>
      <c r="AI8" s="431"/>
      <c r="AJ8" s="431"/>
      <c r="AK8" s="431"/>
      <c r="AL8" s="432"/>
    </row>
    <row r="9" spans="1:53" s="213" customFormat="1" ht="21.75" customHeight="1" x14ac:dyDescent="0.2">
      <c r="A9" s="209"/>
      <c r="B9" s="1047"/>
      <c r="C9" s="211"/>
      <c r="D9" s="1056" t="s">
        <v>12</v>
      </c>
      <c r="E9" s="1037" t="s">
        <v>27</v>
      </c>
      <c r="F9" s="1038"/>
      <c r="G9" s="1038" t="s">
        <v>26</v>
      </c>
      <c r="H9" s="1039"/>
      <c r="I9" s="211"/>
      <c r="J9" s="1040" t="s">
        <v>12</v>
      </c>
      <c r="K9" s="1035" t="s">
        <v>221</v>
      </c>
      <c r="L9" s="1037" t="s">
        <v>27</v>
      </c>
      <c r="M9" s="1038"/>
      <c r="N9" s="1038" t="s">
        <v>26</v>
      </c>
      <c r="O9" s="1039"/>
      <c r="P9" s="211"/>
      <c r="Q9" s="1040" t="s">
        <v>12</v>
      </c>
      <c r="R9" s="1035" t="s">
        <v>221</v>
      </c>
      <c r="S9" s="1037" t="s">
        <v>27</v>
      </c>
      <c r="T9" s="1038"/>
      <c r="U9" s="1038" t="s">
        <v>26</v>
      </c>
      <c r="V9" s="1039"/>
      <c r="W9" s="211"/>
      <c r="X9" s="1040" t="s">
        <v>12</v>
      </c>
      <c r="Y9" s="1035" t="s">
        <v>221</v>
      </c>
      <c r="Z9" s="1037" t="s">
        <v>27</v>
      </c>
      <c r="AA9" s="1038"/>
      <c r="AB9" s="1038" t="s">
        <v>26</v>
      </c>
      <c r="AC9" s="1039"/>
      <c r="AD9" s="430"/>
      <c r="AE9" s="430"/>
      <c r="AF9" s="431"/>
      <c r="AG9" s="431"/>
      <c r="AH9" s="431"/>
      <c r="AI9" s="431"/>
      <c r="AJ9" s="431"/>
      <c r="AK9" s="431"/>
      <c r="AL9" s="432"/>
    </row>
    <row r="10" spans="1:53" s="219" customFormat="1" ht="36.75" customHeight="1" x14ac:dyDescent="0.2">
      <c r="A10" s="214"/>
      <c r="B10" s="1048"/>
      <c r="C10" s="216"/>
      <c r="D10" s="1057"/>
      <c r="E10" s="408" t="s">
        <v>12</v>
      </c>
      <c r="F10" s="408" t="s">
        <v>221</v>
      </c>
      <c r="G10" s="408" t="s">
        <v>12</v>
      </c>
      <c r="H10" s="218" t="s">
        <v>221</v>
      </c>
      <c r="I10" s="216"/>
      <c r="J10" s="1041"/>
      <c r="K10" s="1036"/>
      <c r="L10" s="408" t="s">
        <v>12</v>
      </c>
      <c r="M10" s="408" t="s">
        <v>222</v>
      </c>
      <c r="N10" s="408" t="s">
        <v>12</v>
      </c>
      <c r="O10" s="218" t="s">
        <v>222</v>
      </c>
      <c r="P10" s="216"/>
      <c r="Q10" s="1041"/>
      <c r="R10" s="1036"/>
      <c r="S10" s="408" t="s">
        <v>12</v>
      </c>
      <c r="T10" s="408" t="s">
        <v>222</v>
      </c>
      <c r="U10" s="408" t="s">
        <v>12</v>
      </c>
      <c r="V10" s="218" t="s">
        <v>222</v>
      </c>
      <c r="W10" s="216"/>
      <c r="X10" s="1041"/>
      <c r="Y10" s="1036"/>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8500187</v>
      </c>
      <c r="E12" s="738">
        <f>L12+S12+Z12</f>
        <v>4312592</v>
      </c>
      <c r="F12" s="747">
        <f>E12/$D12*100</f>
        <v>50.735260294861753</v>
      </c>
      <c r="G12" s="738">
        <f>N12+U12+AB12</f>
        <v>4187595</v>
      </c>
      <c r="H12" s="230">
        <f>G12/$D12*100</f>
        <v>49.264739705138247</v>
      </c>
      <c r="I12" s="226"/>
      <c r="J12" s="227">
        <f>L12+N12</f>
        <v>6973199</v>
      </c>
      <c r="K12" s="750">
        <f>J12/$D12*100</f>
        <v>82.035830505846519</v>
      </c>
      <c r="L12" s="744">
        <v>3455026</v>
      </c>
      <c r="M12" s="747">
        <v>49.547216421042911</v>
      </c>
      <c r="N12" s="744">
        <v>3518173</v>
      </c>
      <c r="O12" s="228">
        <v>50.452783578957096</v>
      </c>
      <c r="P12" s="226"/>
      <c r="Q12" s="227">
        <v>1106846</v>
      </c>
      <c r="R12" s="750">
        <v>13.021431175572962</v>
      </c>
      <c r="S12" s="744">
        <v>592822</v>
      </c>
      <c r="T12" s="747">
        <v>53.559573779911574</v>
      </c>
      <c r="U12" s="744">
        <v>514024</v>
      </c>
      <c r="V12" s="228">
        <v>46.440426220088433</v>
      </c>
      <c r="W12" s="226"/>
      <c r="X12" s="227">
        <v>420142</v>
      </c>
      <c r="Y12" s="750">
        <v>4.9427383185805214</v>
      </c>
      <c r="Z12" s="744">
        <v>264744</v>
      </c>
      <c r="AA12" s="747">
        <v>63.01298132536143</v>
      </c>
      <c r="AB12" s="744">
        <v>155398</v>
      </c>
      <c r="AC12" s="228">
        <f t="shared" ref="AC12:AC29" si="0">AB12/$X12*100</f>
        <v>36.98701867463857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1326315</v>
      </c>
      <c r="E13" s="739">
        <f t="shared" ref="E13:E29" si="2">L13+S13+Z13</f>
        <v>670839</v>
      </c>
      <c r="F13" s="577">
        <f t="shared" ref="F13:H28" si="3">E13/$D13*100</f>
        <v>50.579161059024436</v>
      </c>
      <c r="G13" s="739">
        <f t="shared" ref="G13:G29" si="4">N13+U13+AB13</f>
        <v>655476</v>
      </c>
      <c r="H13" s="237">
        <f t="shared" si="3"/>
        <v>49.420838940975557</v>
      </c>
      <c r="I13" s="226"/>
      <c r="J13" s="234">
        <f t="shared" ref="J13:J29" si="5">L13+N13</f>
        <v>1033381</v>
      </c>
      <c r="K13" s="751">
        <f t="shared" ref="K13:K29" si="6">J13/$D13*100</f>
        <v>77.913693202595155</v>
      </c>
      <c r="L13" s="745">
        <v>505920</v>
      </c>
      <c r="M13" s="748">
        <v>48.957741626757219</v>
      </c>
      <c r="N13" s="745">
        <v>527461</v>
      </c>
      <c r="O13" s="235">
        <v>51.042258373242788</v>
      </c>
      <c r="P13" s="226"/>
      <c r="Q13" s="234">
        <v>195961</v>
      </c>
      <c r="R13" s="751">
        <v>14.77484609613855</v>
      </c>
      <c r="S13" s="745">
        <v>104323</v>
      </c>
      <c r="T13" s="748">
        <v>53.236613407769916</v>
      </c>
      <c r="U13" s="745">
        <v>91638</v>
      </c>
      <c r="V13" s="235">
        <v>46.763386592230091</v>
      </c>
      <c r="W13" s="226"/>
      <c r="X13" s="234">
        <v>96973</v>
      </c>
      <c r="Y13" s="751">
        <v>7.3114607012662907</v>
      </c>
      <c r="Z13" s="745">
        <v>60596</v>
      </c>
      <c r="AA13" s="748">
        <v>62.487496519649795</v>
      </c>
      <c r="AB13" s="745">
        <v>36377</v>
      </c>
      <c r="AC13" s="235">
        <f t="shared" si="0"/>
        <v>37.512503480350205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1004686</v>
      </c>
      <c r="E14" s="739">
        <f t="shared" si="2"/>
        <v>525552</v>
      </c>
      <c r="F14" s="577">
        <f t="shared" si="3"/>
        <v>52.310074988603404</v>
      </c>
      <c r="G14" s="739">
        <f t="shared" si="4"/>
        <v>479134</v>
      </c>
      <c r="H14" s="237">
        <f t="shared" si="3"/>
        <v>47.689925011396596</v>
      </c>
      <c r="I14" s="226"/>
      <c r="J14" s="234">
        <f t="shared" si="5"/>
        <v>731830</v>
      </c>
      <c r="K14" s="751">
        <f t="shared" si="6"/>
        <v>72.841663962670921</v>
      </c>
      <c r="L14" s="745">
        <v>367339</v>
      </c>
      <c r="M14" s="748">
        <v>50.194580708634518</v>
      </c>
      <c r="N14" s="745">
        <v>364491</v>
      </c>
      <c r="O14" s="235">
        <v>49.805419291365482</v>
      </c>
      <c r="P14" s="226"/>
      <c r="Q14" s="234">
        <v>187640</v>
      </c>
      <c r="R14" s="751">
        <v>18.676482005323056</v>
      </c>
      <c r="S14" s="745">
        <v>102668</v>
      </c>
      <c r="T14" s="748">
        <v>54.715412492005967</v>
      </c>
      <c r="U14" s="745">
        <v>84972</v>
      </c>
      <c r="V14" s="235">
        <v>45.284587507994026</v>
      </c>
      <c r="W14" s="226"/>
      <c r="X14" s="234">
        <v>85216</v>
      </c>
      <c r="Y14" s="751">
        <v>8.4818540320060194</v>
      </c>
      <c r="Z14" s="745">
        <v>55545</v>
      </c>
      <c r="AA14" s="748">
        <v>65.181421329327833</v>
      </c>
      <c r="AB14" s="745">
        <v>29671</v>
      </c>
      <c r="AC14" s="235">
        <f t="shared" si="0"/>
        <v>34.818578670672174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1176659</v>
      </c>
      <c r="E15" s="739">
        <f t="shared" si="2"/>
        <v>590963</v>
      </c>
      <c r="F15" s="577">
        <f t="shared" si="3"/>
        <v>50.2238116565632</v>
      </c>
      <c r="G15" s="739">
        <f t="shared" si="4"/>
        <v>585696</v>
      </c>
      <c r="H15" s="237">
        <f t="shared" si="3"/>
        <v>49.7761883434368</v>
      </c>
      <c r="I15" s="226"/>
      <c r="J15" s="234">
        <f t="shared" si="5"/>
        <v>984374</v>
      </c>
      <c r="K15" s="751">
        <f t="shared" si="6"/>
        <v>83.658392108503818</v>
      </c>
      <c r="L15" s="745">
        <v>484292</v>
      </c>
      <c r="M15" s="748">
        <v>49.197967439205023</v>
      </c>
      <c r="N15" s="745">
        <v>500082</v>
      </c>
      <c r="O15" s="235">
        <v>50.802032560794984</v>
      </c>
      <c r="P15" s="226"/>
      <c r="Q15" s="234">
        <v>141017</v>
      </c>
      <c r="R15" s="751">
        <v>11.984525678212634</v>
      </c>
      <c r="S15" s="745">
        <v>74671</v>
      </c>
      <c r="T15" s="748">
        <v>52.951771772197674</v>
      </c>
      <c r="U15" s="745">
        <v>66346</v>
      </c>
      <c r="V15" s="235">
        <v>47.048228227802319</v>
      </c>
      <c r="W15" s="226"/>
      <c r="X15" s="234">
        <v>51268</v>
      </c>
      <c r="Y15" s="751">
        <v>4.3570822132835429</v>
      </c>
      <c r="Z15" s="745">
        <v>32000</v>
      </c>
      <c r="AA15" s="748">
        <v>62.41710228602637</v>
      </c>
      <c r="AB15" s="745">
        <v>19268</v>
      </c>
      <c r="AC15" s="235">
        <f t="shared" si="0"/>
        <v>37.58289771397363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2177701</v>
      </c>
      <c r="E16" s="739">
        <f t="shared" si="2"/>
        <v>1102286</v>
      </c>
      <c r="F16" s="577">
        <f t="shared" si="3"/>
        <v>50.616957975406173</v>
      </c>
      <c r="G16" s="739">
        <f t="shared" si="4"/>
        <v>1075415</v>
      </c>
      <c r="H16" s="237">
        <f t="shared" si="3"/>
        <v>49.383042024593827</v>
      </c>
      <c r="I16" s="226"/>
      <c r="J16" s="234">
        <f t="shared" si="5"/>
        <v>1804834</v>
      </c>
      <c r="K16" s="751">
        <f t="shared" si="6"/>
        <v>82.877952482916612</v>
      </c>
      <c r="L16" s="745">
        <v>896471</v>
      </c>
      <c r="M16" s="748">
        <v>49.670551419133282</v>
      </c>
      <c r="N16" s="745">
        <v>908363</v>
      </c>
      <c r="O16" s="235">
        <v>50.329448580866718</v>
      </c>
      <c r="P16" s="226"/>
      <c r="Q16" s="234">
        <v>277418</v>
      </c>
      <c r="R16" s="751">
        <v>12.739030748482</v>
      </c>
      <c r="S16" s="745">
        <v>146526</v>
      </c>
      <c r="T16" s="748">
        <v>52.81776957515374</v>
      </c>
      <c r="U16" s="745">
        <v>130892</v>
      </c>
      <c r="V16" s="235">
        <v>47.18223042484626</v>
      </c>
      <c r="W16" s="226"/>
      <c r="X16" s="234">
        <v>95449</v>
      </c>
      <c r="Y16" s="751">
        <v>4.3830167686013821</v>
      </c>
      <c r="Z16" s="745">
        <v>59289</v>
      </c>
      <c r="AA16" s="748">
        <v>62.115894351957593</v>
      </c>
      <c r="AB16" s="745">
        <v>36160</v>
      </c>
      <c r="AC16" s="235">
        <f t="shared" si="0"/>
        <v>37.884105648042407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585402</v>
      </c>
      <c r="E17" s="740">
        <f t="shared" si="2"/>
        <v>301684</v>
      </c>
      <c r="F17" s="578">
        <f t="shared" si="3"/>
        <v>51.534501077891768</v>
      </c>
      <c r="G17" s="740">
        <f t="shared" si="4"/>
        <v>283718</v>
      </c>
      <c r="H17" s="237">
        <f t="shared" si="3"/>
        <v>48.465498922108225</v>
      </c>
      <c r="I17" s="226"/>
      <c r="J17" s="238">
        <f t="shared" si="5"/>
        <v>450337</v>
      </c>
      <c r="K17" s="752">
        <f t="shared" si="6"/>
        <v>76.927820540414956</v>
      </c>
      <c r="L17" s="740">
        <v>224677</v>
      </c>
      <c r="M17" s="578">
        <v>49.890859511876663</v>
      </c>
      <c r="N17" s="740">
        <v>225660</v>
      </c>
      <c r="O17" s="235">
        <v>50.109140488123337</v>
      </c>
      <c r="P17" s="226"/>
      <c r="Q17" s="238">
        <v>94037</v>
      </c>
      <c r="R17" s="752">
        <v>16.063662235523623</v>
      </c>
      <c r="S17" s="740">
        <v>50383</v>
      </c>
      <c r="T17" s="578">
        <v>53.57784701766326</v>
      </c>
      <c r="U17" s="740">
        <v>43654</v>
      </c>
      <c r="V17" s="235">
        <v>46.42215298233674</v>
      </c>
      <c r="W17" s="226"/>
      <c r="X17" s="238">
        <v>41028</v>
      </c>
      <c r="Y17" s="752">
        <v>7.0085172240614142</v>
      </c>
      <c r="Z17" s="740">
        <v>26624</v>
      </c>
      <c r="AA17" s="578">
        <v>64.892268694550054</v>
      </c>
      <c r="AB17" s="740">
        <v>14404</v>
      </c>
      <c r="AC17" s="235">
        <f t="shared" si="0"/>
        <v>35.107731305449938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2372640</v>
      </c>
      <c r="E18" s="739">
        <f t="shared" si="2"/>
        <v>1204757</v>
      </c>
      <c r="F18" s="577">
        <f t="shared" si="3"/>
        <v>50.777066895947129</v>
      </c>
      <c r="G18" s="739">
        <f t="shared" si="4"/>
        <v>1167883</v>
      </c>
      <c r="H18" s="237">
        <f t="shared" si="3"/>
        <v>49.222933104052871</v>
      </c>
      <c r="I18" s="226"/>
      <c r="J18" s="234">
        <f t="shared" si="5"/>
        <v>1750539</v>
      </c>
      <c r="K18" s="751">
        <f t="shared" si="6"/>
        <v>73.780219502326531</v>
      </c>
      <c r="L18" s="745">
        <v>860399</v>
      </c>
      <c r="M18" s="748">
        <v>49.150518783071959</v>
      </c>
      <c r="N18" s="745">
        <v>890140</v>
      </c>
      <c r="O18" s="235">
        <v>50.849481216928041</v>
      </c>
      <c r="P18" s="226"/>
      <c r="Q18" s="234">
        <v>403248</v>
      </c>
      <c r="R18" s="751">
        <v>16.995751567873761</v>
      </c>
      <c r="S18" s="745">
        <v>207868</v>
      </c>
      <c r="T18" s="748">
        <v>51.548426774590325</v>
      </c>
      <c r="U18" s="745">
        <v>195380</v>
      </c>
      <c r="V18" s="235">
        <v>48.451573225409675</v>
      </c>
      <c r="W18" s="226"/>
      <c r="X18" s="234">
        <v>218853</v>
      </c>
      <c r="Y18" s="751">
        <v>9.2240289297997169</v>
      </c>
      <c r="Z18" s="745">
        <v>136490</v>
      </c>
      <c r="AA18" s="748">
        <v>62.366063065162457</v>
      </c>
      <c r="AB18" s="745">
        <v>82363</v>
      </c>
      <c r="AC18" s="235">
        <f t="shared" si="0"/>
        <v>37.633936934837543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2053328</v>
      </c>
      <c r="E19" s="739">
        <f t="shared" si="2"/>
        <v>1025325</v>
      </c>
      <c r="F19" s="577">
        <f t="shared" si="3"/>
        <v>49.934788791659201</v>
      </c>
      <c r="G19" s="739">
        <f t="shared" si="4"/>
        <v>1028003</v>
      </c>
      <c r="H19" s="237">
        <f t="shared" si="3"/>
        <v>50.065211208340799</v>
      </c>
      <c r="I19" s="226"/>
      <c r="J19" s="234">
        <f t="shared" si="5"/>
        <v>1657821</v>
      </c>
      <c r="K19" s="751">
        <f t="shared" si="6"/>
        <v>80.738245424014082</v>
      </c>
      <c r="L19" s="745">
        <v>806769</v>
      </c>
      <c r="M19" s="748">
        <v>48.664421550939458</v>
      </c>
      <c r="N19" s="745">
        <v>851052</v>
      </c>
      <c r="O19" s="235">
        <v>51.335578449060549</v>
      </c>
      <c r="P19" s="226"/>
      <c r="Q19" s="234">
        <v>263299</v>
      </c>
      <c r="R19" s="751">
        <v>12.823036553341696</v>
      </c>
      <c r="S19" s="745">
        <v>137473</v>
      </c>
      <c r="T19" s="748">
        <v>52.21174406283351</v>
      </c>
      <c r="U19" s="745">
        <v>125826</v>
      </c>
      <c r="V19" s="235">
        <v>47.78825593716649</v>
      </c>
      <c r="W19" s="226"/>
      <c r="X19" s="234">
        <v>132208</v>
      </c>
      <c r="Y19" s="751">
        <v>6.4387180226442142</v>
      </c>
      <c r="Z19" s="745">
        <v>81083</v>
      </c>
      <c r="AA19" s="748">
        <v>61.329874137722371</v>
      </c>
      <c r="AB19" s="745">
        <v>51125</v>
      </c>
      <c r="AC19" s="235">
        <f t="shared" si="0"/>
        <v>38.670125862277622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7792611</v>
      </c>
      <c r="E20" s="739">
        <f t="shared" si="2"/>
        <v>3958825</v>
      </c>
      <c r="F20" s="577">
        <f t="shared" si="3"/>
        <v>50.802292068730239</v>
      </c>
      <c r="G20" s="739">
        <f t="shared" si="4"/>
        <v>3833786</v>
      </c>
      <c r="H20" s="237">
        <f t="shared" si="3"/>
        <v>49.197707931269761</v>
      </c>
      <c r="I20" s="226"/>
      <c r="J20" s="234">
        <f t="shared" si="5"/>
        <v>6290816</v>
      </c>
      <c r="K20" s="751">
        <f t="shared" si="6"/>
        <v>80.727961398304117</v>
      </c>
      <c r="L20" s="745">
        <v>3102706</v>
      </c>
      <c r="M20" s="748">
        <v>49.32120093800232</v>
      </c>
      <c r="N20" s="745">
        <v>3188110</v>
      </c>
      <c r="O20" s="235">
        <v>50.67879906199768</v>
      </c>
      <c r="P20" s="226"/>
      <c r="Q20" s="234">
        <v>1048523</v>
      </c>
      <c r="R20" s="751">
        <v>13.455348919636819</v>
      </c>
      <c r="S20" s="745">
        <v>569613</v>
      </c>
      <c r="T20" s="748">
        <v>54.325274695929416</v>
      </c>
      <c r="U20" s="745">
        <v>478910</v>
      </c>
      <c r="V20" s="235">
        <v>45.674725304070584</v>
      </c>
      <c r="W20" s="226"/>
      <c r="X20" s="234">
        <v>453272</v>
      </c>
      <c r="Y20" s="751">
        <v>5.816689682059069</v>
      </c>
      <c r="Z20" s="745">
        <v>286506</v>
      </c>
      <c r="AA20" s="748">
        <v>63.208404666513708</v>
      </c>
      <c r="AB20" s="745">
        <v>166766</v>
      </c>
      <c r="AC20" s="235">
        <f t="shared" si="0"/>
        <v>36.791595333486292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5097967</v>
      </c>
      <c r="E21" s="739">
        <f t="shared" si="2"/>
        <v>2588006</v>
      </c>
      <c r="F21" s="577">
        <f t="shared" si="3"/>
        <v>50.765452189078509</v>
      </c>
      <c r="G21" s="739">
        <f t="shared" si="4"/>
        <v>2509961</v>
      </c>
      <c r="H21" s="237">
        <f t="shared" si="3"/>
        <v>49.234547810921491</v>
      </c>
      <c r="I21" s="226"/>
      <c r="J21" s="234">
        <f t="shared" si="5"/>
        <v>4079746</v>
      </c>
      <c r="K21" s="751">
        <f t="shared" si="6"/>
        <v>80.02692053518588</v>
      </c>
      <c r="L21" s="745">
        <v>2016669</v>
      </c>
      <c r="M21" s="748">
        <v>49.431239101649957</v>
      </c>
      <c r="N21" s="745">
        <v>2063077</v>
      </c>
      <c r="O21" s="235">
        <v>50.568760898350043</v>
      </c>
      <c r="P21" s="226"/>
      <c r="Q21" s="234">
        <v>729753</v>
      </c>
      <c r="R21" s="751">
        <v>14.314588540883062</v>
      </c>
      <c r="S21" s="745">
        <v>392358</v>
      </c>
      <c r="T21" s="748">
        <v>53.765863244138771</v>
      </c>
      <c r="U21" s="745">
        <v>337395</v>
      </c>
      <c r="V21" s="235">
        <v>46.234136755861229</v>
      </c>
      <c r="W21" s="226"/>
      <c r="X21" s="234">
        <v>288468</v>
      </c>
      <c r="Y21" s="751">
        <v>5.6584909239310495</v>
      </c>
      <c r="Z21" s="745">
        <v>178979</v>
      </c>
      <c r="AA21" s="748">
        <v>62.044663532870189</v>
      </c>
      <c r="AB21" s="745">
        <v>109489</v>
      </c>
      <c r="AC21" s="235">
        <f t="shared" si="0"/>
        <v>37.955336467129804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1054776</v>
      </c>
      <c r="E22" s="739">
        <f t="shared" si="2"/>
        <v>533313</v>
      </c>
      <c r="F22" s="577">
        <f t="shared" si="3"/>
        <v>50.561730642335434</v>
      </c>
      <c r="G22" s="739">
        <f t="shared" si="4"/>
        <v>521463</v>
      </c>
      <c r="H22" s="237">
        <f t="shared" si="3"/>
        <v>49.438269357664566</v>
      </c>
      <c r="I22" s="226"/>
      <c r="J22" s="234">
        <f t="shared" si="5"/>
        <v>828053</v>
      </c>
      <c r="K22" s="751">
        <f t="shared" si="6"/>
        <v>78.505104401313645</v>
      </c>
      <c r="L22" s="745">
        <v>407146</v>
      </c>
      <c r="M22" s="748">
        <v>49.169074926363407</v>
      </c>
      <c r="N22" s="745">
        <v>420907</v>
      </c>
      <c r="O22" s="235">
        <v>50.830925073636593</v>
      </c>
      <c r="P22" s="226"/>
      <c r="Q22" s="234">
        <v>152621</v>
      </c>
      <c r="R22" s="751">
        <v>14.469517698544527</v>
      </c>
      <c r="S22" s="745">
        <v>79669</v>
      </c>
      <c r="T22" s="748">
        <v>52.200549072539168</v>
      </c>
      <c r="U22" s="745">
        <v>72952</v>
      </c>
      <c r="V22" s="235">
        <v>47.799450927460832</v>
      </c>
      <c r="W22" s="226"/>
      <c r="X22" s="234">
        <v>74102</v>
      </c>
      <c r="Y22" s="751">
        <v>7.0253779001418311</v>
      </c>
      <c r="Z22" s="745">
        <v>46498</v>
      </c>
      <c r="AA22" s="748">
        <v>62.748643761301992</v>
      </c>
      <c r="AB22" s="745">
        <v>27604</v>
      </c>
      <c r="AC22" s="235">
        <f t="shared" si="0"/>
        <v>37.251356238698015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2690464</v>
      </c>
      <c r="E23" s="739">
        <f t="shared" si="2"/>
        <v>1395756</v>
      </c>
      <c r="F23" s="577">
        <f t="shared" si="3"/>
        <v>51.877891694518119</v>
      </c>
      <c r="G23" s="739">
        <f t="shared" si="4"/>
        <v>1294708</v>
      </c>
      <c r="H23" s="237">
        <f t="shared" si="3"/>
        <v>48.122108305481881</v>
      </c>
      <c r="I23" s="226"/>
      <c r="J23" s="234">
        <f t="shared" si="5"/>
        <v>1987834</v>
      </c>
      <c r="K23" s="751">
        <f t="shared" si="6"/>
        <v>73.884430343613587</v>
      </c>
      <c r="L23" s="745">
        <v>994395</v>
      </c>
      <c r="M23" s="748">
        <v>50.024046273481595</v>
      </c>
      <c r="N23" s="745">
        <v>993439</v>
      </c>
      <c r="O23" s="235">
        <v>49.975953726518412</v>
      </c>
      <c r="P23" s="226"/>
      <c r="Q23" s="234">
        <v>464829</v>
      </c>
      <c r="R23" s="751">
        <v>17.276908369708718</v>
      </c>
      <c r="S23" s="745">
        <v>250613</v>
      </c>
      <c r="T23" s="748">
        <v>53.915095658833678</v>
      </c>
      <c r="U23" s="745">
        <v>214216</v>
      </c>
      <c r="V23" s="235">
        <v>46.084904341166322</v>
      </c>
      <c r="W23" s="226"/>
      <c r="X23" s="234">
        <v>237801</v>
      </c>
      <c r="Y23" s="751">
        <v>8.8386612866776897</v>
      </c>
      <c r="Z23" s="745">
        <v>150748</v>
      </c>
      <c r="AA23" s="748">
        <v>63.392500452058655</v>
      </c>
      <c r="AB23" s="745">
        <v>87053</v>
      </c>
      <c r="AC23" s="235">
        <f t="shared" si="0"/>
        <v>36.607499547941345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6750336</v>
      </c>
      <c r="E24" s="739">
        <f t="shared" si="2"/>
        <v>3520182</v>
      </c>
      <c r="F24" s="577">
        <f t="shared" si="3"/>
        <v>52.148248620513115</v>
      </c>
      <c r="G24" s="739">
        <f t="shared" si="4"/>
        <v>3230154</v>
      </c>
      <c r="H24" s="237">
        <f t="shared" si="3"/>
        <v>47.851751379486892</v>
      </c>
      <c r="I24" s="226"/>
      <c r="J24" s="234">
        <f t="shared" si="5"/>
        <v>5514027</v>
      </c>
      <c r="K24" s="751">
        <f t="shared" si="6"/>
        <v>81.685222780021618</v>
      </c>
      <c r="L24" s="745">
        <v>2796320</v>
      </c>
      <c r="M24" s="748">
        <v>50.712845620813972</v>
      </c>
      <c r="N24" s="745">
        <v>2717707</v>
      </c>
      <c r="O24" s="235">
        <v>49.287154379186028</v>
      </c>
      <c r="P24" s="226"/>
      <c r="Q24" s="234">
        <v>866035</v>
      </c>
      <c r="R24" s="751">
        <v>12.829509523674082</v>
      </c>
      <c r="S24" s="745">
        <v>485204</v>
      </c>
      <c r="T24" s="748">
        <v>56.025911192965637</v>
      </c>
      <c r="U24" s="745">
        <v>380831</v>
      </c>
      <c r="V24" s="235">
        <v>43.974088807034356</v>
      </c>
      <c r="W24" s="226"/>
      <c r="X24" s="234">
        <v>370274</v>
      </c>
      <c r="Y24" s="751">
        <v>5.4852676963043026</v>
      </c>
      <c r="Z24" s="745">
        <v>238658</v>
      </c>
      <c r="AA24" s="748">
        <v>64.454431042957381</v>
      </c>
      <c r="AB24" s="745">
        <v>131616</v>
      </c>
      <c r="AC24" s="235">
        <f t="shared" si="0"/>
        <v>35.545568957042626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1531878</v>
      </c>
      <c r="E25" s="739">
        <f t="shared" si="2"/>
        <v>764470</v>
      </c>
      <c r="F25" s="577">
        <f t="shared" si="3"/>
        <v>49.904104634964405</v>
      </c>
      <c r="G25" s="739">
        <f t="shared" si="4"/>
        <v>767408</v>
      </c>
      <c r="H25" s="237">
        <f t="shared" si="3"/>
        <v>50.095895365035595</v>
      </c>
      <c r="I25" s="226"/>
      <c r="J25" s="234">
        <f t="shared" si="5"/>
        <v>1285039</v>
      </c>
      <c r="K25" s="751">
        <f t="shared" si="6"/>
        <v>83.886510544573383</v>
      </c>
      <c r="L25" s="745">
        <v>626571</v>
      </c>
      <c r="M25" s="748">
        <v>48.758909262676077</v>
      </c>
      <c r="N25" s="745">
        <v>658468</v>
      </c>
      <c r="O25" s="235">
        <v>51.241090737323923</v>
      </c>
      <c r="P25" s="226"/>
      <c r="Q25" s="234">
        <v>175195</v>
      </c>
      <c r="R25" s="751">
        <v>11.436615709606118</v>
      </c>
      <c r="S25" s="745">
        <v>93660</v>
      </c>
      <c r="T25" s="748">
        <v>53.460429806786728</v>
      </c>
      <c r="U25" s="745">
        <v>81535</v>
      </c>
      <c r="V25" s="235">
        <v>46.539570193213272</v>
      </c>
      <c r="W25" s="226"/>
      <c r="X25" s="234">
        <v>71644</v>
      </c>
      <c r="Y25" s="751">
        <v>4.6768737458204894</v>
      </c>
      <c r="Z25" s="745">
        <v>44239</v>
      </c>
      <c r="AA25" s="748">
        <v>61.748366925353139</v>
      </c>
      <c r="AB25" s="745">
        <v>27405</v>
      </c>
      <c r="AC25" s="235">
        <f t="shared" si="0"/>
        <v>38.251633074646861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664117</v>
      </c>
      <c r="E26" s="741">
        <f t="shared" si="2"/>
        <v>335497</v>
      </c>
      <c r="F26" s="579">
        <f t="shared" si="3"/>
        <v>50.517755154588727</v>
      </c>
      <c r="G26" s="741">
        <f t="shared" si="4"/>
        <v>328620</v>
      </c>
      <c r="H26" s="237">
        <f t="shared" si="3"/>
        <v>49.48224484541128</v>
      </c>
      <c r="I26" s="226"/>
      <c r="J26" s="238">
        <f t="shared" si="5"/>
        <v>529501</v>
      </c>
      <c r="K26" s="752">
        <f t="shared" si="6"/>
        <v>79.730077682095171</v>
      </c>
      <c r="L26" s="740">
        <v>260559</v>
      </c>
      <c r="M26" s="578">
        <v>49.208405649847684</v>
      </c>
      <c r="N26" s="740">
        <v>268942</v>
      </c>
      <c r="O26" s="235">
        <v>50.791594350152316</v>
      </c>
      <c r="P26" s="226"/>
      <c r="Q26" s="238">
        <v>93138</v>
      </c>
      <c r="R26" s="752">
        <v>14.024336073312382</v>
      </c>
      <c r="S26" s="740">
        <v>48824</v>
      </c>
      <c r="T26" s="578">
        <v>52.421138525628642</v>
      </c>
      <c r="U26" s="740">
        <v>44314</v>
      </c>
      <c r="V26" s="235">
        <v>47.578861474371365</v>
      </c>
      <c r="W26" s="226"/>
      <c r="X26" s="238">
        <v>41478</v>
      </c>
      <c r="Y26" s="752">
        <v>6.2455862445924435</v>
      </c>
      <c r="Z26" s="740">
        <v>26114</v>
      </c>
      <c r="AA26" s="578">
        <v>62.958676888953178</v>
      </c>
      <c r="AB26" s="740">
        <v>15364</v>
      </c>
      <c r="AC26" s="235">
        <f t="shared" si="0"/>
        <v>37.041323111046822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2208174</v>
      </c>
      <c r="E27" s="741">
        <f t="shared" si="2"/>
        <v>1134581</v>
      </c>
      <c r="F27" s="579">
        <f t="shared" si="3"/>
        <v>51.380960014926359</v>
      </c>
      <c r="G27" s="741">
        <f t="shared" si="4"/>
        <v>1073593</v>
      </c>
      <c r="H27" s="237">
        <f t="shared" si="3"/>
        <v>48.619039985073641</v>
      </c>
      <c r="I27" s="226"/>
      <c r="J27" s="238">
        <f t="shared" si="5"/>
        <v>1695657</v>
      </c>
      <c r="K27" s="752">
        <f t="shared" si="6"/>
        <v>76.790008396077482</v>
      </c>
      <c r="L27" s="740">
        <v>841099</v>
      </c>
      <c r="M27" s="578">
        <v>49.603133180826077</v>
      </c>
      <c r="N27" s="740">
        <v>854558</v>
      </c>
      <c r="O27" s="235">
        <v>50.396866819173923</v>
      </c>
      <c r="P27" s="226"/>
      <c r="Q27" s="238">
        <v>353210</v>
      </c>
      <c r="R27" s="752">
        <v>15.995569189746822</v>
      </c>
      <c r="S27" s="740">
        <v>190823</v>
      </c>
      <c r="T27" s="578">
        <v>54.025367345205396</v>
      </c>
      <c r="U27" s="740">
        <v>162387</v>
      </c>
      <c r="V27" s="235">
        <v>45.974632654794604</v>
      </c>
      <c r="W27" s="226"/>
      <c r="X27" s="238">
        <v>159307</v>
      </c>
      <c r="Y27" s="752">
        <v>7.2144224141756945</v>
      </c>
      <c r="Z27" s="740">
        <v>102659</v>
      </c>
      <c r="AA27" s="578">
        <v>64.440985016352073</v>
      </c>
      <c r="AB27" s="740">
        <v>56648</v>
      </c>
      <c r="AC27" s="235">
        <f t="shared" si="0"/>
        <v>35.559014983647927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319892</v>
      </c>
      <c r="E28" s="741">
        <f t="shared" si="2"/>
        <v>162041</v>
      </c>
      <c r="F28" s="579">
        <f t="shared" si="3"/>
        <v>50.654908531629431</v>
      </c>
      <c r="G28" s="741">
        <f t="shared" si="4"/>
        <v>157851</v>
      </c>
      <c r="H28" s="243">
        <f t="shared" si="3"/>
        <v>49.345091468370576</v>
      </c>
      <c r="I28" s="226"/>
      <c r="J28" s="238">
        <f t="shared" si="5"/>
        <v>251041</v>
      </c>
      <c r="K28" s="752">
        <f t="shared" si="6"/>
        <v>78.476798419466562</v>
      </c>
      <c r="L28" s="740">
        <v>123897</v>
      </c>
      <c r="M28" s="578">
        <v>49.353292888412646</v>
      </c>
      <c r="N28" s="740">
        <v>127144</v>
      </c>
      <c r="O28" s="242">
        <v>50.646707111587354</v>
      </c>
      <c r="P28" s="226"/>
      <c r="Q28" s="238">
        <v>46710</v>
      </c>
      <c r="R28" s="752">
        <v>14.601803108549136</v>
      </c>
      <c r="S28" s="740">
        <v>24276</v>
      </c>
      <c r="T28" s="578">
        <v>51.971740526653818</v>
      </c>
      <c r="U28" s="740">
        <v>22434</v>
      </c>
      <c r="V28" s="242">
        <v>48.028259473346182</v>
      </c>
      <c r="W28" s="226"/>
      <c r="X28" s="238">
        <v>22141</v>
      </c>
      <c r="Y28" s="752">
        <v>6.9213984719842943</v>
      </c>
      <c r="Z28" s="740">
        <v>13868</v>
      </c>
      <c r="AA28" s="578">
        <v>62.634930671604714</v>
      </c>
      <c r="AB28" s="740">
        <v>8273</v>
      </c>
      <c r="AC28" s="242">
        <f t="shared" si="0"/>
        <v>37.365069328395286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168287</v>
      </c>
      <c r="E29" s="742">
        <f t="shared" si="2"/>
        <v>83370</v>
      </c>
      <c r="F29" s="580">
        <f t="shared" ref="F29:H29" si="7">E29/$D29*100</f>
        <v>49.540368537082486</v>
      </c>
      <c r="G29" s="742">
        <f t="shared" si="4"/>
        <v>84917</v>
      </c>
      <c r="H29" s="248">
        <f t="shared" si="7"/>
        <v>50.459631462917521</v>
      </c>
      <c r="I29" s="226"/>
      <c r="J29" s="245">
        <f t="shared" si="5"/>
        <v>148381</v>
      </c>
      <c r="K29" s="753">
        <f t="shared" si="6"/>
        <v>88.171397671834427</v>
      </c>
      <c r="L29" s="746">
        <v>72450</v>
      </c>
      <c r="M29" s="749">
        <v>48.827006153078898</v>
      </c>
      <c r="N29" s="746">
        <v>75931</v>
      </c>
      <c r="O29" s="246">
        <v>51.172993846921102</v>
      </c>
      <c r="P29" s="226"/>
      <c r="Q29" s="245">
        <v>15047</v>
      </c>
      <c r="R29" s="753">
        <v>8.9412729444342105</v>
      </c>
      <c r="S29" s="746">
        <v>7767</v>
      </c>
      <c r="T29" s="749">
        <v>51.618262776633216</v>
      </c>
      <c r="U29" s="746">
        <v>7280</v>
      </c>
      <c r="V29" s="246">
        <v>48.381737223366784</v>
      </c>
      <c r="W29" s="226"/>
      <c r="X29" s="245">
        <v>4859</v>
      </c>
      <c r="Y29" s="753">
        <v>2.8873293837313638</v>
      </c>
      <c r="Z29" s="746">
        <v>3153</v>
      </c>
      <c r="AA29" s="749">
        <v>64.889895040131719</v>
      </c>
      <c r="AB29" s="746">
        <v>1706</v>
      </c>
      <c r="AC29" s="246">
        <f t="shared" si="0"/>
        <v>35.110104959868288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47475420</v>
      </c>
      <c r="E31" s="743">
        <f>L31+S31+Z31</f>
        <v>24210039</v>
      </c>
      <c r="F31" s="409">
        <f>E31/$D31*100</f>
        <v>50.994891672364353</v>
      </c>
      <c r="G31" s="743">
        <f>N31+U31+AB31</f>
        <v>23265381</v>
      </c>
      <c r="H31" s="255">
        <f>G31/$D31*100</f>
        <v>49.005108327635647</v>
      </c>
      <c r="I31" s="211"/>
      <c r="J31" s="253">
        <f>L31+N31</f>
        <v>37996410</v>
      </c>
      <c r="K31" s="754">
        <f>J31/$D31*100</f>
        <v>80.033857520375804</v>
      </c>
      <c r="L31" s="743">
        <f>SUM(L12:L29)</f>
        <v>18842705</v>
      </c>
      <c r="M31" s="409">
        <f t="shared" ref="M31:O31" si="8">L31/$J31*100</f>
        <v>49.59075081040551</v>
      </c>
      <c r="N31" s="743">
        <f>SUM(N12:N29)</f>
        <v>19153705</v>
      </c>
      <c r="O31" s="254">
        <f t="shared" si="8"/>
        <v>50.409249189594497</v>
      </c>
      <c r="P31" s="211"/>
      <c r="Q31" s="253">
        <f>SUM(Q12:Q29)</f>
        <v>6614527</v>
      </c>
      <c r="R31" s="754">
        <f>Q31/$D31*100</f>
        <v>13.932529717483277</v>
      </c>
      <c r="S31" s="743">
        <f>SUM(S12:S29)</f>
        <v>3559541</v>
      </c>
      <c r="T31" s="409">
        <f>S31/$Q31*100</f>
        <v>53.81399153711218</v>
      </c>
      <c r="U31" s="743">
        <f>SUM(U12:U29)</f>
        <v>3054986</v>
      </c>
      <c r="V31" s="254">
        <f>U31/$Q31*100</f>
        <v>46.18600846288782</v>
      </c>
      <c r="W31" s="211"/>
      <c r="X31" s="253">
        <f>SUM(X12:X29)</f>
        <v>2864483</v>
      </c>
      <c r="Y31" s="754">
        <f>X31/$D31*100</f>
        <v>6.0336127621409146</v>
      </c>
      <c r="Z31" s="743">
        <f>SUM(Z12:Z29)</f>
        <v>1807793</v>
      </c>
      <c r="AA31" s="409">
        <f>Z31/$X31*100</f>
        <v>63.110620659993444</v>
      </c>
      <c r="AB31" s="743">
        <f>SUM(AB12:AB29)</f>
        <v>1056690</v>
      </c>
      <c r="AC31" s="254">
        <f>AB31/$X31*100</f>
        <v>36.889379340006556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97" customFormat="1" ht="5.25" customHeight="1" x14ac:dyDescent="0.2">
      <c r="B32" s="257" t="s">
        <v>42</v>
      </c>
      <c r="C32" s="613"/>
      <c r="I32" s="613"/>
    </row>
    <row r="33" spans="2:15" s="297" customFormat="1" ht="5.25" customHeight="1" x14ac:dyDescent="0.2">
      <c r="B33" s="257" t="s">
        <v>50</v>
      </c>
      <c r="C33" s="996"/>
      <c r="I33" s="996"/>
    </row>
    <row r="34" spans="2:15" s="251" customFormat="1" ht="13.5" customHeight="1" x14ac:dyDescent="0.2">
      <c r="B34" s="1042" t="s">
        <v>489</v>
      </c>
      <c r="C34" s="1042"/>
      <c r="D34" s="1042"/>
      <c r="E34" s="1042"/>
      <c r="F34" s="1042"/>
      <c r="G34" s="1042"/>
      <c r="H34" s="1042"/>
      <c r="I34" s="1042"/>
      <c r="J34" s="1042"/>
      <c r="K34" s="1042"/>
      <c r="L34" s="1042"/>
      <c r="M34" s="1042"/>
      <c r="N34" s="1042"/>
      <c r="O34" s="1042"/>
    </row>
    <row r="35" spans="2:15" s="439" customFormat="1" ht="29.25" customHeight="1" x14ac:dyDescent="0.2">
      <c r="B35" s="1033"/>
      <c r="C35" s="1033"/>
      <c r="D35" s="1033"/>
      <c r="E35" s="999"/>
      <c r="F35" s="999"/>
      <c r="G35" s="999"/>
      <c r="H35" s="699"/>
      <c r="I35" s="699"/>
      <c r="J35" s="699"/>
      <c r="K35" s="699"/>
      <c r="L35" s="699"/>
      <c r="M35" s="699"/>
      <c r="N35" s="699"/>
    </row>
    <row r="36" spans="2:15" s="439" customFormat="1" ht="4.5" customHeight="1" x14ac:dyDescent="0.2">
      <c r="B36" s="1034"/>
      <c r="C36" s="1034"/>
      <c r="D36" s="1034"/>
      <c r="E36" s="998"/>
      <c r="F36" s="998"/>
      <c r="G36" s="998"/>
      <c r="H36" s="699"/>
      <c r="I36" s="699"/>
      <c r="J36" s="699"/>
      <c r="K36" s="699"/>
      <c r="L36" s="699"/>
      <c r="M36" s="699"/>
      <c r="N36" s="699"/>
    </row>
    <row r="37" spans="2:15" s="439" customFormat="1" x14ac:dyDescent="0.2"/>
    <row r="38" spans="2:15" s="439" customFormat="1" x14ac:dyDescent="0.2"/>
    <row r="39" spans="2:15" s="439" customFormat="1" x14ac:dyDescent="0.2"/>
    <row r="40" spans="2:15" s="439" customFormat="1" x14ac:dyDescent="0.2"/>
    <row r="41" spans="2:15" s="439" customFormat="1" x14ac:dyDescent="0.2"/>
    <row r="42" spans="2:15" s="439" customFormat="1" x14ac:dyDescent="0.2"/>
    <row r="43" spans="2:15" s="297" customFormat="1" x14ac:dyDescent="0.2"/>
    <row r="44" spans="2:15" s="297" customFormat="1" x14ac:dyDescent="0.2"/>
    <row r="45" spans="2:15" s="297" customFormat="1" x14ac:dyDescent="0.2"/>
    <row r="46" spans="2:15" s="297"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5:D35"/>
    <mergeCell ref="B36:D36"/>
    <mergeCell ref="R9:R10"/>
    <mergeCell ref="S9:T9"/>
    <mergeCell ref="K9:K10"/>
    <mergeCell ref="L9:M9"/>
    <mergeCell ref="N9:O9"/>
    <mergeCell ref="Q9:Q10"/>
    <mergeCell ref="B34:O34"/>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Normal="100" workbookViewId="0"/>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58"/>
      <c r="C3" s="1058"/>
      <c r="D3" s="1058"/>
      <c r="E3" s="1058"/>
      <c r="F3" s="1058"/>
    </row>
    <row r="4" spans="2:19" s="7" customFormat="1" ht="23.25" customHeight="1" x14ac:dyDescent="0.2">
      <c r="B4" s="1027" t="s">
        <v>404</v>
      </c>
      <c r="C4" s="1027"/>
      <c r="D4" s="1027"/>
      <c r="E4" s="1027"/>
      <c r="F4" s="1027"/>
      <c r="G4" s="1027"/>
      <c r="H4" s="1027"/>
      <c r="I4" s="1027"/>
      <c r="J4" s="1027"/>
      <c r="K4" s="1027"/>
      <c r="L4" s="1027"/>
      <c r="M4" s="1027"/>
    </row>
    <row r="5" spans="2:19" s="7" customFormat="1" ht="15.75" customHeight="1" x14ac:dyDescent="0.2">
      <c r="B5" s="1063" t="str">
        <f>porsaad!B6</f>
        <v>Situación a 31 de marzo de 2023</v>
      </c>
      <c r="C5" s="1063"/>
      <c r="D5" s="1063"/>
      <c r="E5" s="1063"/>
      <c r="F5" s="1063"/>
      <c r="G5" s="1063"/>
      <c r="H5" s="1063"/>
      <c r="I5" s="1063"/>
      <c r="J5" s="1063"/>
      <c r="K5" s="1063"/>
      <c r="L5" s="1063"/>
      <c r="M5" s="1063"/>
      <c r="N5" s="43"/>
      <c r="O5" s="43"/>
      <c r="P5" s="43"/>
      <c r="Q5" s="43"/>
      <c r="R5" s="43"/>
      <c r="S5" s="43"/>
    </row>
    <row r="6" spans="2:19" s="7" customFormat="1" ht="10.5" customHeight="1" x14ac:dyDescent="0.2">
      <c r="B6" s="42"/>
    </row>
    <row r="7" spans="2:19" s="40" customFormat="1" ht="36.75" customHeight="1" x14ac:dyDescent="0.2">
      <c r="B7" s="1061" t="s">
        <v>15</v>
      </c>
      <c r="C7" s="23"/>
      <c r="D7" s="1059" t="s">
        <v>14</v>
      </c>
      <c r="E7" s="1060"/>
      <c r="F7" s="21"/>
      <c r="G7" s="144"/>
      <c r="H7" s="144"/>
      <c r="I7" s="144"/>
      <c r="J7" s="144"/>
      <c r="K7" s="144"/>
      <c r="L7" s="144"/>
      <c r="M7" s="144"/>
    </row>
    <row r="8" spans="2:19" s="36" customFormat="1" ht="30.75" customHeight="1" x14ac:dyDescent="0.2">
      <c r="B8" s="1062"/>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f t="shared" ref="C10:C27" si="0">D10</f>
        <v>425532</v>
      </c>
      <c r="D10" s="137">
        <v>425532</v>
      </c>
      <c r="E10" s="185">
        <f t="shared" ref="E10:E27" si="1">D10*100/$D$29</f>
        <v>21.171789058267048</v>
      </c>
      <c r="F10" s="29"/>
      <c r="G10" s="147"/>
      <c r="H10" s="147"/>
      <c r="I10" s="147"/>
      <c r="J10" s="147"/>
      <c r="K10" s="147"/>
      <c r="L10" s="147"/>
      <c r="M10" s="146"/>
    </row>
    <row r="11" spans="2:19" s="28" customFormat="1" ht="18" customHeight="1" x14ac:dyDescent="0.2">
      <c r="B11" s="32" t="s">
        <v>10</v>
      </c>
      <c r="C11" s="30">
        <f t="shared" si="0"/>
        <v>51519</v>
      </c>
      <c r="D11" s="138">
        <v>51519</v>
      </c>
      <c r="E11" s="186">
        <f t="shared" si="1"/>
        <v>2.5632605785061053</v>
      </c>
      <c r="F11" s="29"/>
      <c r="G11" s="147"/>
      <c r="H11" s="147"/>
      <c r="I11" s="147"/>
      <c r="J11" s="147"/>
      <c r="K11" s="147"/>
      <c r="L11" s="147"/>
      <c r="M11" s="147"/>
    </row>
    <row r="12" spans="2:19" s="28" customFormat="1" ht="18" customHeight="1" x14ac:dyDescent="0.2">
      <c r="B12" s="32" t="s">
        <v>40</v>
      </c>
      <c r="C12" s="30">
        <f t="shared" si="0"/>
        <v>44700</v>
      </c>
      <c r="D12" s="138">
        <v>44700</v>
      </c>
      <c r="E12" s="186">
        <f t="shared" si="1"/>
        <v>2.2239901368276347</v>
      </c>
      <c r="F12" s="29"/>
      <c r="G12" s="147"/>
      <c r="H12" s="147"/>
      <c r="I12" s="147"/>
      <c r="J12" s="147"/>
      <c r="K12" s="147"/>
      <c r="L12" s="147"/>
      <c r="M12" s="147"/>
    </row>
    <row r="13" spans="2:19" s="28" customFormat="1" ht="18" customHeight="1" x14ac:dyDescent="0.2">
      <c r="B13" s="32" t="s">
        <v>41</v>
      </c>
      <c r="C13" s="30">
        <f t="shared" si="0"/>
        <v>40775</v>
      </c>
      <c r="D13" s="138">
        <v>40775</v>
      </c>
      <c r="E13" s="186">
        <f t="shared" si="1"/>
        <v>2.0287068865580942</v>
      </c>
      <c r="F13" s="29"/>
      <c r="G13" s="147"/>
      <c r="H13" s="147"/>
      <c r="I13" s="147"/>
      <c r="J13" s="147"/>
      <c r="K13" s="147"/>
      <c r="L13" s="147"/>
      <c r="M13" s="147"/>
    </row>
    <row r="14" spans="2:19" s="28" customFormat="1" ht="18" customHeight="1" x14ac:dyDescent="0.2">
      <c r="B14" s="32" t="s">
        <v>9</v>
      </c>
      <c r="C14" s="30">
        <f t="shared" si="0"/>
        <v>57505</v>
      </c>
      <c r="D14" s="138">
        <v>57505</v>
      </c>
      <c r="E14" s="186">
        <f t="shared" si="1"/>
        <v>2.8610861928025311</v>
      </c>
      <c r="F14" s="29"/>
      <c r="G14" s="147"/>
      <c r="H14" s="147"/>
      <c r="I14" s="147"/>
      <c r="J14" s="147"/>
      <c r="K14" s="147"/>
      <c r="L14" s="147"/>
      <c r="M14" s="149"/>
    </row>
    <row r="15" spans="2:19" s="28" customFormat="1" ht="18" customHeight="1" x14ac:dyDescent="0.2">
      <c r="B15" s="32" t="s">
        <v>8</v>
      </c>
      <c r="C15" s="30">
        <f t="shared" si="0"/>
        <v>23427</v>
      </c>
      <c r="D15" s="138">
        <v>23427</v>
      </c>
      <c r="E15" s="186">
        <f t="shared" si="1"/>
        <v>1.1655797972138926</v>
      </c>
      <c r="F15" s="29"/>
      <c r="G15" s="147"/>
      <c r="H15" s="147"/>
      <c r="I15" s="147"/>
      <c r="J15" s="147"/>
      <c r="K15" s="147"/>
      <c r="L15" s="147"/>
      <c r="M15" s="149"/>
    </row>
    <row r="16" spans="2:19" s="28" customFormat="1" ht="18" customHeight="1" x14ac:dyDescent="0.2">
      <c r="B16" s="32" t="s">
        <v>7</v>
      </c>
      <c r="C16" s="30">
        <f t="shared" si="0"/>
        <v>148924</v>
      </c>
      <c r="D16" s="138">
        <v>148924</v>
      </c>
      <c r="E16" s="186">
        <f t="shared" si="1"/>
        <v>7.4095191753225658</v>
      </c>
      <c r="F16" s="29"/>
      <c r="G16" s="147"/>
      <c r="H16" s="147"/>
      <c r="I16" s="147"/>
      <c r="J16" s="147"/>
      <c r="K16" s="147"/>
      <c r="L16" s="147"/>
      <c r="M16" s="147"/>
    </row>
    <row r="17" spans="2:13" s="28" customFormat="1" ht="18" customHeight="1" x14ac:dyDescent="0.2">
      <c r="B17" s="32" t="s">
        <v>43</v>
      </c>
      <c r="C17" s="30">
        <f t="shared" si="0"/>
        <v>92632</v>
      </c>
      <c r="D17" s="138">
        <v>92632</v>
      </c>
      <c r="E17" s="186">
        <f t="shared" si="1"/>
        <v>4.6087842137498312</v>
      </c>
      <c r="F17" s="29"/>
      <c r="G17" s="147"/>
      <c r="H17" s="147"/>
      <c r="I17" s="147"/>
      <c r="J17" s="147"/>
      <c r="K17" s="147"/>
      <c r="L17" s="147"/>
      <c r="M17" s="147"/>
    </row>
    <row r="18" spans="2:13" s="28" customFormat="1" ht="18" customHeight="1" x14ac:dyDescent="0.2">
      <c r="B18" s="32" t="s">
        <v>44</v>
      </c>
      <c r="C18" s="30">
        <f t="shared" si="0"/>
        <v>361875</v>
      </c>
      <c r="D18" s="138">
        <v>361875</v>
      </c>
      <c r="E18" s="186">
        <f t="shared" si="1"/>
        <v>18.004618137908285</v>
      </c>
      <c r="F18" s="29"/>
      <c r="G18" s="147"/>
      <c r="H18" s="147"/>
      <c r="I18" s="147"/>
      <c r="J18" s="147"/>
      <c r="K18" s="147"/>
      <c r="L18" s="147"/>
      <c r="M18" s="147"/>
    </row>
    <row r="19" spans="2:13" s="28" customFormat="1" ht="18" customHeight="1" x14ac:dyDescent="0.2">
      <c r="B19" s="32" t="s">
        <v>6</v>
      </c>
      <c r="C19" s="30">
        <f t="shared" si="0"/>
        <v>189190</v>
      </c>
      <c r="D19" s="138">
        <v>189190</v>
      </c>
      <c r="E19" s="186">
        <f t="shared" si="1"/>
        <v>9.4129014314635402</v>
      </c>
      <c r="F19" s="29"/>
      <c r="G19" s="147"/>
      <c r="H19" s="147"/>
      <c r="I19" s="147"/>
      <c r="J19" s="147"/>
      <c r="K19" s="147"/>
      <c r="L19" s="147"/>
      <c r="M19" s="147"/>
    </row>
    <row r="20" spans="2:13" s="28" customFormat="1" ht="18" customHeight="1" x14ac:dyDescent="0.2">
      <c r="B20" s="32" t="s">
        <v>5</v>
      </c>
      <c r="C20" s="30">
        <f t="shared" si="0"/>
        <v>56862</v>
      </c>
      <c r="D20" s="138">
        <v>56862</v>
      </c>
      <c r="E20" s="186">
        <f t="shared" si="1"/>
        <v>2.8290945673443617</v>
      </c>
      <c r="F20" s="29"/>
      <c r="G20" s="147"/>
      <c r="H20" s="147"/>
      <c r="I20" s="147"/>
      <c r="J20" s="147"/>
      <c r="K20" s="147"/>
      <c r="L20" s="147"/>
      <c r="M20" s="147"/>
    </row>
    <row r="21" spans="2:13" s="28" customFormat="1" ht="18" customHeight="1" x14ac:dyDescent="0.2">
      <c r="B21" s="32" t="s">
        <v>38</v>
      </c>
      <c r="C21" s="30">
        <f t="shared" si="0"/>
        <v>80507</v>
      </c>
      <c r="D21" s="138">
        <v>80507</v>
      </c>
      <c r="E21" s="186">
        <f t="shared" si="1"/>
        <v>4.0055206699235439</v>
      </c>
      <c r="F21" s="29"/>
      <c r="G21" s="147"/>
      <c r="H21" s="147"/>
      <c r="I21" s="147"/>
      <c r="J21" s="147"/>
      <c r="K21" s="147"/>
      <c r="L21" s="147"/>
      <c r="M21" s="147"/>
    </row>
    <row r="22" spans="2:13" s="28" customFormat="1" ht="18" customHeight="1" x14ac:dyDescent="0.2">
      <c r="B22" s="32" t="s">
        <v>45</v>
      </c>
      <c r="C22" s="30">
        <f t="shared" si="0"/>
        <v>229086</v>
      </c>
      <c r="D22" s="138">
        <v>229086</v>
      </c>
      <c r="E22" s="186">
        <f t="shared" si="1"/>
        <v>11.397874820700125</v>
      </c>
      <c r="F22" s="29"/>
      <c r="G22" s="147"/>
      <c r="H22" s="147"/>
      <c r="I22" s="147"/>
      <c r="J22" s="147"/>
      <c r="K22" s="147"/>
      <c r="L22" s="147"/>
      <c r="M22" s="147"/>
    </row>
    <row r="23" spans="2:13" s="33" customFormat="1" ht="18" customHeight="1" x14ac:dyDescent="0.2">
      <c r="B23" s="32" t="s">
        <v>46</v>
      </c>
      <c r="C23" s="30">
        <f t="shared" si="0"/>
        <v>57106</v>
      </c>
      <c r="D23" s="138">
        <v>57106</v>
      </c>
      <c r="E23" s="186">
        <f t="shared" si="1"/>
        <v>2.8412344687623916</v>
      </c>
      <c r="F23" s="34"/>
      <c r="G23" s="147"/>
      <c r="H23" s="147"/>
      <c r="I23" s="147"/>
      <c r="J23" s="147"/>
      <c r="K23" s="147"/>
      <c r="L23" s="147"/>
      <c r="M23" s="147"/>
    </row>
    <row r="24" spans="2:13" s="28" customFormat="1" ht="18" customHeight="1" x14ac:dyDescent="0.2">
      <c r="B24" s="32" t="s">
        <v>47</v>
      </c>
      <c r="C24" s="30">
        <f t="shared" si="0"/>
        <v>21369</v>
      </c>
      <c r="D24" s="138">
        <v>21369</v>
      </c>
      <c r="E24" s="186">
        <f t="shared" si="1"/>
        <v>1.0631866942700163</v>
      </c>
      <c r="F24" s="29"/>
      <c r="G24" s="147"/>
      <c r="H24" s="147"/>
      <c r="I24" s="147"/>
      <c r="J24" s="147"/>
      <c r="K24" s="147"/>
      <c r="L24" s="147"/>
      <c r="M24" s="147"/>
    </row>
    <row r="25" spans="2:13" s="28" customFormat="1" ht="18" customHeight="1" x14ac:dyDescent="0.2">
      <c r="B25" s="32" t="s">
        <v>48</v>
      </c>
      <c r="C25" s="30">
        <f t="shared" si="0"/>
        <v>109480</v>
      </c>
      <c r="D25" s="138">
        <v>109480</v>
      </c>
      <c r="E25" s="186">
        <f t="shared" si="1"/>
        <v>5.4470344559259383</v>
      </c>
      <c r="F25" s="29"/>
      <c r="G25" s="147"/>
      <c r="H25" s="147"/>
      <c r="I25" s="147"/>
      <c r="J25" s="147"/>
      <c r="K25" s="147"/>
      <c r="L25" s="147"/>
      <c r="M25" s="147"/>
    </row>
    <row r="26" spans="2:13" s="28" customFormat="1" ht="18" customHeight="1" x14ac:dyDescent="0.2">
      <c r="B26" s="32" t="s">
        <v>49</v>
      </c>
      <c r="C26" s="30">
        <f t="shared" si="0"/>
        <v>14405</v>
      </c>
      <c r="D26" s="138">
        <v>14405</v>
      </c>
      <c r="E26" s="187">
        <f t="shared" si="1"/>
        <v>0.71670196691279819</v>
      </c>
      <c r="F26" s="29"/>
      <c r="G26" s="147"/>
      <c r="H26" s="147"/>
      <c r="I26" s="147"/>
      <c r="J26" s="147"/>
      <c r="K26" s="147"/>
      <c r="L26" s="147"/>
      <c r="M26" s="147"/>
    </row>
    <row r="27" spans="2:13" s="28" customFormat="1" ht="18" customHeight="1" x14ac:dyDescent="0.2">
      <c r="B27" s="31" t="s">
        <v>4</v>
      </c>
      <c r="C27" s="30">
        <f t="shared" si="0"/>
        <v>5007</v>
      </c>
      <c r="D27" s="139">
        <v>5007</v>
      </c>
      <c r="E27" s="188">
        <f t="shared" si="1"/>
        <v>0.24911674754129681</v>
      </c>
      <c r="F27" s="29"/>
      <c r="G27" s="147"/>
      <c r="H27" s="147"/>
      <c r="I27" s="147"/>
      <c r="J27" s="147"/>
      <c r="K27" s="147"/>
      <c r="L27" s="147"/>
      <c r="M27" s="147"/>
    </row>
    <row r="28" spans="2:13" s="25" customFormat="1" ht="3.75" customHeight="1" x14ac:dyDescent="0.2">
      <c r="B28" s="26"/>
      <c r="C28" s="27"/>
      <c r="D28" s="26"/>
      <c r="E28" s="193"/>
      <c r="F28"/>
      <c r="G28" s="146"/>
      <c r="H28" s="146"/>
      <c r="I28" s="146"/>
      <c r="J28" s="146"/>
      <c r="K28" s="146"/>
      <c r="L28" s="146"/>
      <c r="M28" s="146"/>
    </row>
    <row r="29" spans="2:13" s="20" customFormat="1" ht="18" customHeight="1" x14ac:dyDescent="0.2">
      <c r="B29" s="24" t="s">
        <v>3</v>
      </c>
      <c r="C29" s="23"/>
      <c r="D29" s="22">
        <f>SUM(D10:D28)</f>
        <v>2009901</v>
      </c>
      <c r="E29" s="190">
        <f>D29*100/$D$29</f>
        <v>100</v>
      </c>
      <c r="F29" s="21"/>
      <c r="G29" s="135"/>
      <c r="H29" s="135"/>
      <c r="I29" s="135"/>
      <c r="J29" s="135"/>
      <c r="K29" s="135"/>
      <c r="L29" s="135"/>
      <c r="M29" s="135"/>
    </row>
    <row r="30" spans="2:13" s="19" customFormat="1" ht="23.25" customHeight="1" x14ac:dyDescent="0.2">
      <c r="B30" s="1042"/>
      <c r="C30" s="1042"/>
      <c r="D30" s="1042"/>
      <c r="E30" s="1042"/>
      <c r="F30" s="1042"/>
      <c r="G30" s="1042"/>
      <c r="H30" s="1042"/>
      <c r="I30" s="1042"/>
      <c r="J30" s="1042"/>
      <c r="K30" s="1042"/>
      <c r="L30" s="1042"/>
      <c r="M30" s="1042"/>
    </row>
    <row r="31" spans="2:13" ht="24" customHeight="1" x14ac:dyDescent="0.2">
      <c r="D31" s="18"/>
    </row>
  </sheetData>
  <mergeCells count="6">
    <mergeCell ref="B30:M30"/>
    <mergeCell ref="B3:F3"/>
    <mergeCell ref="D7:E7"/>
    <mergeCell ref="B7:B8"/>
    <mergeCell ref="B4:M4"/>
    <mergeCell ref="B5:M5"/>
  </mergeCells>
  <conditionalFormatting sqref="D10">
    <cfRule type="cellIs" dxfId="36" priority="21" stopIfTrue="1" operator="notEqual">
      <formula>#REF!+#REF!</formula>
    </cfRule>
  </conditionalFormatting>
  <conditionalFormatting sqref="D11">
    <cfRule type="cellIs" dxfId="35" priority="22" stopIfTrue="1" operator="notEqual">
      <formula>#REF!+#REF!</formula>
    </cfRule>
  </conditionalFormatting>
  <conditionalFormatting sqref="D12">
    <cfRule type="cellIs" dxfId="34" priority="23" stopIfTrue="1" operator="notEqual">
      <formula>#REF!+#REF!</formula>
    </cfRule>
  </conditionalFormatting>
  <conditionalFormatting sqref="D13">
    <cfRule type="cellIs" dxfId="33" priority="24" stopIfTrue="1" operator="notEqual">
      <formula>#REF!+#REF!</formula>
    </cfRule>
  </conditionalFormatting>
  <conditionalFormatting sqref="D14">
    <cfRule type="cellIs" dxfId="32" priority="25" stopIfTrue="1" operator="notEqual">
      <formula>#REF!+#REF!</formula>
    </cfRule>
  </conditionalFormatting>
  <conditionalFormatting sqref="D15">
    <cfRule type="cellIs" dxfId="31" priority="26" stopIfTrue="1" operator="notEqual">
      <formula>#REF!+#REF!</formula>
    </cfRule>
  </conditionalFormatting>
  <conditionalFormatting sqref="D16">
    <cfRule type="cellIs" dxfId="30" priority="27" stopIfTrue="1" operator="notEqual">
      <formula>#REF!+#REF!</formula>
    </cfRule>
  </conditionalFormatting>
  <conditionalFormatting sqref="D17">
    <cfRule type="cellIs" dxfId="29" priority="28" stopIfTrue="1" operator="notEqual">
      <formula>#REF!+#REF!</formula>
    </cfRule>
  </conditionalFormatting>
  <conditionalFormatting sqref="D18">
    <cfRule type="cellIs" dxfId="28" priority="29" stopIfTrue="1" operator="notEqual">
      <formula>#REF!+#REF!</formula>
    </cfRule>
  </conditionalFormatting>
  <conditionalFormatting sqref="D19">
    <cfRule type="cellIs" dxfId="27" priority="30" stopIfTrue="1" operator="notEqual">
      <formula>#REF!+#REF!</formula>
    </cfRule>
  </conditionalFormatting>
  <conditionalFormatting sqref="D20">
    <cfRule type="cellIs" dxfId="26" priority="31" stopIfTrue="1" operator="notEqual">
      <formula>#REF!+#REF!</formula>
    </cfRule>
  </conditionalFormatting>
  <conditionalFormatting sqref="D21">
    <cfRule type="cellIs" dxfId="25" priority="32" stopIfTrue="1" operator="notEqual">
      <formula>#REF!+#REF!</formula>
    </cfRule>
  </conditionalFormatting>
  <conditionalFormatting sqref="D22">
    <cfRule type="cellIs" dxfId="24" priority="33" stopIfTrue="1" operator="notEqual">
      <formula>#REF!+#REF!</formula>
    </cfRule>
  </conditionalFormatting>
  <conditionalFormatting sqref="D23">
    <cfRule type="cellIs" dxfId="23" priority="34" stopIfTrue="1" operator="notEqual">
      <formula>#REF!+#REF!</formula>
    </cfRule>
  </conditionalFormatting>
  <conditionalFormatting sqref="D24">
    <cfRule type="cellIs" dxfId="22" priority="35" stopIfTrue="1" operator="notEqual">
      <formula>#REF!+#REF!</formula>
    </cfRule>
  </conditionalFormatting>
  <conditionalFormatting sqref="D25">
    <cfRule type="cellIs" dxfId="21" priority="36" stopIfTrue="1" operator="notEqual">
      <formula>#REF!+#REF!</formula>
    </cfRule>
  </conditionalFormatting>
  <conditionalFormatting sqref="D26">
    <cfRule type="cellIs" dxfId="20" priority="37" stopIfTrue="1" operator="notEqual">
      <formula>#REF!+#REF!</formula>
    </cfRule>
  </conditionalFormatting>
  <conditionalFormatting sqref="D27">
    <cfRule type="cellIs" dxfId="19" priority="38" stopIfTrue="1" operator="notEqual">
      <formula>#REF!+#REF!</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4.5703125" style="261" customWidth="1"/>
    <col min="8" max="8" width="9.28515625" style="261" customWidth="1"/>
    <col min="9" max="9" width="0.42578125" style="261" customWidth="1"/>
    <col min="10" max="10" width="10.85546875" style="261" customWidth="1"/>
    <col min="11" max="11" width="8.140625" style="261" customWidth="1"/>
    <col min="12" max="12" width="11.5703125" style="261" customWidth="1"/>
    <col min="13" max="13" width="4.140625" style="261" customWidth="1"/>
    <col min="14" max="14" width="6.140625" style="261" customWidth="1"/>
    <col min="15" max="15" width="3.7109375" style="259" customWidth="1"/>
    <col min="16" max="16" width="3.140625" style="261" customWidth="1"/>
    <col min="17" max="17" width="7" style="261" customWidth="1"/>
    <col min="18" max="18" width="5.7109375" style="261" customWidth="1"/>
    <col min="19" max="20" width="11.42578125" style="261"/>
    <col min="21" max="21" width="17.140625" style="261" customWidth="1"/>
    <col min="22" max="16384" width="11.42578125" style="261"/>
  </cols>
  <sheetData>
    <row r="1" spans="1:21" s="201" customFormat="1" ht="15" customHeight="1" x14ac:dyDescent="0.2">
      <c r="B1" s="202"/>
      <c r="C1" s="203"/>
      <c r="F1" s="203"/>
      <c r="I1" s="203"/>
      <c r="O1" s="204"/>
    </row>
    <row r="2" spans="1:21" s="205" customFormat="1" ht="52.5" customHeight="1" x14ac:dyDescent="0.2">
      <c r="B2" s="1043"/>
      <c r="C2" s="1043"/>
      <c r="D2" s="1043"/>
      <c r="E2" s="1043"/>
      <c r="F2" s="1043"/>
      <c r="G2" s="1043"/>
      <c r="H2" s="1043"/>
      <c r="I2" s="1043"/>
      <c r="O2" s="207"/>
    </row>
    <row r="3" spans="1:21" s="208" customFormat="1" ht="4.5" customHeight="1" x14ac:dyDescent="0.2">
      <c r="B3" s="1044"/>
      <c r="C3" s="1044"/>
      <c r="D3" s="1044"/>
      <c r="E3" s="1044"/>
      <c r="F3" s="1044"/>
      <c r="G3" s="1044"/>
      <c r="H3" s="1044"/>
      <c r="I3" s="1044"/>
      <c r="O3" s="207"/>
    </row>
    <row r="4" spans="1:21" s="208" customFormat="1" ht="17.25" customHeight="1" x14ac:dyDescent="0.2">
      <c r="A4" s="1044" t="s">
        <v>405</v>
      </c>
      <c r="B4" s="1044"/>
      <c r="C4" s="1044"/>
      <c r="D4" s="1044"/>
      <c r="E4" s="1044"/>
      <c r="F4" s="1044"/>
      <c r="G4" s="1044"/>
      <c r="H4" s="1044"/>
      <c r="I4" s="1044"/>
      <c r="J4" s="1044"/>
      <c r="K4" s="1044"/>
      <c r="L4" s="1044"/>
      <c r="M4" s="1044"/>
      <c r="N4" s="1044"/>
      <c r="O4" s="1044"/>
      <c r="P4" s="1044"/>
      <c r="Q4" s="1044"/>
      <c r="R4" s="1044"/>
      <c r="S4" s="1044"/>
      <c r="T4" s="1044"/>
      <c r="U4" s="1044"/>
    </row>
    <row r="5" spans="1:21"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row>
    <row r="6" spans="1:21" s="208" customFormat="1" ht="6" customHeight="1" x14ac:dyDescent="0.2">
      <c r="O6" s="207"/>
    </row>
    <row r="7" spans="1:21" s="213" customFormat="1" ht="39.75" customHeight="1" x14ac:dyDescent="0.2">
      <c r="A7" s="209"/>
      <c r="B7" s="1046" t="s">
        <v>15</v>
      </c>
      <c r="C7" s="211"/>
      <c r="D7" s="1055" t="s">
        <v>115</v>
      </c>
      <c r="E7" s="1054"/>
      <c r="F7" s="211"/>
      <c r="G7" s="1055" t="s">
        <v>117</v>
      </c>
      <c r="H7" s="1054"/>
      <c r="I7" s="211"/>
      <c r="J7" s="1055" t="s">
        <v>16</v>
      </c>
      <c r="K7" s="1053"/>
      <c r="L7" s="1054"/>
      <c r="M7" s="430"/>
      <c r="N7" s="430"/>
      <c r="O7" s="431"/>
      <c r="P7" s="431"/>
      <c r="Q7" s="431"/>
      <c r="R7" s="431"/>
      <c r="S7" s="431"/>
      <c r="T7" s="431"/>
      <c r="U7" s="432"/>
    </row>
    <row r="8" spans="1:21" s="219" customFormat="1" ht="26.25" customHeight="1" x14ac:dyDescent="0.2">
      <c r="A8" s="214"/>
      <c r="B8" s="1048"/>
      <c r="C8" s="216"/>
      <c r="D8" s="217" t="s">
        <v>12</v>
      </c>
      <c r="E8" s="218" t="s">
        <v>13</v>
      </c>
      <c r="F8" s="216"/>
      <c r="G8" s="217" t="s">
        <v>12</v>
      </c>
      <c r="H8" s="218" t="s">
        <v>13</v>
      </c>
      <c r="I8" s="216"/>
      <c r="J8" s="217" t="s">
        <v>12</v>
      </c>
      <c r="K8" s="408" t="s">
        <v>119</v>
      </c>
      <c r="L8" s="218" t="s">
        <v>118</v>
      </c>
      <c r="M8" s="433"/>
      <c r="N8" s="434"/>
      <c r="O8" s="309"/>
      <c r="P8" s="309"/>
      <c r="Q8" s="309"/>
      <c r="R8" s="309"/>
      <c r="S8" s="435"/>
      <c r="T8" s="435"/>
      <c r="U8" s="435"/>
    </row>
    <row r="9" spans="1:21" s="223" customFormat="1" ht="4.5" customHeight="1" x14ac:dyDescent="0.2">
      <c r="A9" s="220"/>
      <c r="B9" s="221"/>
      <c r="C9" s="222"/>
      <c r="D9" s="221"/>
      <c r="E9" s="221"/>
      <c r="F9" s="222"/>
      <c r="G9" s="221"/>
      <c r="H9" s="221"/>
      <c r="I9" s="222"/>
      <c r="J9" s="221"/>
      <c r="K9" s="221"/>
      <c r="L9" s="221"/>
      <c r="M9" s="430"/>
      <c r="N9" s="434"/>
      <c r="O9" s="309"/>
      <c r="P9" s="309"/>
      <c r="Q9" s="309"/>
      <c r="R9" s="309"/>
      <c r="S9" s="231"/>
      <c r="T9" s="231"/>
      <c r="U9" s="231"/>
    </row>
    <row r="10" spans="1:21" s="232" customFormat="1" ht="18" customHeight="1" x14ac:dyDescent="0.15">
      <c r="A10" s="224"/>
      <c r="B10" s="225" t="s">
        <v>11</v>
      </c>
      <c r="C10" s="226"/>
      <c r="D10" s="404">
        <v>8500187</v>
      </c>
      <c r="E10" s="185">
        <v>17.904395579860061</v>
      </c>
      <c r="F10" s="226"/>
      <c r="G10" s="227">
        <v>1055830</v>
      </c>
      <c r="H10" s="228">
        <v>16.278233638280728</v>
      </c>
      <c r="I10" s="226"/>
      <c r="J10" s="229">
        <v>425532</v>
      </c>
      <c r="K10" s="576">
        <f t="shared" ref="K10:K27" si="0">J10*100/D10</f>
        <v>5.0061486882582704</v>
      </c>
      <c r="L10" s="230">
        <f>J10*100/G10</f>
        <v>40.303079094172354</v>
      </c>
      <c r="M10" s="304"/>
      <c r="N10" s="305">
        <f>_xlfn.RANK.EQ(L10,L$10:L$29,0)</f>
        <v>1</v>
      </c>
      <c r="O10" s="305">
        <v>1</v>
      </c>
      <c r="P10" s="305">
        <f>MATCH(O10,N$10:N$29,0)</f>
        <v>1</v>
      </c>
      <c r="Q10" s="306" t="str">
        <f>INDEX(B$10:B$29,P10,1)</f>
        <v>Andalucía</v>
      </c>
      <c r="R10" s="436">
        <f>INDEX(L$10:L$29,P10,1)</f>
        <v>40.303079094172354</v>
      </c>
      <c r="S10" s="231"/>
      <c r="T10" s="231"/>
      <c r="U10" s="231"/>
    </row>
    <row r="11" spans="1:21" s="232" customFormat="1" ht="18" customHeight="1" x14ac:dyDescent="0.15">
      <c r="A11" s="224"/>
      <c r="B11" s="233" t="s">
        <v>10</v>
      </c>
      <c r="C11" s="226"/>
      <c r="D11" s="405">
        <v>1326315</v>
      </c>
      <c r="E11" s="186">
        <v>2.793687765163531</v>
      </c>
      <c r="F11" s="226"/>
      <c r="G11" s="234">
        <v>194402</v>
      </c>
      <c r="H11" s="235">
        <v>2.9971881607352038</v>
      </c>
      <c r="I11" s="226"/>
      <c r="J11" s="236">
        <v>51519</v>
      </c>
      <c r="K11" s="577">
        <f t="shared" si="0"/>
        <v>3.8843713597448568</v>
      </c>
      <c r="L11" s="237">
        <f>J11*100/G11</f>
        <v>26.50127056306005</v>
      </c>
      <c r="M11" s="304"/>
      <c r="N11" s="305">
        <f t="shared" ref="N11:N26" si="1">_xlfn.RANK.EQ(L11,L$10:L$29,0)</f>
        <v>13</v>
      </c>
      <c r="O11" s="305">
        <v>2</v>
      </c>
      <c r="P11" s="305">
        <f t="shared" ref="P11:P27" si="2">MATCH(O11,N$10:N$29,0)</f>
        <v>11</v>
      </c>
      <c r="Q11" s="306" t="str">
        <f t="shared" ref="Q11:Q28" si="3">INDEX(B$10:B$29,P11,1)</f>
        <v>Extremadura</v>
      </c>
      <c r="R11" s="436">
        <f t="shared" ref="R11:R28" si="4">INDEX(L$10:L$29,P11,1)</f>
        <v>35.644793259948344</v>
      </c>
      <c r="S11" s="231"/>
      <c r="T11" s="231"/>
      <c r="U11" s="231"/>
    </row>
    <row r="12" spans="1:21" s="232" customFormat="1" ht="18" customHeight="1" x14ac:dyDescent="0.15">
      <c r="A12" s="224"/>
      <c r="B12" s="233" t="s">
        <v>40</v>
      </c>
      <c r="C12" s="226"/>
      <c r="D12" s="405">
        <v>1004686</v>
      </c>
      <c r="E12" s="186">
        <v>2.1162235110294971</v>
      </c>
      <c r="F12" s="226"/>
      <c r="G12" s="234">
        <v>193502</v>
      </c>
      <c r="H12" s="235">
        <v>2.9833124323750959</v>
      </c>
      <c r="I12" s="226"/>
      <c r="J12" s="236">
        <v>44700</v>
      </c>
      <c r="K12" s="577">
        <f t="shared" si="0"/>
        <v>4.4491512771154369</v>
      </c>
      <c r="L12" s="237">
        <f>J12*100/G12</f>
        <v>23.100536428564045</v>
      </c>
      <c r="M12" s="304"/>
      <c r="N12" s="305">
        <f t="shared" si="1"/>
        <v>17</v>
      </c>
      <c r="O12" s="305">
        <v>3</v>
      </c>
      <c r="P12" s="305">
        <f t="shared" si="2"/>
        <v>7</v>
      </c>
      <c r="Q12" s="306" t="str">
        <f t="shared" si="3"/>
        <v>Castilla y León</v>
      </c>
      <c r="R12" s="437">
        <f t="shared" si="4"/>
        <v>35.376728761942772</v>
      </c>
      <c r="S12" s="231"/>
      <c r="T12" s="231"/>
      <c r="U12" s="231"/>
    </row>
    <row r="13" spans="1:21" s="232" customFormat="1" ht="18" customHeight="1" x14ac:dyDescent="0.15">
      <c r="A13" s="224"/>
      <c r="B13" s="233" t="s">
        <v>41</v>
      </c>
      <c r="C13" s="226"/>
      <c r="D13" s="405">
        <v>1176659</v>
      </c>
      <c r="E13" s="186">
        <v>2.4784593796115968</v>
      </c>
      <c r="F13" s="226"/>
      <c r="G13" s="234">
        <v>122308</v>
      </c>
      <c r="H13" s="235">
        <v>1.8856806491867435</v>
      </c>
      <c r="I13" s="226"/>
      <c r="J13" s="236">
        <v>40775</v>
      </c>
      <c r="K13" s="577">
        <f t="shared" si="0"/>
        <v>3.4653200289973562</v>
      </c>
      <c r="L13" s="237">
        <f t="shared" ref="L13:L27" si="5">J13*100/G13</f>
        <v>33.337966445367435</v>
      </c>
      <c r="M13" s="304"/>
      <c r="N13" s="305">
        <f t="shared" si="1"/>
        <v>5</v>
      </c>
      <c r="O13" s="305">
        <v>4</v>
      </c>
      <c r="P13" s="305">
        <f t="shared" si="2"/>
        <v>9</v>
      </c>
      <c r="Q13" s="306" t="str">
        <f t="shared" si="3"/>
        <v>Cataluña</v>
      </c>
      <c r="R13" s="436">
        <f t="shared" si="4"/>
        <v>33.829325385993187</v>
      </c>
      <c r="S13" s="231"/>
      <c r="T13" s="231"/>
      <c r="U13" s="231"/>
    </row>
    <row r="14" spans="1:21" s="232" customFormat="1" ht="18" customHeight="1" x14ac:dyDescent="0.15">
      <c r="A14" s="224"/>
      <c r="B14" s="233" t="s">
        <v>9</v>
      </c>
      <c r="C14" s="226"/>
      <c r="D14" s="405">
        <v>2177701</v>
      </c>
      <c r="E14" s="186">
        <v>4.5870073397981521</v>
      </c>
      <c r="F14" s="226"/>
      <c r="G14" s="234">
        <v>246866</v>
      </c>
      <c r="H14" s="235">
        <v>3.8060506192737567</v>
      </c>
      <c r="I14" s="226"/>
      <c r="J14" s="236">
        <v>57505</v>
      </c>
      <c r="K14" s="577">
        <f t="shared" si="0"/>
        <v>2.64062880992386</v>
      </c>
      <c r="L14" s="237">
        <f t="shared" si="5"/>
        <v>23.29401375645087</v>
      </c>
      <c r="M14" s="304"/>
      <c r="N14" s="305">
        <f t="shared" si="1"/>
        <v>16</v>
      </c>
      <c r="O14" s="305">
        <v>5</v>
      </c>
      <c r="P14" s="305">
        <f t="shared" si="2"/>
        <v>4</v>
      </c>
      <c r="Q14" s="306" t="str">
        <f t="shared" si="3"/>
        <v>Balears, Illes</v>
      </c>
      <c r="R14" s="436">
        <f t="shared" si="4"/>
        <v>33.337966445367435</v>
      </c>
      <c r="S14" s="231"/>
      <c r="T14" s="231"/>
      <c r="U14" s="231"/>
    </row>
    <row r="15" spans="1:21" s="232" customFormat="1" ht="18" customHeight="1" x14ac:dyDescent="0.15">
      <c r="A15" s="224"/>
      <c r="B15" s="233" t="s">
        <v>8</v>
      </c>
      <c r="C15" s="226"/>
      <c r="D15" s="406">
        <v>585402</v>
      </c>
      <c r="E15" s="186">
        <v>1.2330633409878207</v>
      </c>
      <c r="F15" s="226"/>
      <c r="G15" s="238">
        <v>99678</v>
      </c>
      <c r="H15" s="235">
        <v>1.5367831683098099</v>
      </c>
      <c r="I15" s="226"/>
      <c r="J15" s="238">
        <v>23427</v>
      </c>
      <c r="K15" s="578">
        <f t="shared" si="0"/>
        <v>4.0018653848124881</v>
      </c>
      <c r="L15" s="237">
        <f t="shared" si="5"/>
        <v>23.502678625173058</v>
      </c>
      <c r="M15" s="304"/>
      <c r="N15" s="305">
        <f t="shared" si="1"/>
        <v>15</v>
      </c>
      <c r="O15" s="305">
        <v>6</v>
      </c>
      <c r="P15" s="305">
        <f t="shared" si="2"/>
        <v>16</v>
      </c>
      <c r="Q15" s="306" t="str">
        <f t="shared" si="3"/>
        <v>País Vasco</v>
      </c>
      <c r="R15" s="436">
        <f t="shared" si="4"/>
        <v>32.523706538013641</v>
      </c>
      <c r="S15" s="231"/>
      <c r="T15" s="231"/>
      <c r="U15" s="231"/>
    </row>
    <row r="16" spans="1:21" s="232" customFormat="1" ht="18" customHeight="1" x14ac:dyDescent="0.15">
      <c r="A16" s="224"/>
      <c r="B16" s="233" t="s">
        <v>7</v>
      </c>
      <c r="C16" s="226"/>
      <c r="D16" s="405">
        <v>2372640</v>
      </c>
      <c r="E16" s="186">
        <v>4.9976177145984177</v>
      </c>
      <c r="F16" s="226"/>
      <c r="G16" s="234">
        <v>420966</v>
      </c>
      <c r="H16" s="235">
        <v>6.4902331831568389</v>
      </c>
      <c r="I16" s="226"/>
      <c r="J16" s="236">
        <v>148924</v>
      </c>
      <c r="K16" s="577">
        <f t="shared" si="0"/>
        <v>6.2767212893654323</v>
      </c>
      <c r="L16" s="237">
        <f t="shared" si="5"/>
        <v>35.376728761942772</v>
      </c>
      <c r="M16" s="304"/>
      <c r="N16" s="305">
        <f t="shared" si="1"/>
        <v>3</v>
      </c>
      <c r="O16" s="305">
        <v>7</v>
      </c>
      <c r="P16" s="305">
        <f t="shared" si="2"/>
        <v>8</v>
      </c>
      <c r="Q16" s="306" t="str">
        <f t="shared" si="3"/>
        <v>Castilla - La Mancha</v>
      </c>
      <c r="R16" s="436">
        <f t="shared" si="4"/>
        <v>31.949229999827548</v>
      </c>
      <c r="S16" s="231"/>
      <c r="T16" s="231"/>
      <c r="U16" s="231"/>
    </row>
    <row r="17" spans="1:21" s="232" customFormat="1" ht="18" customHeight="1" x14ac:dyDescent="0.15">
      <c r="A17" s="224"/>
      <c r="B17" s="233" t="s">
        <v>43</v>
      </c>
      <c r="C17" s="226"/>
      <c r="D17" s="405">
        <v>2053328</v>
      </c>
      <c r="E17" s="186">
        <v>4.3250338806902606</v>
      </c>
      <c r="F17" s="226"/>
      <c r="G17" s="234">
        <v>289935</v>
      </c>
      <c r="H17" s="235">
        <v>4.4700658912087397</v>
      </c>
      <c r="I17" s="226"/>
      <c r="J17" s="236">
        <v>92632</v>
      </c>
      <c r="K17" s="577">
        <f t="shared" si="0"/>
        <v>4.511310418988101</v>
      </c>
      <c r="L17" s="237">
        <f t="shared" si="5"/>
        <v>31.949229999827548</v>
      </c>
      <c r="M17" s="304"/>
      <c r="N17" s="305">
        <f t="shared" si="1"/>
        <v>7</v>
      </c>
      <c r="O17" s="305">
        <v>8</v>
      </c>
      <c r="P17" s="305">
        <f t="shared" si="2"/>
        <v>17</v>
      </c>
      <c r="Q17" s="306" t="str">
        <f t="shared" si="3"/>
        <v>Rioja, La</v>
      </c>
      <c r="R17" s="436">
        <f t="shared" si="4"/>
        <v>31.918193702776364</v>
      </c>
      <c r="S17" s="231"/>
      <c r="T17" s="231"/>
      <c r="U17" s="231"/>
    </row>
    <row r="18" spans="1:21" s="232" customFormat="1" ht="18" customHeight="1" x14ac:dyDescent="0.15">
      <c r="A18" s="224"/>
      <c r="B18" s="233" t="s">
        <v>44</v>
      </c>
      <c r="C18" s="226"/>
      <c r="D18" s="405">
        <v>7792611</v>
      </c>
      <c r="E18" s="186">
        <v>16.413990650319683</v>
      </c>
      <c r="F18" s="226"/>
      <c r="G18" s="234">
        <v>1069708</v>
      </c>
      <c r="H18" s="235">
        <v>16.492197369593594</v>
      </c>
      <c r="I18" s="226"/>
      <c r="J18" s="236">
        <v>361875</v>
      </c>
      <c r="K18" s="577">
        <f t="shared" si="0"/>
        <v>4.6438222054199807</v>
      </c>
      <c r="L18" s="237">
        <f t="shared" si="5"/>
        <v>33.829325385993187</v>
      </c>
      <c r="M18" s="304"/>
      <c r="N18" s="305">
        <f t="shared" si="1"/>
        <v>4</v>
      </c>
      <c r="O18" s="305">
        <v>9</v>
      </c>
      <c r="P18" s="305">
        <f t="shared" si="2"/>
        <v>20</v>
      </c>
      <c r="Q18" s="306" t="str">
        <f t="shared" si="3"/>
        <v>TOTAL</v>
      </c>
      <c r="R18" s="436">
        <f t="shared" si="4"/>
        <v>30.987600340787889</v>
      </c>
      <c r="S18" s="231"/>
      <c r="T18" s="231"/>
      <c r="U18" s="231"/>
    </row>
    <row r="19" spans="1:21" s="232" customFormat="1" ht="18" customHeight="1" x14ac:dyDescent="0.15">
      <c r="A19" s="224"/>
      <c r="B19" s="233" t="s">
        <v>6</v>
      </c>
      <c r="C19" s="226"/>
      <c r="D19" s="405">
        <v>5097967</v>
      </c>
      <c r="E19" s="186">
        <v>10.738118799159649</v>
      </c>
      <c r="F19" s="226"/>
      <c r="G19" s="234">
        <v>656267</v>
      </c>
      <c r="H19" s="235">
        <v>10.11798069300321</v>
      </c>
      <c r="I19" s="226"/>
      <c r="J19" s="236">
        <v>189190</v>
      </c>
      <c r="K19" s="577">
        <f t="shared" si="0"/>
        <v>3.7110871843619231</v>
      </c>
      <c r="L19" s="237">
        <f t="shared" si="5"/>
        <v>28.828205593150347</v>
      </c>
      <c r="M19" s="304"/>
      <c r="N19" s="305">
        <f t="shared" si="1"/>
        <v>10</v>
      </c>
      <c r="O19" s="305">
        <v>10</v>
      </c>
      <c r="P19" s="305">
        <f t="shared" si="2"/>
        <v>10</v>
      </c>
      <c r="Q19" s="306" t="str">
        <f t="shared" si="3"/>
        <v>Comunitat Valenciana</v>
      </c>
      <c r="R19" s="437">
        <f t="shared" si="4"/>
        <v>28.828205593150347</v>
      </c>
      <c r="S19" s="231"/>
      <c r="T19" s="231"/>
      <c r="U19" s="231"/>
    </row>
    <row r="20" spans="1:21" s="232" customFormat="1" ht="18" customHeight="1" x14ac:dyDescent="0.15">
      <c r="A20" s="224"/>
      <c r="B20" s="233" t="s">
        <v>5</v>
      </c>
      <c r="C20" s="226"/>
      <c r="D20" s="405">
        <v>1054776</v>
      </c>
      <c r="E20" s="186">
        <v>2.221730739822839</v>
      </c>
      <c r="F20" s="226"/>
      <c r="G20" s="234">
        <v>159524</v>
      </c>
      <c r="H20" s="235">
        <v>2.4594574343531583</v>
      </c>
      <c r="I20" s="226"/>
      <c r="J20" s="236">
        <v>56862</v>
      </c>
      <c r="K20" s="577">
        <f t="shared" si="0"/>
        <v>5.3909076429497826</v>
      </c>
      <c r="L20" s="237">
        <f t="shared" si="5"/>
        <v>35.644793259948344</v>
      </c>
      <c r="M20" s="304"/>
      <c r="N20" s="305">
        <f t="shared" si="1"/>
        <v>2</v>
      </c>
      <c r="O20" s="305">
        <v>11</v>
      </c>
      <c r="P20" s="305">
        <f t="shared" si="2"/>
        <v>13</v>
      </c>
      <c r="Q20" s="306" t="str">
        <f t="shared" si="3"/>
        <v>Madrid, Comunidad de</v>
      </c>
      <c r="R20" s="436">
        <f t="shared" si="4"/>
        <v>28.508282342575757</v>
      </c>
      <c r="S20" s="231"/>
      <c r="T20" s="231"/>
      <c r="U20" s="231"/>
    </row>
    <row r="21" spans="1:21" s="232" customFormat="1" ht="18" customHeight="1" x14ac:dyDescent="0.15">
      <c r="A21" s="224"/>
      <c r="B21" s="233" t="s">
        <v>38</v>
      </c>
      <c r="C21" s="226"/>
      <c r="D21" s="405">
        <v>2690464</v>
      </c>
      <c r="E21" s="186">
        <v>5.6670672950339354</v>
      </c>
      <c r="F21" s="226"/>
      <c r="G21" s="234">
        <v>485558</v>
      </c>
      <c r="H21" s="235">
        <v>7.4860787900858226</v>
      </c>
      <c r="I21" s="226"/>
      <c r="J21" s="236">
        <v>80507</v>
      </c>
      <c r="K21" s="577">
        <f t="shared" si="0"/>
        <v>2.99230913329448</v>
      </c>
      <c r="L21" s="237">
        <f t="shared" si="5"/>
        <v>16.580305545372539</v>
      </c>
      <c r="M21" s="304"/>
      <c r="N21" s="305">
        <f t="shared" si="1"/>
        <v>19</v>
      </c>
      <c r="O21" s="305">
        <v>12</v>
      </c>
      <c r="P21" s="305">
        <f t="shared" si="2"/>
        <v>14</v>
      </c>
      <c r="Q21" s="306" t="str">
        <f t="shared" si="3"/>
        <v>Murcia, Región de</v>
      </c>
      <c r="R21" s="436">
        <f t="shared" si="4"/>
        <v>28.351280638258789</v>
      </c>
      <c r="S21" s="231"/>
      <c r="T21" s="231"/>
      <c r="U21" s="231"/>
    </row>
    <row r="22" spans="1:21" s="232" customFormat="1" ht="18" customHeight="1" x14ac:dyDescent="0.15">
      <c r="A22" s="224"/>
      <c r="B22" s="233" t="s">
        <v>45</v>
      </c>
      <c r="C22" s="226"/>
      <c r="D22" s="405">
        <v>6750336</v>
      </c>
      <c r="E22" s="186">
        <v>14.218591431102663</v>
      </c>
      <c r="F22" s="226"/>
      <c r="G22" s="234">
        <v>803577</v>
      </c>
      <c r="H22" s="235">
        <v>12.389129076033749</v>
      </c>
      <c r="I22" s="226"/>
      <c r="J22" s="236">
        <v>229086</v>
      </c>
      <c r="K22" s="577">
        <f t="shared" si="0"/>
        <v>3.3936977359349223</v>
      </c>
      <c r="L22" s="237">
        <f t="shared" si="5"/>
        <v>28.508282342575757</v>
      </c>
      <c r="M22" s="304"/>
      <c r="N22" s="305">
        <f t="shared" si="1"/>
        <v>11</v>
      </c>
      <c r="O22" s="305">
        <v>13</v>
      </c>
      <c r="P22" s="305">
        <f t="shared" si="2"/>
        <v>2</v>
      </c>
      <c r="Q22" s="306" t="str">
        <f t="shared" si="3"/>
        <v>Aragón</v>
      </c>
      <c r="R22" s="436">
        <f t="shared" si="4"/>
        <v>26.50127056306005</v>
      </c>
      <c r="S22" s="231"/>
      <c r="T22" s="231"/>
      <c r="U22" s="231"/>
    </row>
    <row r="23" spans="1:21" s="240" customFormat="1" ht="18" customHeight="1" x14ac:dyDescent="0.15">
      <c r="A23" s="239"/>
      <c r="B23" s="233" t="s">
        <v>46</v>
      </c>
      <c r="C23" s="226"/>
      <c r="D23" s="405">
        <v>1531878</v>
      </c>
      <c r="E23" s="186">
        <v>3.2266760357254345</v>
      </c>
      <c r="F23" s="226"/>
      <c r="G23" s="234">
        <v>201423</v>
      </c>
      <c r="H23" s="235">
        <v>3.1054342594200008</v>
      </c>
      <c r="I23" s="226"/>
      <c r="J23" s="236">
        <v>57106</v>
      </c>
      <c r="K23" s="577">
        <f t="shared" si="0"/>
        <v>3.7278425566526838</v>
      </c>
      <c r="L23" s="237">
        <f t="shared" si="5"/>
        <v>28.351280638258789</v>
      </c>
      <c r="M23" s="304"/>
      <c r="N23" s="305">
        <f t="shared" si="1"/>
        <v>12</v>
      </c>
      <c r="O23" s="305">
        <v>14</v>
      </c>
      <c r="P23" s="305">
        <f t="shared" si="2"/>
        <v>15</v>
      </c>
      <c r="Q23" s="306" t="str">
        <f t="shared" si="3"/>
        <v>Navarra, Comunidad Foral de</v>
      </c>
      <c r="R23" s="436">
        <f t="shared" si="4"/>
        <v>25.875785573302011</v>
      </c>
      <c r="S23" s="231"/>
      <c r="T23" s="231"/>
      <c r="U23" s="231"/>
    </row>
    <row r="24" spans="1:21" s="232" customFormat="1" ht="18" customHeight="1" x14ac:dyDescent="0.15">
      <c r="B24" s="233" t="s">
        <v>47</v>
      </c>
      <c r="C24" s="226"/>
      <c r="D24" s="406">
        <v>664117</v>
      </c>
      <c r="E24" s="186">
        <v>1.3988649284198011</v>
      </c>
      <c r="F24" s="226"/>
      <c r="G24" s="238">
        <v>82583</v>
      </c>
      <c r="H24" s="235">
        <v>1.2732214168475393</v>
      </c>
      <c r="I24" s="226"/>
      <c r="J24" s="241">
        <v>21369</v>
      </c>
      <c r="K24" s="579">
        <f t="shared" si="0"/>
        <v>3.2176559250854893</v>
      </c>
      <c r="L24" s="237">
        <f t="shared" si="5"/>
        <v>25.875785573302011</v>
      </c>
      <c r="M24" s="304"/>
      <c r="N24" s="305">
        <f t="shared" si="1"/>
        <v>14</v>
      </c>
      <c r="O24" s="305">
        <v>15</v>
      </c>
      <c r="P24" s="305">
        <f t="shared" si="2"/>
        <v>6</v>
      </c>
      <c r="Q24" s="306" t="str">
        <f t="shared" si="3"/>
        <v>Cantabria</v>
      </c>
      <c r="R24" s="436">
        <f t="shared" si="4"/>
        <v>23.502678625173058</v>
      </c>
      <c r="S24" s="231"/>
      <c r="T24" s="231"/>
      <c r="U24" s="231"/>
    </row>
    <row r="25" spans="1:21" s="232" customFormat="1" ht="18" customHeight="1" x14ac:dyDescent="0.15">
      <c r="B25" s="233" t="s">
        <v>48</v>
      </c>
      <c r="C25" s="226"/>
      <c r="D25" s="406">
        <v>2208174</v>
      </c>
      <c r="E25" s="186">
        <v>4.6511942390399073</v>
      </c>
      <c r="F25" s="226"/>
      <c r="G25" s="238">
        <v>336616</v>
      </c>
      <c r="H25" s="235">
        <v>5.1897690862956214</v>
      </c>
      <c r="I25" s="226"/>
      <c r="J25" s="241">
        <v>109480</v>
      </c>
      <c r="K25" s="579">
        <f t="shared" si="0"/>
        <v>4.9579426258981405</v>
      </c>
      <c r="L25" s="237">
        <f t="shared" si="5"/>
        <v>32.523706538013641</v>
      </c>
      <c r="M25" s="304"/>
      <c r="N25" s="305">
        <f t="shared" si="1"/>
        <v>6</v>
      </c>
      <c r="O25" s="305">
        <v>16</v>
      </c>
      <c r="P25" s="305">
        <f t="shared" si="2"/>
        <v>5</v>
      </c>
      <c r="Q25" s="306" t="str">
        <f t="shared" si="3"/>
        <v>Canarias</v>
      </c>
      <c r="R25" s="437">
        <f t="shared" si="4"/>
        <v>23.29401375645087</v>
      </c>
      <c r="S25" s="231"/>
      <c r="T25" s="231"/>
      <c r="U25" s="231"/>
    </row>
    <row r="26" spans="1:21" s="232" customFormat="1" ht="18" customHeight="1" x14ac:dyDescent="0.15">
      <c r="B26" s="233" t="s">
        <v>49</v>
      </c>
      <c r="C26" s="226"/>
      <c r="D26" s="406">
        <v>319892</v>
      </c>
      <c r="E26" s="187">
        <v>0.67380551872948147</v>
      </c>
      <c r="F26" s="226"/>
      <c r="G26" s="238">
        <v>45131</v>
      </c>
      <c r="H26" s="242">
        <v>0.69580610735558523</v>
      </c>
      <c r="I26" s="226"/>
      <c r="J26" s="241">
        <v>14405</v>
      </c>
      <c r="K26" s="579">
        <f t="shared" si="0"/>
        <v>4.5030822902729675</v>
      </c>
      <c r="L26" s="243">
        <f t="shared" si="5"/>
        <v>31.918193702776364</v>
      </c>
      <c r="M26" s="304"/>
      <c r="N26" s="305">
        <f t="shared" si="1"/>
        <v>8</v>
      </c>
      <c r="O26" s="305">
        <v>17</v>
      </c>
      <c r="P26" s="305">
        <f t="shared" si="2"/>
        <v>3</v>
      </c>
      <c r="Q26" s="306" t="str">
        <f t="shared" si="3"/>
        <v>Asturias, Principado de</v>
      </c>
      <c r="R26" s="436">
        <f t="shared" si="4"/>
        <v>23.100536428564045</v>
      </c>
      <c r="S26" s="231"/>
      <c r="T26" s="231"/>
      <c r="U26" s="231"/>
    </row>
    <row r="27" spans="1:21" s="232" customFormat="1" ht="18" customHeight="1" x14ac:dyDescent="0.15">
      <c r="B27" s="244" t="s">
        <v>4</v>
      </c>
      <c r="C27" s="226"/>
      <c r="D27" s="407">
        <v>168287</v>
      </c>
      <c r="E27" s="188">
        <v>0.35447185090726951</v>
      </c>
      <c r="F27" s="226"/>
      <c r="G27" s="245">
        <v>22272</v>
      </c>
      <c r="H27" s="246">
        <v>0.34337802448480192</v>
      </c>
      <c r="I27" s="226"/>
      <c r="J27" s="247">
        <v>5007</v>
      </c>
      <c r="K27" s="580">
        <f t="shared" si="0"/>
        <v>2.9752743824537844</v>
      </c>
      <c r="L27" s="248">
        <f t="shared" si="5"/>
        <v>22.48114224137931</v>
      </c>
      <c r="M27" s="304"/>
      <c r="N27" s="305">
        <f>_xlfn.RANK.EQ(L27,L$10:L$29,0)</f>
        <v>18</v>
      </c>
      <c r="O27" s="305">
        <v>18</v>
      </c>
      <c r="P27" s="305">
        <f t="shared" si="2"/>
        <v>18</v>
      </c>
      <c r="Q27" s="306" t="str">
        <f t="shared" si="3"/>
        <v>Ceuta y Melilla</v>
      </c>
      <c r="R27" s="436">
        <f t="shared" si="4"/>
        <v>22.48114224137931</v>
      </c>
      <c r="S27" s="231"/>
      <c r="T27" s="231"/>
      <c r="U27" s="231"/>
    </row>
    <row r="28" spans="1:21" s="223" customFormat="1" ht="3.75" customHeight="1" x14ac:dyDescent="0.15">
      <c r="A28" s="220"/>
      <c r="B28" s="221"/>
      <c r="C28" s="222"/>
      <c r="D28" s="221"/>
      <c r="E28" s="249"/>
      <c r="F28" s="222"/>
      <c r="G28" s="221"/>
      <c r="H28" s="249"/>
      <c r="I28" s="222"/>
      <c r="J28" s="221"/>
      <c r="K28" s="221"/>
      <c r="L28" s="250"/>
      <c r="M28" s="304"/>
      <c r="N28" s="309"/>
      <c r="O28" s="309"/>
      <c r="P28" s="305">
        <f>MATCH(O29,N$10:N$29,0)</f>
        <v>12</v>
      </c>
      <c r="Q28" s="306" t="str">
        <f t="shared" si="3"/>
        <v>Galicia</v>
      </c>
      <c r="R28" s="436">
        <f t="shared" si="4"/>
        <v>16.580305545372539</v>
      </c>
      <c r="S28" s="231"/>
      <c r="T28" s="231"/>
      <c r="U28" s="231"/>
    </row>
    <row r="29" spans="1:21" s="251" customFormat="1" ht="18" customHeight="1" x14ac:dyDescent="0.15">
      <c r="B29" s="252" t="s">
        <v>3</v>
      </c>
      <c r="C29" s="211"/>
      <c r="D29" s="253">
        <f>SUM(D10:D27)</f>
        <v>47475420</v>
      </c>
      <c r="E29" s="254">
        <f>SUM(E10:E27)</f>
        <v>100</v>
      </c>
      <c r="F29" s="211"/>
      <c r="G29" s="253">
        <f>SUM(G10:G27)</f>
        <v>6486146</v>
      </c>
      <c r="H29" s="254">
        <f>SUM(H10:H27)</f>
        <v>99.999999999999986</v>
      </c>
      <c r="I29" s="211"/>
      <c r="J29" s="253">
        <f>SUM(J10:J27)</f>
        <v>2009901</v>
      </c>
      <c r="K29" s="409">
        <f>J29*100/D29</f>
        <v>4.2335612828701672</v>
      </c>
      <c r="L29" s="255">
        <f>J29*100/G29</f>
        <v>30.987600340787889</v>
      </c>
      <c r="M29" s="304"/>
      <c r="N29" s="305">
        <f>_xlfn.RANK.EQ(L29,L$10:L$29,0)</f>
        <v>9</v>
      </c>
      <c r="O29" s="305">
        <v>19</v>
      </c>
      <c r="P29" s="309"/>
      <c r="Q29" s="309"/>
      <c r="R29" s="438"/>
      <c r="S29" s="439"/>
      <c r="T29" s="439"/>
      <c r="U29" s="439"/>
    </row>
    <row r="30" spans="1:21" s="256" customFormat="1" ht="5.25" customHeight="1" x14ac:dyDescent="0.2">
      <c r="B30" s="257" t="s">
        <v>42</v>
      </c>
      <c r="C30" s="258"/>
      <c r="D30" s="258"/>
      <c r="E30" s="258"/>
      <c r="F30" s="258"/>
      <c r="G30" s="258"/>
      <c r="H30" s="258"/>
      <c r="I30" s="258"/>
      <c r="O30" s="259"/>
    </row>
    <row r="31" spans="1:21" s="251" customFormat="1" ht="5.25" customHeight="1" x14ac:dyDescent="0.2">
      <c r="B31" s="257" t="s">
        <v>50</v>
      </c>
      <c r="C31" s="260"/>
      <c r="D31" s="260"/>
      <c r="E31" s="260"/>
      <c r="F31" s="260"/>
      <c r="G31" s="260"/>
      <c r="H31" s="260"/>
      <c r="I31" s="260"/>
      <c r="O31" s="259"/>
    </row>
    <row r="32" spans="1:21" s="251" customFormat="1" ht="13.5" customHeight="1" x14ac:dyDescent="0.2">
      <c r="B32" s="1042" t="s">
        <v>488</v>
      </c>
      <c r="C32" s="1042"/>
      <c r="D32" s="1042"/>
      <c r="E32" s="1042"/>
      <c r="F32" s="1042"/>
      <c r="G32" s="1042"/>
      <c r="H32" s="1042"/>
      <c r="I32" s="1042"/>
      <c r="J32" s="1042"/>
      <c r="K32" s="1042"/>
      <c r="L32" s="1042"/>
      <c r="M32" s="1042"/>
      <c r="O32" s="259"/>
    </row>
    <row r="33" spans="2:19" ht="24.75" customHeight="1" x14ac:dyDescent="0.2">
      <c r="B33" s="1064" t="s">
        <v>251</v>
      </c>
      <c r="C33" s="1064"/>
      <c r="D33" s="1064"/>
      <c r="E33" s="1064"/>
      <c r="F33" s="1064"/>
      <c r="G33" s="1064"/>
      <c r="H33" s="1064"/>
      <c r="I33" s="1064"/>
      <c r="J33" s="1064"/>
      <c r="K33" s="1064"/>
      <c r="L33" s="1064"/>
      <c r="M33" s="1064"/>
      <c r="N33" s="1064"/>
      <c r="O33" s="1064"/>
      <c r="P33" s="1064"/>
      <c r="Q33" s="1064"/>
      <c r="R33" s="262"/>
      <c r="S33" s="262"/>
    </row>
    <row r="34" spans="2:19" ht="4.5" customHeight="1" x14ac:dyDescent="0.2">
      <c r="B34" s="1065"/>
      <c r="C34" s="1065"/>
      <c r="D34" s="1065"/>
      <c r="E34" s="1065"/>
      <c r="F34" s="1065"/>
      <c r="G34" s="1065"/>
      <c r="H34" s="1065"/>
      <c r="I34" s="1065"/>
      <c r="J34" s="1065"/>
      <c r="K34" s="1065"/>
      <c r="L34" s="1065"/>
      <c r="M34" s="1065"/>
      <c r="N34" s="1065"/>
      <c r="O34" s="1065"/>
      <c r="P34" s="1065"/>
      <c r="Q34" s="581"/>
      <c r="R34" s="262"/>
      <c r="S34" s="262"/>
    </row>
    <row r="37" spans="2:19" x14ac:dyDescent="0.2">
      <c r="L37" s="263"/>
      <c r="M37" s="263"/>
      <c r="N37" s="263"/>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8.42578125" style="261" bestFit="1" customWidth="1"/>
    <col min="14" max="14" width="8.42578125" style="261" customWidth="1"/>
    <col min="15" max="15" width="8.42578125" style="261" bestFit="1" customWidth="1"/>
    <col min="16" max="16" width="0.42578125" style="261" customWidth="1"/>
    <col min="17" max="17" width="8.5703125" style="261" bestFit="1" customWidth="1"/>
    <col min="18" max="18" width="6.85546875" style="261" customWidth="1"/>
    <col min="19" max="19" width="8.42578125" style="261" customWidth="1"/>
    <col min="20" max="20" width="6.85546875" style="261" bestFit="1" customWidth="1"/>
    <col min="21" max="21" width="8.42578125" style="261" customWidth="1"/>
    <col min="22" max="22" width="6.85546875" style="261" bestFit="1" customWidth="1"/>
    <col min="23" max="23" width="0.42578125" style="261" customWidth="1"/>
    <col min="24" max="24" width="10.28515625" style="261" bestFit="1" customWidth="1"/>
    <col min="25" max="25" width="7" style="261" customWidth="1"/>
    <col min="26" max="26" width="8.42578125" style="261" customWidth="1"/>
    <col min="27" max="27" width="6.85546875" style="261" bestFit="1" customWidth="1"/>
    <col min="28" max="28" width="8.42578125" style="261" customWidth="1"/>
    <col min="29" max="29" width="6.855468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3"/>
      <c r="C2" s="1043"/>
    </row>
    <row r="3" spans="1:53" s="208" customFormat="1" ht="4.5" customHeight="1" x14ac:dyDescent="0.2">
      <c r="B3" s="1044"/>
      <c r="C3" s="1044"/>
    </row>
    <row r="4" spans="1:53" s="208" customFormat="1" ht="17.25" customHeight="1" x14ac:dyDescent="0.2">
      <c r="A4" s="1044" t="s">
        <v>406</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1:53"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1:53" s="208" customFormat="1" ht="6" customHeight="1" x14ac:dyDescent="0.2"/>
    <row r="7" spans="1:53" s="213" customFormat="1" ht="12.75" customHeight="1" x14ac:dyDescent="0.2">
      <c r="A7" s="209"/>
      <c r="B7" s="1046" t="s">
        <v>15</v>
      </c>
      <c r="C7" s="211"/>
      <c r="D7" s="1049" t="s">
        <v>16</v>
      </c>
      <c r="E7" s="1050"/>
      <c r="F7" s="1050"/>
      <c r="G7" s="1050"/>
      <c r="H7" s="1050"/>
      <c r="I7" s="568"/>
      <c r="J7" s="1053"/>
      <c r="K7" s="1053"/>
      <c r="L7" s="1053"/>
      <c r="M7" s="1053"/>
      <c r="N7" s="1053"/>
      <c r="O7" s="1053"/>
      <c r="P7" s="568"/>
      <c r="Q7" s="1053"/>
      <c r="R7" s="1053"/>
      <c r="S7" s="1053"/>
      <c r="T7" s="1053"/>
      <c r="U7" s="1053"/>
      <c r="V7" s="1053"/>
      <c r="W7" s="568"/>
      <c r="X7" s="1053"/>
      <c r="Y7" s="1053"/>
      <c r="Z7" s="1053"/>
      <c r="AA7" s="1053"/>
      <c r="AB7" s="1053"/>
      <c r="AC7" s="1054"/>
      <c r="AD7" s="430"/>
      <c r="AE7" s="430"/>
      <c r="AF7" s="431"/>
      <c r="AG7" s="431"/>
      <c r="AH7" s="431"/>
      <c r="AI7" s="431"/>
      <c r="AJ7" s="431"/>
      <c r="AK7" s="431"/>
      <c r="AL7" s="432"/>
    </row>
    <row r="8" spans="1:53" s="213" customFormat="1" ht="33.75" customHeight="1" x14ac:dyDescent="0.2">
      <c r="A8" s="209"/>
      <c r="B8" s="1047"/>
      <c r="C8" s="211"/>
      <c r="D8" s="1051"/>
      <c r="E8" s="1052"/>
      <c r="F8" s="1052"/>
      <c r="G8" s="1052"/>
      <c r="H8" s="1052"/>
      <c r="I8" s="501"/>
      <c r="J8" s="1055" t="s">
        <v>180</v>
      </c>
      <c r="K8" s="1053"/>
      <c r="L8" s="1053"/>
      <c r="M8" s="1053"/>
      <c r="N8" s="1053"/>
      <c r="O8" s="1054"/>
      <c r="P8" s="211"/>
      <c r="Q8" s="1055" t="s">
        <v>181</v>
      </c>
      <c r="R8" s="1053"/>
      <c r="S8" s="1053"/>
      <c r="T8" s="1053"/>
      <c r="U8" s="1053"/>
      <c r="V8" s="1054"/>
      <c r="W8" s="211"/>
      <c r="X8" s="1055" t="s">
        <v>182</v>
      </c>
      <c r="Y8" s="1053"/>
      <c r="Z8" s="1053"/>
      <c r="AA8" s="1053"/>
      <c r="AB8" s="1053"/>
      <c r="AC8" s="1054"/>
      <c r="AD8" s="430"/>
      <c r="AE8" s="430"/>
      <c r="AF8" s="431"/>
      <c r="AG8" s="431"/>
      <c r="AH8" s="431"/>
      <c r="AI8" s="431"/>
      <c r="AJ8" s="431"/>
      <c r="AK8" s="431"/>
      <c r="AL8" s="432"/>
    </row>
    <row r="9" spans="1:53" s="213" customFormat="1" ht="21.75" customHeight="1" x14ac:dyDescent="0.2">
      <c r="A9" s="209"/>
      <c r="B9" s="1047"/>
      <c r="C9" s="211"/>
      <c r="D9" s="1056" t="s">
        <v>12</v>
      </c>
      <c r="E9" s="1037" t="s">
        <v>27</v>
      </c>
      <c r="F9" s="1038"/>
      <c r="G9" s="1038" t="s">
        <v>26</v>
      </c>
      <c r="H9" s="1039"/>
      <c r="I9" s="211"/>
      <c r="J9" s="1040" t="s">
        <v>12</v>
      </c>
      <c r="K9" s="1035" t="s">
        <v>221</v>
      </c>
      <c r="L9" s="1037" t="s">
        <v>27</v>
      </c>
      <c r="M9" s="1038"/>
      <c r="N9" s="1038" t="s">
        <v>26</v>
      </c>
      <c r="O9" s="1039"/>
      <c r="P9" s="211"/>
      <c r="Q9" s="1040" t="s">
        <v>12</v>
      </c>
      <c r="R9" s="1035" t="s">
        <v>221</v>
      </c>
      <c r="S9" s="1037" t="s">
        <v>27</v>
      </c>
      <c r="T9" s="1038"/>
      <c r="U9" s="1038" t="s">
        <v>26</v>
      </c>
      <c r="V9" s="1039"/>
      <c r="W9" s="211"/>
      <c r="X9" s="1040" t="s">
        <v>12</v>
      </c>
      <c r="Y9" s="1035" t="s">
        <v>221</v>
      </c>
      <c r="Z9" s="1037" t="s">
        <v>27</v>
      </c>
      <c r="AA9" s="1038"/>
      <c r="AB9" s="1038" t="s">
        <v>26</v>
      </c>
      <c r="AC9" s="1039"/>
      <c r="AD9" s="430"/>
      <c r="AE9" s="430"/>
      <c r="AF9" s="431"/>
      <c r="AG9" s="431"/>
      <c r="AH9" s="431"/>
      <c r="AI9" s="431"/>
      <c r="AJ9" s="431"/>
      <c r="AK9" s="431"/>
      <c r="AL9" s="432"/>
    </row>
    <row r="10" spans="1:53" s="219" customFormat="1" ht="36.75" customHeight="1" x14ac:dyDescent="0.2">
      <c r="A10" s="214"/>
      <c r="B10" s="1048"/>
      <c r="C10" s="216"/>
      <c r="D10" s="1057"/>
      <c r="E10" s="408" t="s">
        <v>12</v>
      </c>
      <c r="F10" s="408" t="s">
        <v>221</v>
      </c>
      <c r="G10" s="408" t="s">
        <v>12</v>
      </c>
      <c r="H10" s="218" t="s">
        <v>221</v>
      </c>
      <c r="I10" s="216"/>
      <c r="J10" s="1041"/>
      <c r="K10" s="1036"/>
      <c r="L10" s="408" t="s">
        <v>12</v>
      </c>
      <c r="M10" s="408" t="s">
        <v>222</v>
      </c>
      <c r="N10" s="408" t="s">
        <v>12</v>
      </c>
      <c r="O10" s="218" t="s">
        <v>222</v>
      </c>
      <c r="P10" s="216"/>
      <c r="Q10" s="1041"/>
      <c r="R10" s="1036"/>
      <c r="S10" s="408" t="s">
        <v>12</v>
      </c>
      <c r="T10" s="408" t="s">
        <v>222</v>
      </c>
      <c r="U10" s="408" t="s">
        <v>12</v>
      </c>
      <c r="V10" s="218" t="s">
        <v>222</v>
      </c>
      <c r="W10" s="216"/>
      <c r="X10" s="1041"/>
      <c r="Y10" s="1036"/>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425532</v>
      </c>
      <c r="E12" s="738">
        <f>L12+S12+Z12</f>
        <v>264544</v>
      </c>
      <c r="F12" s="747">
        <f>E12/$D12*100</f>
        <v>62.167827566434482</v>
      </c>
      <c r="G12" s="738">
        <f>N12+U12+AB12</f>
        <v>160988</v>
      </c>
      <c r="H12" s="230">
        <f>G12/$D12*100</f>
        <v>37.832172433565518</v>
      </c>
      <c r="I12" s="226"/>
      <c r="J12" s="227">
        <v>118706</v>
      </c>
      <c r="K12" s="750">
        <v>27.895904420819118</v>
      </c>
      <c r="L12" s="744">
        <v>50561</v>
      </c>
      <c r="M12" s="747">
        <v>42.593466210638049</v>
      </c>
      <c r="N12" s="744">
        <v>68145</v>
      </c>
      <c r="O12" s="228">
        <v>57.406533789361958</v>
      </c>
      <c r="P12" s="226"/>
      <c r="Q12" s="227">
        <v>108462</v>
      </c>
      <c r="R12" s="750">
        <v>25.48856490228702</v>
      </c>
      <c r="S12" s="744">
        <v>71952</v>
      </c>
      <c r="T12" s="747">
        <v>66.338441113016543</v>
      </c>
      <c r="U12" s="744">
        <v>36510</v>
      </c>
      <c r="V12" s="228">
        <v>33.661558886983464</v>
      </c>
      <c r="W12" s="226"/>
      <c r="X12" s="227">
        <v>198364</v>
      </c>
      <c r="Y12" s="750">
        <v>46.615530676893862</v>
      </c>
      <c r="Z12" s="744">
        <v>142031</v>
      </c>
      <c r="AA12" s="747">
        <v>71.601197797987538</v>
      </c>
      <c r="AB12" s="744">
        <v>56333</v>
      </c>
      <c r="AC12" s="228">
        <f t="shared" ref="AC12:AC29" si="0">AB12/$X12*100</f>
        <v>28.398802202012462</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51519</v>
      </c>
      <c r="E13" s="739">
        <f t="shared" ref="E13:E29" si="2">L13+S13+Z13</f>
        <v>33066</v>
      </c>
      <c r="F13" s="577">
        <f t="shared" ref="F13:H29" si="3">E13/$D13*100</f>
        <v>64.182146392593026</v>
      </c>
      <c r="G13" s="739">
        <f t="shared" ref="G13:G29" si="4">N13+U13+AB13</f>
        <v>18453</v>
      </c>
      <c r="H13" s="237">
        <f t="shared" si="3"/>
        <v>35.817853607406974</v>
      </c>
      <c r="I13" s="226"/>
      <c r="J13" s="234">
        <v>10107</v>
      </c>
      <c r="K13" s="751">
        <v>19.618005007861179</v>
      </c>
      <c r="L13" s="745">
        <v>4359</v>
      </c>
      <c r="M13" s="748">
        <v>43.128524784802615</v>
      </c>
      <c r="N13" s="745">
        <v>5748</v>
      </c>
      <c r="O13" s="235">
        <v>56.871475215197385</v>
      </c>
      <c r="P13" s="226"/>
      <c r="Q13" s="234">
        <v>10021</v>
      </c>
      <c r="R13" s="751">
        <v>19.451076301946856</v>
      </c>
      <c r="S13" s="745">
        <v>6185</v>
      </c>
      <c r="T13" s="748">
        <v>61.720387186907502</v>
      </c>
      <c r="U13" s="745">
        <v>3836</v>
      </c>
      <c r="V13" s="235">
        <v>38.279612813092506</v>
      </c>
      <c r="W13" s="226"/>
      <c r="X13" s="234">
        <v>31391</v>
      </c>
      <c r="Y13" s="751">
        <v>60.930918690191973</v>
      </c>
      <c r="Z13" s="745">
        <v>22522</v>
      </c>
      <c r="AA13" s="748">
        <v>71.746678984422289</v>
      </c>
      <c r="AB13" s="745">
        <v>8869</v>
      </c>
      <c r="AC13" s="235">
        <f t="shared" si="0"/>
        <v>28.253321015577715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44700</v>
      </c>
      <c r="E14" s="739">
        <f t="shared" si="2"/>
        <v>28980</v>
      </c>
      <c r="F14" s="577">
        <f t="shared" si="3"/>
        <v>64.832214765100673</v>
      </c>
      <c r="G14" s="739">
        <f t="shared" si="4"/>
        <v>15720</v>
      </c>
      <c r="H14" s="237">
        <f t="shared" si="3"/>
        <v>35.167785234899327</v>
      </c>
      <c r="I14" s="226"/>
      <c r="J14" s="234">
        <v>9965</v>
      </c>
      <c r="K14" s="751">
        <v>22.293064876957494</v>
      </c>
      <c r="L14" s="745">
        <v>4196</v>
      </c>
      <c r="M14" s="748">
        <v>42.107375815353734</v>
      </c>
      <c r="N14" s="745">
        <v>5769</v>
      </c>
      <c r="O14" s="235">
        <v>57.892624184646259</v>
      </c>
      <c r="P14" s="226"/>
      <c r="Q14" s="234">
        <v>9894</v>
      </c>
      <c r="R14" s="751">
        <v>22.134228187919465</v>
      </c>
      <c r="S14" s="745">
        <v>6104</v>
      </c>
      <c r="T14" s="748">
        <v>61.69395593288862</v>
      </c>
      <c r="U14" s="745">
        <v>3790</v>
      </c>
      <c r="V14" s="235">
        <v>38.306044067111387</v>
      </c>
      <c r="W14" s="226"/>
      <c r="X14" s="234">
        <v>24841</v>
      </c>
      <c r="Y14" s="751">
        <v>55.572706935123037</v>
      </c>
      <c r="Z14" s="745">
        <v>18680</v>
      </c>
      <c r="AA14" s="748">
        <v>75.198260939575704</v>
      </c>
      <c r="AB14" s="745">
        <v>6161</v>
      </c>
      <c r="AC14" s="235">
        <f t="shared" si="0"/>
        <v>24.8017390604243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40775</v>
      </c>
      <c r="E15" s="739">
        <f t="shared" si="2"/>
        <v>24968</v>
      </c>
      <c r="F15" s="577">
        <f t="shared" si="3"/>
        <v>61.233599019006746</v>
      </c>
      <c r="G15" s="739">
        <f t="shared" si="4"/>
        <v>15807</v>
      </c>
      <c r="H15" s="237">
        <f t="shared" si="3"/>
        <v>38.766400980993254</v>
      </c>
      <c r="I15" s="226"/>
      <c r="J15" s="234">
        <v>11424</v>
      </c>
      <c r="K15" s="751">
        <v>28.01716738197425</v>
      </c>
      <c r="L15" s="745">
        <v>4953</v>
      </c>
      <c r="M15" s="748">
        <v>43.356092436974791</v>
      </c>
      <c r="N15" s="745">
        <v>6471</v>
      </c>
      <c r="O15" s="235">
        <v>56.643907563025209</v>
      </c>
      <c r="P15" s="226"/>
      <c r="Q15" s="234">
        <v>9580</v>
      </c>
      <c r="R15" s="751">
        <v>23.494788473329244</v>
      </c>
      <c r="S15" s="745">
        <v>5740</v>
      </c>
      <c r="T15" s="748">
        <v>59.916492693110648</v>
      </c>
      <c r="U15" s="745">
        <v>3840</v>
      </c>
      <c r="V15" s="235">
        <v>40.083507306889352</v>
      </c>
      <c r="W15" s="226"/>
      <c r="X15" s="234">
        <v>19771</v>
      </c>
      <c r="Y15" s="751">
        <v>48.488044144696509</v>
      </c>
      <c r="Z15" s="745">
        <v>14275</v>
      </c>
      <c r="AA15" s="748">
        <v>72.201709574629504</v>
      </c>
      <c r="AB15" s="745">
        <v>5496</v>
      </c>
      <c r="AC15" s="235">
        <f t="shared" si="0"/>
        <v>27.798290425370492</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57505</v>
      </c>
      <c r="E16" s="739">
        <f t="shared" si="2"/>
        <v>33975</v>
      </c>
      <c r="F16" s="577">
        <f t="shared" si="3"/>
        <v>59.081818972263278</v>
      </c>
      <c r="G16" s="739">
        <f t="shared" si="4"/>
        <v>23530</v>
      </c>
      <c r="H16" s="237">
        <f t="shared" si="3"/>
        <v>40.918181027736715</v>
      </c>
      <c r="I16" s="226"/>
      <c r="J16" s="234">
        <v>20461</v>
      </c>
      <c r="K16" s="751">
        <v>35.581253804017045</v>
      </c>
      <c r="L16" s="745">
        <v>8539</v>
      </c>
      <c r="M16" s="748">
        <v>41.733053125458184</v>
      </c>
      <c r="N16" s="745">
        <v>11922</v>
      </c>
      <c r="O16" s="235">
        <v>58.266946874541816</v>
      </c>
      <c r="P16" s="226"/>
      <c r="Q16" s="234">
        <v>13026</v>
      </c>
      <c r="R16" s="751">
        <v>22.651943309277453</v>
      </c>
      <c r="S16" s="745">
        <v>7857</v>
      </c>
      <c r="T16" s="748">
        <v>60.317825886688162</v>
      </c>
      <c r="U16" s="745">
        <v>5169</v>
      </c>
      <c r="V16" s="235">
        <v>39.682174113311838</v>
      </c>
      <c r="W16" s="226"/>
      <c r="X16" s="234">
        <v>24018</v>
      </c>
      <c r="Y16" s="751">
        <v>41.766802886705506</v>
      </c>
      <c r="Z16" s="745">
        <v>17579</v>
      </c>
      <c r="AA16" s="748">
        <v>73.190940128237159</v>
      </c>
      <c r="AB16" s="745">
        <v>6439</v>
      </c>
      <c r="AC16" s="235">
        <f t="shared" si="0"/>
        <v>26.809059871762848</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23427</v>
      </c>
      <c r="E17" s="740">
        <f t="shared" si="2"/>
        <v>14433</v>
      </c>
      <c r="F17" s="578">
        <f t="shared" si="3"/>
        <v>61.608400563452427</v>
      </c>
      <c r="G17" s="740">
        <f t="shared" si="4"/>
        <v>8994</v>
      </c>
      <c r="H17" s="237">
        <f t="shared" si="3"/>
        <v>38.391599436547573</v>
      </c>
      <c r="I17" s="226"/>
      <c r="J17" s="238">
        <v>6521</v>
      </c>
      <c r="K17" s="752">
        <v>27.835403594143511</v>
      </c>
      <c r="L17" s="740">
        <v>2786</v>
      </c>
      <c r="M17" s="578">
        <v>42.72350866431529</v>
      </c>
      <c r="N17" s="740">
        <v>3735</v>
      </c>
      <c r="O17" s="235">
        <v>57.27649133568471</v>
      </c>
      <c r="P17" s="226"/>
      <c r="Q17" s="238">
        <v>4975</v>
      </c>
      <c r="R17" s="752">
        <v>21.236180475519699</v>
      </c>
      <c r="S17" s="740">
        <v>2844</v>
      </c>
      <c r="T17" s="578">
        <v>57.165829145728644</v>
      </c>
      <c r="U17" s="740">
        <v>2131</v>
      </c>
      <c r="V17" s="235">
        <v>42.834170854271356</v>
      </c>
      <c r="W17" s="226"/>
      <c r="X17" s="238">
        <v>11931</v>
      </c>
      <c r="Y17" s="752">
        <v>50.92841593033679</v>
      </c>
      <c r="Z17" s="740">
        <v>8803</v>
      </c>
      <c r="AA17" s="578">
        <v>73.782583186656609</v>
      </c>
      <c r="AB17" s="740">
        <v>3128</v>
      </c>
      <c r="AC17" s="235">
        <f t="shared" si="0"/>
        <v>26.217416813343391</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148924</v>
      </c>
      <c r="E18" s="739">
        <f t="shared" si="2"/>
        <v>92923</v>
      </c>
      <c r="F18" s="577">
        <f t="shared" si="3"/>
        <v>62.396255808331766</v>
      </c>
      <c r="G18" s="739">
        <f t="shared" si="4"/>
        <v>56001</v>
      </c>
      <c r="H18" s="237">
        <f t="shared" si="3"/>
        <v>37.603744191668234</v>
      </c>
      <c r="I18" s="226"/>
      <c r="J18" s="234">
        <v>30312</v>
      </c>
      <c r="K18" s="751">
        <v>20.35400607021031</v>
      </c>
      <c r="L18" s="745">
        <v>12734</v>
      </c>
      <c r="M18" s="748">
        <v>42.009765109527578</v>
      </c>
      <c r="N18" s="745">
        <v>17578</v>
      </c>
      <c r="O18" s="235">
        <v>57.990234890472422</v>
      </c>
      <c r="P18" s="226"/>
      <c r="Q18" s="234">
        <v>27097</v>
      </c>
      <c r="R18" s="751">
        <v>18.195186806693346</v>
      </c>
      <c r="S18" s="745">
        <v>15712</v>
      </c>
      <c r="T18" s="748">
        <v>57.984278702439383</v>
      </c>
      <c r="U18" s="745">
        <v>11385</v>
      </c>
      <c r="V18" s="235">
        <v>42.015721297560617</v>
      </c>
      <c r="W18" s="226"/>
      <c r="X18" s="234">
        <v>91515</v>
      </c>
      <c r="Y18" s="751">
        <v>61.45080712309634</v>
      </c>
      <c r="Z18" s="745">
        <v>64477</v>
      </c>
      <c r="AA18" s="748">
        <v>70.455116647544116</v>
      </c>
      <c r="AB18" s="745">
        <v>27038</v>
      </c>
      <c r="AC18" s="235">
        <f t="shared" si="0"/>
        <v>29.54488335245588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92632</v>
      </c>
      <c r="E19" s="739">
        <f t="shared" si="2"/>
        <v>58388</v>
      </c>
      <c r="F19" s="577">
        <f t="shared" si="3"/>
        <v>63.032213489938684</v>
      </c>
      <c r="G19" s="739">
        <f t="shared" si="4"/>
        <v>34244</v>
      </c>
      <c r="H19" s="237">
        <f t="shared" si="3"/>
        <v>36.967786510061316</v>
      </c>
      <c r="I19" s="226"/>
      <c r="J19" s="234">
        <v>21292</v>
      </c>
      <c r="K19" s="751">
        <v>22.985577338284827</v>
      </c>
      <c r="L19" s="745">
        <v>9136</v>
      </c>
      <c r="M19" s="748">
        <v>42.908134510614317</v>
      </c>
      <c r="N19" s="745">
        <v>12156</v>
      </c>
      <c r="O19" s="235">
        <v>57.091865489385683</v>
      </c>
      <c r="P19" s="226"/>
      <c r="Q19" s="234">
        <v>18497</v>
      </c>
      <c r="R19" s="751">
        <v>19.968261507902238</v>
      </c>
      <c r="S19" s="745">
        <v>11731</v>
      </c>
      <c r="T19" s="748">
        <v>63.421095312753415</v>
      </c>
      <c r="U19" s="745">
        <v>6766</v>
      </c>
      <c r="V19" s="235">
        <v>36.578904687246585</v>
      </c>
      <c r="W19" s="226"/>
      <c r="X19" s="234">
        <v>52843</v>
      </c>
      <c r="Y19" s="751">
        <v>57.046161153812932</v>
      </c>
      <c r="Z19" s="745">
        <v>37521</v>
      </c>
      <c r="AA19" s="748">
        <v>71.004674223643633</v>
      </c>
      <c r="AB19" s="745">
        <v>15322</v>
      </c>
      <c r="AC19" s="235">
        <f t="shared" si="0"/>
        <v>28.995325776356378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361875</v>
      </c>
      <c r="E20" s="739">
        <f t="shared" si="2"/>
        <v>228376</v>
      </c>
      <c r="F20" s="577">
        <f t="shared" si="3"/>
        <v>63.109084628670118</v>
      </c>
      <c r="G20" s="739">
        <f t="shared" si="4"/>
        <v>133499</v>
      </c>
      <c r="H20" s="237">
        <f t="shared" si="3"/>
        <v>36.890915371329882</v>
      </c>
      <c r="I20" s="226"/>
      <c r="J20" s="234">
        <v>89658</v>
      </c>
      <c r="K20" s="751">
        <v>24.7759585492228</v>
      </c>
      <c r="L20" s="745">
        <v>39474</v>
      </c>
      <c r="M20" s="748">
        <v>44.027303754266214</v>
      </c>
      <c r="N20" s="745">
        <v>50184</v>
      </c>
      <c r="O20" s="235">
        <v>55.972696245733786</v>
      </c>
      <c r="P20" s="226"/>
      <c r="Q20" s="234">
        <v>82210</v>
      </c>
      <c r="R20" s="751">
        <v>22.717789291882557</v>
      </c>
      <c r="S20" s="745">
        <v>51470</v>
      </c>
      <c r="T20" s="748">
        <v>62.60795523658922</v>
      </c>
      <c r="U20" s="745">
        <v>30740</v>
      </c>
      <c r="V20" s="235">
        <v>37.392044763410773</v>
      </c>
      <c r="W20" s="226"/>
      <c r="X20" s="234">
        <v>190007</v>
      </c>
      <c r="Y20" s="751">
        <v>52.506252158894654</v>
      </c>
      <c r="Z20" s="745">
        <v>137432</v>
      </c>
      <c r="AA20" s="748">
        <v>72.329966790697185</v>
      </c>
      <c r="AB20" s="745">
        <v>52575</v>
      </c>
      <c r="AC20" s="235">
        <f t="shared" si="0"/>
        <v>27.670033209302815</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189190</v>
      </c>
      <c r="E21" s="739">
        <f t="shared" si="2"/>
        <v>116690</v>
      </c>
      <c r="F21" s="577">
        <f t="shared" si="3"/>
        <v>61.678735662561444</v>
      </c>
      <c r="G21" s="739">
        <f t="shared" si="4"/>
        <v>72500</v>
      </c>
      <c r="H21" s="237">
        <f t="shared" si="3"/>
        <v>38.321264337438556</v>
      </c>
      <c r="I21" s="226"/>
      <c r="J21" s="234">
        <v>52038</v>
      </c>
      <c r="K21" s="751">
        <v>27.505682118505209</v>
      </c>
      <c r="L21" s="745">
        <v>21293</v>
      </c>
      <c r="M21" s="748">
        <v>40.918175179676389</v>
      </c>
      <c r="N21" s="745">
        <v>30745</v>
      </c>
      <c r="O21" s="235">
        <v>59.081824820323611</v>
      </c>
      <c r="P21" s="226"/>
      <c r="Q21" s="234">
        <v>41311</v>
      </c>
      <c r="R21" s="751">
        <v>21.835720704054125</v>
      </c>
      <c r="S21" s="745">
        <v>25578</v>
      </c>
      <c r="T21" s="748">
        <v>61.915712522088548</v>
      </c>
      <c r="U21" s="745">
        <v>15733</v>
      </c>
      <c r="V21" s="235">
        <v>38.084287477911452</v>
      </c>
      <c r="W21" s="226"/>
      <c r="X21" s="234">
        <v>95841</v>
      </c>
      <c r="Y21" s="751">
        <v>50.658597177440669</v>
      </c>
      <c r="Z21" s="745">
        <v>69819</v>
      </c>
      <c r="AA21" s="748">
        <v>72.848780793188723</v>
      </c>
      <c r="AB21" s="745">
        <v>26022</v>
      </c>
      <c r="AC21" s="235">
        <f t="shared" si="0"/>
        <v>27.151219206811284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56862</v>
      </c>
      <c r="E22" s="739">
        <f t="shared" si="2"/>
        <v>36195</v>
      </c>
      <c r="F22" s="577">
        <f t="shared" si="3"/>
        <v>63.654109950406244</v>
      </c>
      <c r="G22" s="739">
        <f t="shared" si="4"/>
        <v>20667</v>
      </c>
      <c r="H22" s="237">
        <f t="shared" si="3"/>
        <v>36.345890049593756</v>
      </c>
      <c r="I22" s="226"/>
      <c r="J22" s="234">
        <v>12992</v>
      </c>
      <c r="K22" s="751">
        <v>22.848299391509268</v>
      </c>
      <c r="L22" s="745">
        <v>5767</v>
      </c>
      <c r="M22" s="748">
        <v>44.388854679802961</v>
      </c>
      <c r="N22" s="745">
        <v>7225</v>
      </c>
      <c r="O22" s="235">
        <v>55.611145320197039</v>
      </c>
      <c r="P22" s="226"/>
      <c r="Q22" s="234">
        <v>12732</v>
      </c>
      <c r="R22" s="751">
        <v>22.391052020681652</v>
      </c>
      <c r="S22" s="745">
        <v>8157</v>
      </c>
      <c r="T22" s="748">
        <v>64.066918001885014</v>
      </c>
      <c r="U22" s="745">
        <v>4575</v>
      </c>
      <c r="V22" s="235">
        <v>35.933081998114986</v>
      </c>
      <c r="W22" s="226"/>
      <c r="X22" s="234">
        <v>31138</v>
      </c>
      <c r="Y22" s="751">
        <v>54.760648587809079</v>
      </c>
      <c r="Z22" s="745">
        <v>22271</v>
      </c>
      <c r="AA22" s="748">
        <v>71.523540368681353</v>
      </c>
      <c r="AB22" s="745">
        <v>8867</v>
      </c>
      <c r="AC22" s="235">
        <f t="shared" si="0"/>
        <v>28.476459631318647</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80507</v>
      </c>
      <c r="E23" s="739">
        <f t="shared" si="2"/>
        <v>50591</v>
      </c>
      <c r="F23" s="577">
        <f t="shared" si="3"/>
        <v>62.840498341759101</v>
      </c>
      <c r="G23" s="739">
        <f t="shared" si="4"/>
        <v>29916</v>
      </c>
      <c r="H23" s="237">
        <f t="shared" si="3"/>
        <v>37.159501658240899</v>
      </c>
      <c r="I23" s="226"/>
      <c r="J23" s="234">
        <v>22807</v>
      </c>
      <c r="K23" s="751">
        <v>28.329213608754518</v>
      </c>
      <c r="L23" s="745">
        <v>9123</v>
      </c>
      <c r="M23" s="748">
        <v>40.000876923751477</v>
      </c>
      <c r="N23" s="745">
        <v>13684</v>
      </c>
      <c r="O23" s="235">
        <v>59.999123076248516</v>
      </c>
      <c r="P23" s="226"/>
      <c r="Q23" s="234">
        <v>14740</v>
      </c>
      <c r="R23" s="751">
        <v>18.308966922130995</v>
      </c>
      <c r="S23" s="745">
        <v>8740</v>
      </c>
      <c r="T23" s="748">
        <v>59.2944369063772</v>
      </c>
      <c r="U23" s="745">
        <v>6000</v>
      </c>
      <c r="V23" s="235">
        <v>40.705563093622793</v>
      </c>
      <c r="W23" s="226"/>
      <c r="X23" s="234">
        <v>42960</v>
      </c>
      <c r="Y23" s="751">
        <v>53.361819469114494</v>
      </c>
      <c r="Z23" s="745">
        <v>32728</v>
      </c>
      <c r="AA23" s="748">
        <v>76.18249534450652</v>
      </c>
      <c r="AB23" s="745">
        <v>10232</v>
      </c>
      <c r="AC23" s="235">
        <f t="shared" si="0"/>
        <v>23.817504655493483</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229086</v>
      </c>
      <c r="E24" s="739">
        <f t="shared" si="2"/>
        <v>152968</v>
      </c>
      <c r="F24" s="577">
        <f t="shared" si="3"/>
        <v>66.773176885536429</v>
      </c>
      <c r="G24" s="739">
        <f t="shared" si="4"/>
        <v>76118</v>
      </c>
      <c r="H24" s="237">
        <f t="shared" si="3"/>
        <v>33.226823114463564</v>
      </c>
      <c r="I24" s="226"/>
      <c r="J24" s="234">
        <v>54331</v>
      </c>
      <c r="K24" s="751">
        <v>23.716420907432141</v>
      </c>
      <c r="L24" s="745">
        <v>26052</v>
      </c>
      <c r="M24" s="748">
        <v>47.950525482689443</v>
      </c>
      <c r="N24" s="745">
        <v>28279</v>
      </c>
      <c r="O24" s="235">
        <v>52.049474517310557</v>
      </c>
      <c r="P24" s="226"/>
      <c r="Q24" s="234">
        <v>44594</v>
      </c>
      <c r="R24" s="751">
        <v>19.466052050321714</v>
      </c>
      <c r="S24" s="745">
        <v>29617</v>
      </c>
      <c r="T24" s="748">
        <v>66.4147643180697</v>
      </c>
      <c r="U24" s="745">
        <v>14977</v>
      </c>
      <c r="V24" s="235">
        <v>33.5852356819303</v>
      </c>
      <c r="W24" s="226"/>
      <c r="X24" s="234">
        <v>130161</v>
      </c>
      <c r="Y24" s="751">
        <v>56.817527042246141</v>
      </c>
      <c r="Z24" s="745">
        <v>97299</v>
      </c>
      <c r="AA24" s="748">
        <v>74.75280614008804</v>
      </c>
      <c r="AB24" s="745">
        <v>32862</v>
      </c>
      <c r="AC24" s="235">
        <f t="shared" si="0"/>
        <v>25.247193859911953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57106</v>
      </c>
      <c r="E25" s="739">
        <f t="shared" si="2"/>
        <v>33055</v>
      </c>
      <c r="F25" s="577">
        <f t="shared" si="3"/>
        <v>57.883584912268418</v>
      </c>
      <c r="G25" s="739">
        <f t="shared" si="4"/>
        <v>24051</v>
      </c>
      <c r="H25" s="237">
        <f t="shared" si="3"/>
        <v>42.116415087731582</v>
      </c>
      <c r="I25" s="226"/>
      <c r="J25" s="234">
        <v>19863</v>
      </c>
      <c r="K25" s="751">
        <v>34.782684831716459</v>
      </c>
      <c r="L25" s="745">
        <v>7624</v>
      </c>
      <c r="M25" s="748">
        <v>38.382923022705533</v>
      </c>
      <c r="N25" s="745">
        <v>12239</v>
      </c>
      <c r="O25" s="235">
        <v>61.617076977294474</v>
      </c>
      <c r="P25" s="226"/>
      <c r="Q25" s="234">
        <v>12932</v>
      </c>
      <c r="R25" s="751">
        <v>22.64560641613841</v>
      </c>
      <c r="S25" s="745">
        <v>8147</v>
      </c>
      <c r="T25" s="748">
        <v>62.998762759047324</v>
      </c>
      <c r="U25" s="745">
        <v>4785</v>
      </c>
      <c r="V25" s="235">
        <v>37.001237240952676</v>
      </c>
      <c r="W25" s="226"/>
      <c r="X25" s="234">
        <v>24311</v>
      </c>
      <c r="Y25" s="751">
        <v>42.571708752145135</v>
      </c>
      <c r="Z25" s="745">
        <v>17284</v>
      </c>
      <c r="AA25" s="748">
        <v>71.095388918596527</v>
      </c>
      <c r="AB25" s="745">
        <v>7027</v>
      </c>
      <c r="AC25" s="235">
        <f t="shared" si="0"/>
        <v>28.90461108140348</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21369</v>
      </c>
      <c r="E26" s="741">
        <f t="shared" si="2"/>
        <v>13444</v>
      </c>
      <c r="F26" s="579">
        <f t="shared" si="3"/>
        <v>62.913566381206422</v>
      </c>
      <c r="G26" s="741">
        <f t="shared" si="4"/>
        <v>7925</v>
      </c>
      <c r="H26" s="237">
        <f t="shared" si="3"/>
        <v>37.086433618793578</v>
      </c>
      <c r="I26" s="226"/>
      <c r="J26" s="238">
        <v>5130</v>
      </c>
      <c r="K26" s="752">
        <v>24.006738733679629</v>
      </c>
      <c r="L26" s="740">
        <v>2246</v>
      </c>
      <c r="M26" s="578">
        <v>43.781676413255362</v>
      </c>
      <c r="N26" s="740">
        <v>2884</v>
      </c>
      <c r="O26" s="235">
        <v>56.218323586744631</v>
      </c>
      <c r="P26" s="226"/>
      <c r="Q26" s="238">
        <v>4016</v>
      </c>
      <c r="R26" s="752">
        <v>18.793579484299684</v>
      </c>
      <c r="S26" s="740">
        <v>2258</v>
      </c>
      <c r="T26" s="578">
        <v>56.22509960159362</v>
      </c>
      <c r="U26" s="740">
        <v>1758</v>
      </c>
      <c r="V26" s="235">
        <v>43.774900398406373</v>
      </c>
      <c r="W26" s="226"/>
      <c r="X26" s="238">
        <v>12223</v>
      </c>
      <c r="Y26" s="752">
        <v>57.199681782020683</v>
      </c>
      <c r="Z26" s="740">
        <v>8940</v>
      </c>
      <c r="AA26" s="578">
        <v>73.140800130900757</v>
      </c>
      <c r="AB26" s="740">
        <v>3283</v>
      </c>
      <c r="AC26" s="235">
        <f t="shared" si="0"/>
        <v>26.859199869099236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109480</v>
      </c>
      <c r="E27" s="741">
        <f t="shared" si="2"/>
        <v>67103</v>
      </c>
      <c r="F27" s="579">
        <f t="shared" si="3"/>
        <v>61.292473511143584</v>
      </c>
      <c r="G27" s="741">
        <f t="shared" si="4"/>
        <v>42377</v>
      </c>
      <c r="H27" s="237">
        <f t="shared" si="3"/>
        <v>38.707526488856416</v>
      </c>
      <c r="I27" s="226"/>
      <c r="J27" s="238">
        <v>29118</v>
      </c>
      <c r="K27" s="752">
        <v>26.596638655462186</v>
      </c>
      <c r="L27" s="740">
        <v>11995</v>
      </c>
      <c r="M27" s="578">
        <v>41.194450168280788</v>
      </c>
      <c r="N27" s="740">
        <v>17123</v>
      </c>
      <c r="O27" s="235">
        <v>58.805549831719205</v>
      </c>
      <c r="P27" s="226"/>
      <c r="Q27" s="238">
        <v>21771</v>
      </c>
      <c r="R27" s="752">
        <v>19.885823894775299</v>
      </c>
      <c r="S27" s="740">
        <v>12515</v>
      </c>
      <c r="T27" s="578">
        <v>57.484727389646771</v>
      </c>
      <c r="U27" s="740">
        <v>9256</v>
      </c>
      <c r="V27" s="235">
        <v>42.515272610353222</v>
      </c>
      <c r="W27" s="226"/>
      <c r="X27" s="238">
        <v>58591</v>
      </c>
      <c r="Y27" s="752">
        <v>53.517537449762507</v>
      </c>
      <c r="Z27" s="740">
        <v>42593</v>
      </c>
      <c r="AA27" s="578">
        <v>72.695465173832162</v>
      </c>
      <c r="AB27" s="740">
        <v>15998</v>
      </c>
      <c r="AC27" s="235">
        <f t="shared" si="0"/>
        <v>27.304534826167842</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14405</v>
      </c>
      <c r="E28" s="741">
        <f t="shared" si="2"/>
        <v>8944</v>
      </c>
      <c r="F28" s="579">
        <f t="shared" si="3"/>
        <v>62.089552238805965</v>
      </c>
      <c r="G28" s="741">
        <f t="shared" si="4"/>
        <v>5461</v>
      </c>
      <c r="H28" s="243">
        <f t="shared" si="3"/>
        <v>37.910447761194028</v>
      </c>
      <c r="I28" s="226"/>
      <c r="J28" s="238">
        <v>3407</v>
      </c>
      <c r="K28" s="752">
        <v>23.651509892398472</v>
      </c>
      <c r="L28" s="740">
        <v>1390</v>
      </c>
      <c r="M28" s="578">
        <v>40.798356325212801</v>
      </c>
      <c r="N28" s="740">
        <v>2017</v>
      </c>
      <c r="O28" s="242">
        <v>59.201643674787206</v>
      </c>
      <c r="P28" s="226"/>
      <c r="Q28" s="238">
        <v>2663</v>
      </c>
      <c r="R28" s="752">
        <v>18.486636584519264</v>
      </c>
      <c r="S28" s="740">
        <v>1608</v>
      </c>
      <c r="T28" s="578">
        <v>60.383026661659777</v>
      </c>
      <c r="U28" s="740">
        <v>1055</v>
      </c>
      <c r="V28" s="242">
        <v>39.616973338340216</v>
      </c>
      <c r="W28" s="226"/>
      <c r="X28" s="238">
        <v>8335</v>
      </c>
      <c r="Y28" s="752">
        <v>57.86185352308226</v>
      </c>
      <c r="Z28" s="740">
        <v>5946</v>
      </c>
      <c r="AA28" s="578">
        <v>71.33773245350929</v>
      </c>
      <c r="AB28" s="740">
        <v>2389</v>
      </c>
      <c r="AC28" s="242">
        <f t="shared" si="0"/>
        <v>28.6622675464907</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5007</v>
      </c>
      <c r="E29" s="742">
        <f t="shared" si="2"/>
        <v>2807</v>
      </c>
      <c r="F29" s="580">
        <f t="shared" si="3"/>
        <v>56.061513880567205</v>
      </c>
      <c r="G29" s="742">
        <f t="shared" si="4"/>
        <v>2200</v>
      </c>
      <c r="H29" s="248">
        <f t="shared" si="3"/>
        <v>43.938486119432795</v>
      </c>
      <c r="I29" s="226"/>
      <c r="J29" s="245">
        <v>2601</v>
      </c>
      <c r="K29" s="753">
        <v>51.947273816656683</v>
      </c>
      <c r="L29" s="746">
        <v>1024</v>
      </c>
      <c r="M29" s="749">
        <v>39.369473279507886</v>
      </c>
      <c r="N29" s="746">
        <v>1577</v>
      </c>
      <c r="O29" s="246">
        <v>60.630526720492114</v>
      </c>
      <c r="P29" s="226"/>
      <c r="Q29" s="245">
        <v>953</v>
      </c>
      <c r="R29" s="753">
        <v>19.033353305372476</v>
      </c>
      <c r="S29" s="746">
        <v>658</v>
      </c>
      <c r="T29" s="749">
        <v>69.045120671563481</v>
      </c>
      <c r="U29" s="746">
        <v>295</v>
      </c>
      <c r="V29" s="246">
        <v>30.954879328436519</v>
      </c>
      <c r="W29" s="226"/>
      <c r="X29" s="245">
        <v>1453</v>
      </c>
      <c r="Y29" s="753">
        <v>29.019372877970838</v>
      </c>
      <c r="Z29" s="746">
        <v>1125</v>
      </c>
      <c r="AA29" s="749">
        <v>77.426015141087404</v>
      </c>
      <c r="AB29" s="746">
        <v>328</v>
      </c>
      <c r="AC29" s="246">
        <f t="shared" si="0"/>
        <v>22.573984858912592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2009901</v>
      </c>
      <c r="E31" s="743">
        <f>L31+S31+Z31</f>
        <v>1261450</v>
      </c>
      <c r="F31" s="409">
        <f>E31/$D31*100</f>
        <v>62.761797720385239</v>
      </c>
      <c r="G31" s="743">
        <f>N31+U31+AB31</f>
        <v>748451</v>
      </c>
      <c r="H31" s="255">
        <f>G31/$D31*100</f>
        <v>37.238202279614768</v>
      </c>
      <c r="I31" s="211"/>
      <c r="J31" s="253">
        <f>SUM(J12:J29)</f>
        <v>520733</v>
      </c>
      <c r="K31" s="754">
        <f>J31/$D31*100</f>
        <v>25.908390512766548</v>
      </c>
      <c r="L31" s="743">
        <f>SUM(L12:L29)</f>
        <v>223252</v>
      </c>
      <c r="M31" s="409">
        <f t="shared" ref="M31:O31" si="5">L31/$J31*100</f>
        <v>42.872642985944815</v>
      </c>
      <c r="N31" s="743">
        <f>SUM(N12:N29)</f>
        <v>297481</v>
      </c>
      <c r="O31" s="254">
        <f t="shared" si="5"/>
        <v>57.127357014055193</v>
      </c>
      <c r="P31" s="211"/>
      <c r="Q31" s="253">
        <f>SUM(Q12:Q29)</f>
        <v>439474</v>
      </c>
      <c r="R31" s="754">
        <f>Q31/$D31*100</f>
        <v>21.865455064702193</v>
      </c>
      <c r="S31" s="743">
        <f>SUM(S12:S29)</f>
        <v>276873</v>
      </c>
      <c r="T31" s="409">
        <f>S31/$Q31*100</f>
        <v>63.00099664599044</v>
      </c>
      <c r="U31" s="743">
        <f>SUM(U12:U29)</f>
        <v>162601</v>
      </c>
      <c r="V31" s="254">
        <f>U31/$Q31*100</f>
        <v>36.999003354009567</v>
      </c>
      <c r="W31" s="211"/>
      <c r="X31" s="253">
        <f>SUM(X12:X29)</f>
        <v>1049694</v>
      </c>
      <c r="Y31" s="754">
        <f>X31/$D31*100</f>
        <v>52.226154422531259</v>
      </c>
      <c r="Z31" s="743">
        <f>SUM(Z12:Z29)</f>
        <v>761325</v>
      </c>
      <c r="AA31" s="409">
        <f>Z31/$X31*100</f>
        <v>72.528279670075278</v>
      </c>
      <c r="AB31" s="743">
        <f>SUM(AB12:AB29)</f>
        <v>288369</v>
      </c>
      <c r="AC31" s="254">
        <f>AB31/$X31*100</f>
        <v>27.471720329924722</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29" s="251" customFormat="1" ht="8.25" customHeight="1" x14ac:dyDescent="0.2">
      <c r="B33" s="257" t="s">
        <v>50</v>
      </c>
      <c r="C33" s="260"/>
      <c r="I33" s="260"/>
    </row>
    <row r="34" spans="2:29" s="297" customFormat="1" ht="13.5" customHeight="1" x14ac:dyDescent="0.2">
      <c r="B34" s="1068"/>
      <c r="C34" s="1068"/>
      <c r="D34" s="1068"/>
      <c r="E34" s="1068"/>
      <c r="F34" s="1068"/>
      <c r="G34" s="1068"/>
      <c r="H34" s="1068"/>
    </row>
    <row r="35" spans="2:29" s="297" customFormat="1" ht="29.25" customHeight="1" x14ac:dyDescent="0.2">
      <c r="B35" s="1066"/>
      <c r="C35" s="1066"/>
      <c r="D35" s="1066"/>
      <c r="E35" s="994"/>
      <c r="F35" s="994"/>
      <c r="G35" s="994"/>
      <c r="H35" s="614"/>
      <c r="I35" s="614"/>
      <c r="J35" s="614"/>
      <c r="K35" s="614"/>
      <c r="L35" s="614"/>
      <c r="M35" s="614"/>
      <c r="N35" s="614"/>
    </row>
    <row r="36" spans="2:29" s="297" customFormat="1" ht="4.5" customHeight="1" x14ac:dyDescent="0.2">
      <c r="B36" s="1067"/>
      <c r="C36" s="1067"/>
      <c r="D36" s="1067"/>
      <c r="E36" s="993"/>
      <c r="F36" s="993"/>
      <c r="G36" s="993"/>
      <c r="H36" s="614"/>
      <c r="I36" s="614"/>
      <c r="J36" s="614"/>
      <c r="K36" s="614"/>
      <c r="L36" s="614"/>
      <c r="M36" s="614"/>
      <c r="N36" s="614"/>
    </row>
    <row r="37" spans="2:29" s="297" customFormat="1" x14ac:dyDescent="0.2">
      <c r="B37" s="297" t="s">
        <v>42</v>
      </c>
      <c r="L37" s="852" t="e">
        <f>GETPIVOTDATA("Cuenta número de expedientes",#REF!,"CCAA",$B37,"Sexo",L$9,"TramoEdad",L$1)</f>
        <v>#REF!</v>
      </c>
      <c r="M37" s="853" t="e">
        <f t="shared" ref="M37:M38" si="6">L37/$J37*100</f>
        <v>#REF!</v>
      </c>
      <c r="N37" s="852" t="e">
        <f>GETPIVOTDATA("Cuenta número de expedientes",#REF!,"CCAA",$B37,"Sexo",N$9,"TramoEdad",N$1)</f>
        <v>#REF!</v>
      </c>
      <c r="O37" s="854" t="e">
        <f t="shared" ref="O37:O38" si="7">N37/$J37*100</f>
        <v>#REF!</v>
      </c>
      <c r="P37" s="855"/>
      <c r="Q37" s="852" t="e">
        <f>GETPIVOTDATA("Cuenta número de expedientes",#REF!,"CCAA",$B37,"TramoEdad",Q$1)</f>
        <v>#REF!</v>
      </c>
      <c r="R37" s="853" t="e">
        <f t="shared" ref="R37:R38" si="8">Q37/$D37*100</f>
        <v>#REF!</v>
      </c>
      <c r="S37" s="852" t="e">
        <f>GETPIVOTDATA("Cuenta número de expedientes",#REF!,"CCAA",$B37,"Sexo",S$9,"TramoEdad",S$1)</f>
        <v>#REF!</v>
      </c>
      <c r="T37" s="853" t="e">
        <f t="shared" ref="T37:T38" si="9">S37/$Q37*100</f>
        <v>#REF!</v>
      </c>
      <c r="U37" s="852" t="e">
        <f>GETPIVOTDATA("Cuenta número de expedientes",#REF!,"CCAA",$B37,"Sexo",U$9,"TramoEdad",U$1)</f>
        <v>#REF!</v>
      </c>
      <c r="V37" s="854" t="e">
        <f t="shared" ref="V37:V38" si="10">U37/$Q37*100</f>
        <v>#REF!</v>
      </c>
      <c r="W37" s="855"/>
      <c r="X37" s="852" t="e">
        <f>GETPIVOTDATA("Cuenta número de expedientes",#REF!,"CCAA",$B37,"TramoEdad",X$1)</f>
        <v>#REF!</v>
      </c>
      <c r="Y37" s="853" t="e">
        <f t="shared" ref="Y37:Y38" si="11">X37/$D37*100</f>
        <v>#REF!</v>
      </c>
      <c r="Z37" s="852" t="e">
        <f>GETPIVOTDATA("Cuenta número de expedientes",#REF!,"CCAA",$B37,"Sexo",Z$9,"TramoEdad",Z$1)</f>
        <v>#REF!</v>
      </c>
      <c r="AA37" s="853" t="e">
        <f t="shared" ref="AA37:AA38" si="12">Z37/$X37*100</f>
        <v>#REF!</v>
      </c>
      <c r="AB37" s="852" t="e">
        <f>GETPIVOTDATA("Cuenta número de expedientes",#REF!,"CCAA",$B37,"Sexo",AB$9,"TramoEdad",AB$1)</f>
        <v>#REF!</v>
      </c>
      <c r="AC37" s="854" t="e">
        <f t="shared" ref="AC37:AC38" si="13">AB37/$X37*100</f>
        <v>#REF!</v>
      </c>
    </row>
    <row r="38" spans="2:29" s="297" customFormat="1" x14ac:dyDescent="0.2">
      <c r="B38" s="297" t="s">
        <v>50</v>
      </c>
      <c r="L38" s="852" t="e">
        <f>GETPIVOTDATA("Cuenta número de expedientes",#REF!,"CCAA",$B38,"Sexo",L$9,"TramoEdad",L$1)</f>
        <v>#REF!</v>
      </c>
      <c r="M38" s="853" t="e">
        <f t="shared" si="6"/>
        <v>#REF!</v>
      </c>
      <c r="N38" s="852" t="e">
        <f>GETPIVOTDATA("Cuenta número de expedientes",#REF!,"CCAA",$B38,"Sexo",N$9,"TramoEdad",N$1)</f>
        <v>#REF!</v>
      </c>
      <c r="O38" s="854" t="e">
        <f t="shared" si="7"/>
        <v>#REF!</v>
      </c>
      <c r="P38" s="855"/>
      <c r="Q38" s="852" t="e">
        <f>GETPIVOTDATA("Cuenta número de expedientes",#REF!,"CCAA",$B38,"TramoEdad",Q$1)</f>
        <v>#REF!</v>
      </c>
      <c r="R38" s="853" t="e">
        <f t="shared" si="8"/>
        <v>#REF!</v>
      </c>
      <c r="S38" s="852" t="e">
        <f>GETPIVOTDATA("Cuenta número de expedientes",#REF!,"CCAA",$B38,"Sexo",S$9,"TramoEdad",S$1)</f>
        <v>#REF!</v>
      </c>
      <c r="T38" s="853" t="e">
        <f t="shared" si="9"/>
        <v>#REF!</v>
      </c>
      <c r="U38" s="852" t="e">
        <f>GETPIVOTDATA("Cuenta número de expedientes",#REF!,"CCAA",$B38,"Sexo",U$9,"TramoEdad",U$1)</f>
        <v>#REF!</v>
      </c>
      <c r="V38" s="854" t="e">
        <f t="shared" si="10"/>
        <v>#REF!</v>
      </c>
      <c r="W38" s="855"/>
      <c r="X38" s="852" t="e">
        <f>GETPIVOTDATA("Cuenta número de expedientes",#REF!,"CCAA",$B38,"TramoEdad",X$1)</f>
        <v>#REF!</v>
      </c>
      <c r="Y38" s="853" t="e">
        <f t="shared" si="11"/>
        <v>#REF!</v>
      </c>
      <c r="Z38" s="852" t="e">
        <f>GETPIVOTDATA("Cuenta número de expedientes",#REF!,"CCAA",$B38,"Sexo",Z$9,"TramoEdad",Z$1)</f>
        <v>#REF!</v>
      </c>
      <c r="AA38" s="853" t="e">
        <f t="shared" si="12"/>
        <v>#REF!</v>
      </c>
      <c r="AB38" s="852" t="e">
        <f>GETPIVOTDATA("Cuenta número de expedientes",#REF!,"CCAA",$B38,"Sexo",AB$9,"TramoEdad",AB$1)</f>
        <v>#REF!</v>
      </c>
      <c r="AC38" s="854" t="e">
        <f t="shared" si="13"/>
        <v>#REF!</v>
      </c>
    </row>
    <row r="39" spans="2:29" s="297" customFormat="1" x14ac:dyDescent="0.2"/>
    <row r="40" spans="2:29" s="1011" customFormat="1" x14ac:dyDescent="0.2"/>
    <row r="41" spans="2:29" s="1011" customFormat="1" x14ac:dyDescent="0.2"/>
    <row r="42" spans="2:29" s="439"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5:D35"/>
    <mergeCell ref="B36:D36"/>
    <mergeCell ref="E9:F9"/>
    <mergeCell ref="G9:H9"/>
    <mergeCell ref="L9:M9"/>
    <mergeCell ref="B34:H34"/>
    <mergeCell ref="D9:D10"/>
    <mergeCell ref="J9:J10"/>
    <mergeCell ref="K9:K10"/>
    <mergeCell ref="U9:V9"/>
    <mergeCell ref="X9:X10"/>
    <mergeCell ref="Y9:Y10"/>
    <mergeCell ref="Z9:AA9"/>
    <mergeCell ref="AB9:AC9"/>
  </mergeCells>
  <printOptions horizontalCentered="1"/>
  <pageMargins left="0" right="0" top="0.43307086614173229" bottom="0.43307086614173229" header="0" footer="0"/>
  <pageSetup paperSize="9" scale="70"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3" t="s">
        <v>143</v>
      </c>
      <c r="H1" s="713"/>
      <c r="I1" s="713"/>
      <c r="J1" s="713" t="s">
        <v>19</v>
      </c>
      <c r="K1" s="713"/>
      <c r="L1" s="713"/>
      <c r="M1" s="713" t="s">
        <v>18</v>
      </c>
      <c r="N1" s="713"/>
    </row>
    <row r="2" spans="1:38" s="205" customFormat="1" ht="52.5" customHeight="1" x14ac:dyDescent="0.2">
      <c r="B2" s="1043"/>
      <c r="C2" s="1043"/>
    </row>
    <row r="3" spans="1:38" s="208" customFormat="1" ht="4.5" customHeight="1" x14ac:dyDescent="0.2">
      <c r="B3" s="1044"/>
      <c r="C3" s="1044"/>
    </row>
    <row r="4" spans="1:38" s="208" customFormat="1" ht="17.25" customHeight="1" x14ac:dyDescent="0.2">
      <c r="A4" s="1044" t="s">
        <v>407</v>
      </c>
      <c r="B4" s="1044"/>
      <c r="C4" s="1044"/>
      <c r="D4" s="1044"/>
      <c r="E4" s="1044"/>
      <c r="F4" s="1044"/>
      <c r="G4" s="1044"/>
      <c r="H4" s="1044"/>
      <c r="I4" s="1044"/>
      <c r="J4" s="1044"/>
      <c r="K4" s="1044"/>
      <c r="L4" s="1044"/>
      <c r="M4" s="1044"/>
      <c r="N4" s="1044"/>
    </row>
    <row r="5" spans="1:38" s="208" customFormat="1" ht="17.25" customHeight="1" x14ac:dyDescent="0.2">
      <c r="B5" s="1045" t="str">
        <f>porsaad!B6</f>
        <v>Situación a 31 de marzo de 2023</v>
      </c>
      <c r="C5" s="1045"/>
      <c r="D5" s="1045"/>
      <c r="E5" s="1045"/>
      <c r="F5" s="1045"/>
      <c r="G5" s="1045"/>
      <c r="H5" s="1045"/>
      <c r="I5" s="1045"/>
      <c r="J5" s="1045"/>
      <c r="K5" s="1045"/>
      <c r="L5" s="1045"/>
      <c r="M5" s="1045"/>
      <c r="N5" s="1045"/>
    </row>
    <row r="6" spans="1:38" s="208" customFormat="1" ht="6" customHeight="1" x14ac:dyDescent="0.2"/>
    <row r="7" spans="1:38" s="213" customFormat="1" ht="12.75" customHeight="1" x14ac:dyDescent="0.2">
      <c r="A7" s="209"/>
      <c r="B7" s="1046" t="s">
        <v>15</v>
      </c>
      <c r="C7" s="211"/>
      <c r="D7" s="1049" t="s">
        <v>32</v>
      </c>
      <c r="E7" s="1050"/>
      <c r="F7" s="568"/>
      <c r="G7" s="1053"/>
      <c r="H7" s="1053"/>
      <c r="I7" s="568"/>
      <c r="J7" s="1053"/>
      <c r="K7" s="1053"/>
      <c r="L7" s="568"/>
      <c r="M7" s="1053"/>
      <c r="N7" s="1053"/>
      <c r="O7" s="430"/>
      <c r="P7" s="430"/>
      <c r="Q7" s="431"/>
      <c r="R7" s="431"/>
      <c r="S7" s="431"/>
      <c r="T7" s="431"/>
      <c r="U7" s="431"/>
      <c r="V7" s="431"/>
      <c r="W7" s="432"/>
    </row>
    <row r="8" spans="1:38" s="213" customFormat="1" ht="33.75" customHeight="1" x14ac:dyDescent="0.2">
      <c r="A8" s="209"/>
      <c r="B8" s="1047"/>
      <c r="C8" s="211"/>
      <c r="D8" s="1051"/>
      <c r="E8" s="1052"/>
      <c r="F8" s="501"/>
      <c r="G8" s="1055" t="s">
        <v>229</v>
      </c>
      <c r="H8" s="1054"/>
      <c r="I8" s="211"/>
      <c r="J8" s="1055" t="s">
        <v>181</v>
      </c>
      <c r="K8" s="1054"/>
      <c r="L8" s="211"/>
      <c r="M8" s="1055" t="s">
        <v>182</v>
      </c>
      <c r="N8" s="1054"/>
      <c r="O8" s="430"/>
      <c r="P8" s="430"/>
      <c r="Q8" s="431"/>
      <c r="R8" s="431"/>
      <c r="S8" s="431"/>
      <c r="T8" s="431"/>
      <c r="U8" s="431"/>
      <c r="V8" s="431"/>
      <c r="W8" s="432"/>
    </row>
    <row r="9" spans="1:38" s="213" customFormat="1" ht="6" customHeight="1" x14ac:dyDescent="0.2">
      <c r="A9" s="209"/>
      <c r="B9" s="1047"/>
      <c r="C9" s="211"/>
      <c r="D9" s="1040" t="s">
        <v>12</v>
      </c>
      <c r="E9" s="1071" t="s">
        <v>228</v>
      </c>
      <c r="F9" s="211"/>
      <c r="G9" s="1040" t="s">
        <v>12</v>
      </c>
      <c r="H9" s="1069" t="s">
        <v>228</v>
      </c>
      <c r="I9" s="211"/>
      <c r="J9" s="1040" t="s">
        <v>12</v>
      </c>
      <c r="K9" s="1069" t="s">
        <v>228</v>
      </c>
      <c r="L9" s="211"/>
      <c r="M9" s="1040" t="s">
        <v>12</v>
      </c>
      <c r="N9" s="1069" t="s">
        <v>228</v>
      </c>
      <c r="O9" s="430"/>
      <c r="P9" s="430"/>
      <c r="Q9" s="431"/>
      <c r="R9" s="431"/>
      <c r="S9" s="431"/>
      <c r="T9" s="431"/>
      <c r="U9" s="431"/>
      <c r="V9" s="431"/>
      <c r="W9" s="432"/>
    </row>
    <row r="10" spans="1:38" s="219" customFormat="1" ht="27.75" customHeight="1" x14ac:dyDescent="0.2">
      <c r="A10" s="214"/>
      <c r="B10" s="1048"/>
      <c r="C10" s="216"/>
      <c r="D10" s="1041"/>
      <c r="E10" s="1072"/>
      <c r="F10" s="216"/>
      <c r="G10" s="1041"/>
      <c r="H10" s="1070"/>
      <c r="I10" s="216"/>
      <c r="J10" s="1041"/>
      <c r="K10" s="1070"/>
      <c r="L10" s="216"/>
      <c r="M10" s="1041"/>
      <c r="N10" s="1070"/>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425532</v>
      </c>
      <c r="E12" s="761">
        <f>D12/'20pobl'!D12*100</f>
        <v>5.0061486882582704</v>
      </c>
      <c r="F12" s="226"/>
      <c r="G12" s="227">
        <v>118706</v>
      </c>
      <c r="H12" s="767">
        <v>1.7023176880510651</v>
      </c>
      <c r="I12" s="226"/>
      <c r="J12" s="227">
        <v>108462</v>
      </c>
      <c r="K12" s="767">
        <v>9.7991951906588639</v>
      </c>
      <c r="L12" s="226"/>
      <c r="M12" s="227">
        <v>198364</v>
      </c>
      <c r="N12" s="767">
        <f>M12/'20pobl'!X12*100</f>
        <v>47.213561129332469</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51519</v>
      </c>
      <c r="E13" s="762">
        <f>D13/'20pobl'!D13*100</f>
        <v>3.8843713597448573</v>
      </c>
      <c r="F13" s="226"/>
      <c r="G13" s="234">
        <v>10107</v>
      </c>
      <c r="H13" s="768">
        <v>0.97805165761708412</v>
      </c>
      <c r="I13" s="226"/>
      <c r="J13" s="234">
        <v>10021</v>
      </c>
      <c r="K13" s="768">
        <v>5.1137726384331579</v>
      </c>
      <c r="L13" s="226"/>
      <c r="M13" s="234">
        <v>31391</v>
      </c>
      <c r="N13" s="768">
        <f>M13/'20pobl'!X13*100</f>
        <v>32.370866117372877</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44700</v>
      </c>
      <c r="E14" s="762">
        <f>D14/'20pobl'!D14*100</f>
        <v>4.4491512771154369</v>
      </c>
      <c r="F14" s="226"/>
      <c r="G14" s="234">
        <v>9965</v>
      </c>
      <c r="H14" s="768">
        <v>1.3616550291734419</v>
      </c>
      <c r="I14" s="226"/>
      <c r="J14" s="234">
        <v>9894</v>
      </c>
      <c r="K14" s="768">
        <v>5.2728629290130034</v>
      </c>
      <c r="L14" s="226"/>
      <c r="M14" s="234">
        <v>24841</v>
      </c>
      <c r="N14" s="768">
        <f>M14/'20pobl'!X14*100</f>
        <v>29.150628989861062</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40775</v>
      </c>
      <c r="E15" s="762">
        <f>D15/'20pobl'!D15*100</f>
        <v>3.4653200289973562</v>
      </c>
      <c r="F15" s="226"/>
      <c r="G15" s="234">
        <v>11424</v>
      </c>
      <c r="H15" s="768">
        <v>1.1605345122890285</v>
      </c>
      <c r="I15" s="226"/>
      <c r="J15" s="234">
        <v>9580</v>
      </c>
      <c r="K15" s="768">
        <v>6.7935071658027049</v>
      </c>
      <c r="L15" s="226"/>
      <c r="M15" s="234">
        <v>19771</v>
      </c>
      <c r="N15" s="768">
        <f>M15/'20pobl'!X15*100</f>
        <v>38.564016540532101</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57505</v>
      </c>
      <c r="E16" s="762">
        <f>D16/'20pobl'!D16*100</f>
        <v>2.64062880992386</v>
      </c>
      <c r="F16" s="226"/>
      <c r="G16" s="234">
        <v>20461</v>
      </c>
      <c r="H16" s="768">
        <v>1.1336776678630831</v>
      </c>
      <c r="I16" s="226"/>
      <c r="J16" s="234">
        <v>13026</v>
      </c>
      <c r="K16" s="768">
        <v>4.6954415358772685</v>
      </c>
      <c r="L16" s="226"/>
      <c r="M16" s="234">
        <v>24018</v>
      </c>
      <c r="N16" s="768">
        <f>M16/'20pobl'!X16*100</f>
        <v>25.163176146423744</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23427</v>
      </c>
      <c r="E17" s="763">
        <f>D17/'20pobl'!D17*100</f>
        <v>4.0018653848124881</v>
      </c>
      <c r="F17" s="226"/>
      <c r="G17" s="238">
        <v>6521</v>
      </c>
      <c r="H17" s="769">
        <v>1.4480267000046632</v>
      </c>
      <c r="I17" s="226"/>
      <c r="J17" s="238">
        <v>4975</v>
      </c>
      <c r="K17" s="769">
        <v>5.2904707721428803</v>
      </c>
      <c r="L17" s="226"/>
      <c r="M17" s="238">
        <v>11931</v>
      </c>
      <c r="N17" s="769">
        <f>M17/'20pobl'!X17*100</f>
        <v>29.080140391927461</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148924</v>
      </c>
      <c r="E18" s="762">
        <f>D18/'20pobl'!D18*100</f>
        <v>6.2767212893654323</v>
      </c>
      <c r="F18" s="226"/>
      <c r="G18" s="234">
        <v>30312</v>
      </c>
      <c r="H18" s="768">
        <v>1.7315809587789819</v>
      </c>
      <c r="I18" s="226"/>
      <c r="J18" s="234">
        <v>27097</v>
      </c>
      <c r="K18" s="768">
        <v>6.7196861484743877</v>
      </c>
      <c r="L18" s="226"/>
      <c r="M18" s="234">
        <v>91515</v>
      </c>
      <c r="N18" s="768">
        <f>M18/'20pobl'!X18*100</f>
        <v>41.815739331880302</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92632</v>
      </c>
      <c r="E19" s="762">
        <f>D19/'20pobl'!D19*100</f>
        <v>4.511310418988101</v>
      </c>
      <c r="F19" s="226"/>
      <c r="G19" s="234">
        <v>21292</v>
      </c>
      <c r="H19" s="768">
        <v>1.2843364874736176</v>
      </c>
      <c r="I19" s="226"/>
      <c r="J19" s="234">
        <v>18497</v>
      </c>
      <c r="K19" s="768">
        <v>7.0250931450556209</v>
      </c>
      <c r="L19" s="226"/>
      <c r="M19" s="234">
        <v>52843</v>
      </c>
      <c r="N19" s="768">
        <f>M19/'20pobl'!X19*100</f>
        <v>39.969593368026139</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361875</v>
      </c>
      <c r="E20" s="762">
        <f>D20/'20pobl'!D20*100</f>
        <v>4.6438222054199807</v>
      </c>
      <c r="F20" s="226"/>
      <c r="G20" s="234">
        <v>89658</v>
      </c>
      <c r="H20" s="768">
        <v>1.425220511933587</v>
      </c>
      <c r="I20" s="226"/>
      <c r="J20" s="234">
        <v>82210</v>
      </c>
      <c r="K20" s="768">
        <v>7.8405528538715892</v>
      </c>
      <c r="L20" s="226"/>
      <c r="M20" s="234">
        <v>190007</v>
      </c>
      <c r="N20" s="768">
        <f>M20/'20pobl'!X20*100</f>
        <v>41.918980214970261</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189190</v>
      </c>
      <c r="E21" s="762">
        <f>D21/'20pobl'!D21*100</f>
        <v>3.7110871843619235</v>
      </c>
      <c r="F21" s="226"/>
      <c r="G21" s="234">
        <v>52038</v>
      </c>
      <c r="H21" s="768">
        <v>1.2755205838794865</v>
      </c>
      <c r="I21" s="226"/>
      <c r="J21" s="234">
        <v>41311</v>
      </c>
      <c r="K21" s="768">
        <v>5.6609565154237114</v>
      </c>
      <c r="L21" s="226"/>
      <c r="M21" s="234">
        <v>95841</v>
      </c>
      <c r="N21" s="768">
        <f>M21/'20pobl'!X21*100</f>
        <v>33.224135779358541</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56862</v>
      </c>
      <c r="E22" s="762">
        <f>D22/'20pobl'!D22*100</f>
        <v>5.3909076429497826</v>
      </c>
      <c r="F22" s="226"/>
      <c r="G22" s="234">
        <v>12992</v>
      </c>
      <c r="H22" s="768">
        <v>1.5689816956161018</v>
      </c>
      <c r="I22" s="226"/>
      <c r="J22" s="234">
        <v>12732</v>
      </c>
      <c r="K22" s="768">
        <v>8.3422333754856801</v>
      </c>
      <c r="L22" s="226"/>
      <c r="M22" s="234">
        <v>31138</v>
      </c>
      <c r="N22" s="768">
        <f>M22/'20pobl'!X22*100</f>
        <v>42.020458287225715</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80507</v>
      </c>
      <c r="E23" s="762">
        <f>D23/'20pobl'!D23*100</f>
        <v>2.99230913329448</v>
      </c>
      <c r="F23" s="226"/>
      <c r="G23" s="234">
        <v>22807</v>
      </c>
      <c r="H23" s="768">
        <v>1.1473292035451652</v>
      </c>
      <c r="I23" s="226"/>
      <c r="J23" s="234">
        <v>14740</v>
      </c>
      <c r="K23" s="768">
        <v>3.1710586043469746</v>
      </c>
      <c r="L23" s="226"/>
      <c r="M23" s="234">
        <v>42960</v>
      </c>
      <c r="N23" s="768">
        <f>M23/'20pobl'!X23*100</f>
        <v>18.065525376259984</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229086</v>
      </c>
      <c r="E24" s="762">
        <f>D24/'20pobl'!D24*100</f>
        <v>3.3936977359349223</v>
      </c>
      <c r="F24" s="226"/>
      <c r="G24" s="234">
        <v>54331</v>
      </c>
      <c r="H24" s="768">
        <v>0.98532343058893246</v>
      </c>
      <c r="I24" s="226"/>
      <c r="J24" s="234">
        <v>44594</v>
      </c>
      <c r="K24" s="768">
        <v>5.1492145236624385</v>
      </c>
      <c r="L24" s="226"/>
      <c r="M24" s="234">
        <v>130161</v>
      </c>
      <c r="N24" s="768">
        <f>M24/'20pobl'!X24*100</f>
        <v>35.152616710868166</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57106</v>
      </c>
      <c r="E25" s="762">
        <f>D25/'20pobl'!D25*100</f>
        <v>3.7278425566526838</v>
      </c>
      <c r="F25" s="226"/>
      <c r="G25" s="234">
        <v>19863</v>
      </c>
      <c r="H25" s="768">
        <v>1.54571184220868</v>
      </c>
      <c r="I25" s="226"/>
      <c r="J25" s="234">
        <v>12932</v>
      </c>
      <c r="K25" s="768">
        <v>7.381489197751077</v>
      </c>
      <c r="L25" s="226"/>
      <c r="M25" s="234">
        <v>24311</v>
      </c>
      <c r="N25" s="768">
        <f>M25/'20pobl'!X25*100</f>
        <v>33.933057897381495</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21369</v>
      </c>
      <c r="E26" s="764">
        <f>D26/'20pobl'!D26*100</f>
        <v>3.2176559250854893</v>
      </c>
      <c r="F26" s="226"/>
      <c r="G26" s="238">
        <v>5130</v>
      </c>
      <c r="H26" s="769">
        <v>0.96883669719226206</v>
      </c>
      <c r="I26" s="226"/>
      <c r="J26" s="238">
        <v>4016</v>
      </c>
      <c r="K26" s="769">
        <v>4.3118812944233289</v>
      </c>
      <c r="L26" s="226"/>
      <c r="M26" s="238">
        <v>12223</v>
      </c>
      <c r="N26" s="769">
        <f>M26/'20pobl'!X26*100</f>
        <v>29.468633974637161</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109480</v>
      </c>
      <c r="E27" s="764">
        <f>D27/'20pobl'!D27*100</f>
        <v>4.9579426258981405</v>
      </c>
      <c r="F27" s="226"/>
      <c r="G27" s="238">
        <v>29118</v>
      </c>
      <c r="H27" s="769">
        <v>1.7172104971701234</v>
      </c>
      <c r="I27" s="226"/>
      <c r="J27" s="238">
        <v>21771</v>
      </c>
      <c r="K27" s="769">
        <v>6.1637552730670144</v>
      </c>
      <c r="L27" s="226"/>
      <c r="M27" s="238">
        <v>58591</v>
      </c>
      <c r="N27" s="769">
        <f>M27/'20pobl'!X27*100</f>
        <v>36.778672625810543</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14405</v>
      </c>
      <c r="E28" s="764">
        <f>D28/'20pobl'!D28*100</f>
        <v>4.5030822902729675</v>
      </c>
      <c r="F28" s="226"/>
      <c r="G28" s="238">
        <v>3407</v>
      </c>
      <c r="H28" s="769">
        <v>1.3571488322624592</v>
      </c>
      <c r="I28" s="226"/>
      <c r="J28" s="238">
        <v>2663</v>
      </c>
      <c r="K28" s="769">
        <v>5.7011346606722331</v>
      </c>
      <c r="L28" s="226"/>
      <c r="M28" s="238">
        <v>8335</v>
      </c>
      <c r="N28" s="769">
        <f>M28/'20pobl'!X28*100</f>
        <v>37.64509281423603</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5007</v>
      </c>
      <c r="E29" s="765">
        <f>D29/'20pobl'!D29*100</f>
        <v>2.9752743824537844</v>
      </c>
      <c r="F29" s="226"/>
      <c r="G29" s="245">
        <v>2601</v>
      </c>
      <c r="H29" s="770">
        <v>1.7529198482285469</v>
      </c>
      <c r="I29" s="226"/>
      <c r="J29" s="245">
        <v>953</v>
      </c>
      <c r="K29" s="770">
        <v>6.3334884030039218</v>
      </c>
      <c r="L29" s="226"/>
      <c r="M29" s="245">
        <v>1453</v>
      </c>
      <c r="N29" s="770">
        <f>M29/'20pobl'!X29*100</f>
        <v>29.903272278246551</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2009901</v>
      </c>
      <c r="E31" s="766">
        <f>D31/'20pobl'!D31*100</f>
        <v>4.2335612828701672</v>
      </c>
      <c r="F31" s="211"/>
      <c r="G31" s="253">
        <f>SUM(G12:G29)</f>
        <v>520733</v>
      </c>
      <c r="H31" s="254">
        <f>G31/'20pobl'!J31*100</f>
        <v>1.3704794742450668</v>
      </c>
      <c r="I31" s="211"/>
      <c r="J31" s="253">
        <f>SUM(J12:J29)</f>
        <v>439474</v>
      </c>
      <c r="K31" s="254">
        <f>J31/'20pobl'!Q31*100</f>
        <v>6.6440729624355601</v>
      </c>
      <c r="L31" s="211"/>
      <c r="M31" s="253">
        <f>SUM(M12:M29)</f>
        <v>1049694</v>
      </c>
      <c r="N31" s="254">
        <f>M31/'20pobl'!X31*100</f>
        <v>36.645146785650326</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42" t="str">
        <f>'20pobl'!B34:H34</f>
        <v>(1) Cifras definitivas INE de la Estadística del Padrón continuo referidas al 01/01/2022. Datos definitivos (publicado 24/1/2023)</v>
      </c>
      <c r="C34" s="1073"/>
      <c r="D34" s="1073"/>
      <c r="E34" s="1073"/>
      <c r="F34" s="1073"/>
      <c r="G34" s="1073"/>
      <c r="H34" s="1073"/>
      <c r="I34" s="1073"/>
      <c r="J34" s="1073"/>
      <c r="K34" s="1073"/>
      <c r="L34" s="1073"/>
      <c r="M34" s="1073"/>
      <c r="N34" s="1073"/>
    </row>
    <row r="35" spans="2:14" ht="29.25" customHeight="1" x14ac:dyDescent="0.2">
      <c r="B35" s="1064"/>
      <c r="C35" s="1064"/>
      <c r="D35" s="1064"/>
      <c r="E35" s="736"/>
      <c r="F35" s="262"/>
      <c r="G35" s="262"/>
      <c r="H35" s="262"/>
    </row>
    <row r="36" spans="2:14" ht="4.5" customHeight="1" x14ac:dyDescent="0.2">
      <c r="B36" s="1065"/>
      <c r="C36" s="1065"/>
      <c r="D36" s="1065"/>
      <c r="E36" s="737"/>
      <c r="F36" s="262"/>
      <c r="G36" s="262"/>
      <c r="H36" s="26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5"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3" t="s">
        <v>143</v>
      </c>
      <c r="T1" s="713"/>
      <c r="U1" s="713"/>
      <c r="V1" s="713" t="s">
        <v>19</v>
      </c>
      <c r="W1" s="713"/>
      <c r="X1" s="713"/>
      <c r="Y1" s="713" t="s">
        <v>18</v>
      </c>
    </row>
    <row r="2" spans="1:50" s="205" customFormat="1" ht="52.5" customHeight="1" x14ac:dyDescent="0.2">
      <c r="B2" s="1043"/>
      <c r="C2" s="1043"/>
      <c r="D2" s="1043"/>
      <c r="E2" s="1043"/>
      <c r="F2" s="1043"/>
      <c r="G2" s="1043"/>
      <c r="H2" s="1043"/>
      <c r="I2" s="1043"/>
      <c r="O2" s="207"/>
    </row>
    <row r="3" spans="1:50" s="208" customFormat="1" ht="4.5" customHeight="1" x14ac:dyDescent="0.2">
      <c r="B3" s="1044"/>
      <c r="C3" s="1044"/>
      <c r="D3" s="1044"/>
      <c r="E3" s="1044"/>
      <c r="F3" s="1044"/>
      <c r="G3" s="1044"/>
      <c r="H3" s="1044"/>
      <c r="I3" s="1044"/>
      <c r="O3" s="207"/>
    </row>
    <row r="4" spans="1:50" s="208" customFormat="1" ht="17.25" customHeight="1" x14ac:dyDescent="0.2">
      <c r="A4" s="1044" t="s">
        <v>201</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row>
    <row r="5" spans="1:50"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row>
    <row r="6" spans="1:50" s="208" customFormat="1" ht="6" customHeight="1" x14ac:dyDescent="0.2">
      <c r="O6" s="207"/>
    </row>
    <row r="7" spans="1:50" s="213" customFormat="1" ht="12.75" customHeight="1" x14ac:dyDescent="0.2">
      <c r="A7" s="209"/>
      <c r="B7" s="1046" t="s">
        <v>15</v>
      </c>
      <c r="C7" s="211"/>
      <c r="D7" s="1055" t="s">
        <v>115</v>
      </c>
      <c r="E7" s="1053"/>
      <c r="F7" s="568"/>
      <c r="G7" s="1053"/>
      <c r="H7" s="1053"/>
      <c r="I7" s="568"/>
      <c r="J7" s="1053"/>
      <c r="K7" s="1053"/>
      <c r="L7" s="568"/>
      <c r="M7" s="1053"/>
      <c r="N7" s="1054"/>
      <c r="O7" s="211"/>
      <c r="P7" s="1055" t="s">
        <v>16</v>
      </c>
      <c r="Q7" s="1053"/>
      <c r="R7" s="568"/>
      <c r="S7" s="1053"/>
      <c r="T7" s="1053"/>
      <c r="U7" s="568"/>
      <c r="V7" s="1053"/>
      <c r="W7" s="1053"/>
      <c r="X7" s="568"/>
      <c r="Y7" s="1053"/>
      <c r="Z7" s="1054"/>
      <c r="AA7" s="430"/>
      <c r="AB7" s="430"/>
      <c r="AC7" s="431"/>
      <c r="AD7" s="431"/>
      <c r="AE7" s="431"/>
      <c r="AF7" s="431"/>
      <c r="AG7" s="431"/>
      <c r="AH7" s="431"/>
      <c r="AI7" s="432"/>
    </row>
    <row r="8" spans="1:50" s="213" customFormat="1" ht="33.75" customHeight="1" x14ac:dyDescent="0.2">
      <c r="A8" s="209"/>
      <c r="B8" s="1047"/>
      <c r="C8" s="211"/>
      <c r="D8" s="1074"/>
      <c r="E8" s="1075"/>
      <c r="F8" s="211"/>
      <c r="G8" s="1055" t="s">
        <v>177</v>
      </c>
      <c r="H8" s="1054"/>
      <c r="I8" s="211"/>
      <c r="J8" s="1055" t="s">
        <v>183</v>
      </c>
      <c r="K8" s="1054"/>
      <c r="L8" s="211"/>
      <c r="M8" s="1055" t="s">
        <v>178</v>
      </c>
      <c r="N8" s="1054"/>
      <c r="O8" s="211"/>
      <c r="P8" s="1074"/>
      <c r="Q8" s="1076"/>
      <c r="R8" s="501"/>
      <c r="S8" s="1055" t="s">
        <v>180</v>
      </c>
      <c r="T8" s="1054"/>
      <c r="U8" s="211"/>
      <c r="V8" s="1055" t="s">
        <v>181</v>
      </c>
      <c r="W8" s="1054"/>
      <c r="X8" s="211"/>
      <c r="Y8" s="1055" t="s">
        <v>182</v>
      </c>
      <c r="Z8" s="1054"/>
      <c r="AA8" s="430"/>
      <c r="AB8" s="430"/>
      <c r="AC8" s="431"/>
      <c r="AD8" s="431"/>
      <c r="AE8" s="431"/>
      <c r="AF8" s="431"/>
      <c r="AG8" s="431"/>
      <c r="AH8" s="431"/>
      <c r="AI8" s="432"/>
    </row>
    <row r="9" spans="1:50" s="219" customFormat="1" ht="36.75" customHeight="1" x14ac:dyDescent="0.2">
      <c r="A9" s="214"/>
      <c r="B9" s="1048"/>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v>8384408</v>
      </c>
      <c r="E11" s="185">
        <f t="shared" ref="E11:E28" si="0">D11*100/$D$30</f>
        <v>17.944934163017855</v>
      </c>
      <c r="F11" s="226"/>
      <c r="G11" s="227">
        <v>6973463</v>
      </c>
      <c r="H11" s="569">
        <f>G11*100/$G$30</f>
        <v>18.441080349722064</v>
      </c>
      <c r="I11" s="226"/>
      <c r="J11" s="227">
        <v>999769</v>
      </c>
      <c r="K11" s="569">
        <f>J11*100/$J$30</f>
        <v>16.561910466829101</v>
      </c>
      <c r="L11" s="226"/>
      <c r="M11" s="227">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v>1308728</v>
      </c>
      <c r="E12" s="186">
        <f t="shared" si="0"/>
        <v>2.801037091384154</v>
      </c>
      <c r="F12" s="226"/>
      <c r="G12" s="234">
        <v>1025808</v>
      </c>
      <c r="H12" s="570">
        <f t="shared" ref="H12:H28" si="2">G12*100/$G$30</f>
        <v>2.7127135759360437</v>
      </c>
      <c r="I12" s="226"/>
      <c r="J12" s="234">
        <v>180311</v>
      </c>
      <c r="K12" s="570">
        <f t="shared" ref="K12:K28" si="3">J12*100/$J$30</f>
        <v>2.9869846316343294</v>
      </c>
      <c r="L12" s="226"/>
      <c r="M12" s="234">
        <v>102609</v>
      </c>
      <c r="N12" s="570">
        <f t="shared" si="1"/>
        <v>3.5732406554545468</v>
      </c>
      <c r="O12" s="226"/>
      <c r="P12" s="236" t="e">
        <f t="shared" ref="P12:P28" si="4">S12+V12+Y12</f>
        <v>#REF!</v>
      </c>
      <c r="Q12" s="237" t="e">
        <f t="shared" ref="Q12:Q28" si="5">P12*100/D12</f>
        <v>#REF!</v>
      </c>
      <c r="R12" s="226"/>
      <c r="S12" s="234" t="e">
        <f>GETPIVOTDATA("Cuenta número de expedientes",#REF!,"CCAA",$B12,"TramoEdad",S$1)</f>
        <v>#REF!</v>
      </c>
      <c r="T12" s="235" t="e">
        <f t="shared" ref="T12:T28" si="6">S12*100/G12</f>
        <v>#REF!</v>
      </c>
      <c r="U12" s="226"/>
      <c r="V12" s="234" t="e">
        <f>GETPIVOTDATA("Cuenta número de expedientes",#REF!,"CCAA",$B12,"TramoEdad",V$1)</f>
        <v>#REF!</v>
      </c>
      <c r="W12" s="235" t="e">
        <f t="shared" ref="W12:W28" si="7">V12*100/J12</f>
        <v>#REF!</v>
      </c>
      <c r="X12" s="226"/>
      <c r="Y12" s="234" t="e">
        <f>GETPIVOTDATA("Cuenta número de expedientes",#REF!,"CCAA",$B12,"TramoEdad",Y$1)</f>
        <v>#REF!</v>
      </c>
      <c r="Z12" s="235" t="e">
        <f t="shared" ref="Z12:Z28" si="8">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v>1028244</v>
      </c>
      <c r="E13" s="186">
        <f t="shared" si="0"/>
        <v>2.2007243544825266</v>
      </c>
      <c r="F13" s="226"/>
      <c r="G13" s="234">
        <v>768630</v>
      </c>
      <c r="H13" s="570">
        <f t="shared" si="2"/>
        <v>2.0326153002040548</v>
      </c>
      <c r="I13" s="226"/>
      <c r="J13" s="234">
        <v>168505</v>
      </c>
      <c r="K13" s="570">
        <f t="shared" si="3"/>
        <v>2.7914095388165041</v>
      </c>
      <c r="L13" s="226"/>
      <c r="M13" s="234">
        <v>91109</v>
      </c>
      <c r="N13" s="570">
        <f t="shared" si="1"/>
        <v>3.1727663545869107</v>
      </c>
      <c r="O13" s="226"/>
      <c r="P13" s="236" t="e">
        <f t="shared" si="4"/>
        <v>#REF!</v>
      </c>
      <c r="Q13" s="237" t="e">
        <f t="shared" si="5"/>
        <v>#REF!</v>
      </c>
      <c r="R13" s="226"/>
      <c r="S13" s="234" t="e">
        <f>GETPIVOTDATA("Cuenta número de expedientes",#REF!,"CCAA",$B13,"TramoEdad",S$1)</f>
        <v>#REF!</v>
      </c>
      <c r="T13" s="235" t="e">
        <f t="shared" si="6"/>
        <v>#REF!</v>
      </c>
      <c r="U13" s="226"/>
      <c r="V13" s="234" t="e">
        <f>GETPIVOTDATA("Cuenta número de expedientes",#REF!,"CCAA",$B13,"TramoEdad",V$1)</f>
        <v>#REF!</v>
      </c>
      <c r="W13" s="235" t="e">
        <f t="shared" si="7"/>
        <v>#REF!</v>
      </c>
      <c r="X13" s="226"/>
      <c r="Y13" s="234" t="e">
        <f>GETPIVOTDATA("Cuenta número de expedientes",#REF!,"CCAA",$B13,"TramoEdad",Y$1)</f>
        <v>#REF!</v>
      </c>
      <c r="Z13" s="235" t="e">
        <f t="shared" si="8"/>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v>1128908</v>
      </c>
      <c r="E14" s="186">
        <f t="shared" si="0"/>
        <v>2.4161729410238815</v>
      </c>
      <c r="F14" s="226"/>
      <c r="G14" s="234">
        <v>954069</v>
      </c>
      <c r="H14" s="570">
        <f t="shared" si="2"/>
        <v>2.5230022856906213</v>
      </c>
      <c r="I14" s="226"/>
      <c r="J14" s="234">
        <v>125636</v>
      </c>
      <c r="K14" s="570">
        <f t="shared" si="3"/>
        <v>2.0812529528426476</v>
      </c>
      <c r="L14" s="226"/>
      <c r="M14" s="234">
        <v>49203</v>
      </c>
      <c r="N14" s="570">
        <f t="shared" si="1"/>
        <v>1.7134380022252442</v>
      </c>
      <c r="O14" s="226"/>
      <c r="P14" s="236" t="e">
        <f t="shared" si="4"/>
        <v>#REF!</v>
      </c>
      <c r="Q14" s="237" t="e">
        <f t="shared" si="5"/>
        <v>#REF!</v>
      </c>
      <c r="R14" s="226"/>
      <c r="S14" s="234" t="e">
        <f>GETPIVOTDATA("Cuenta número de expedientes",#REF!,"CCAA",$B14,"TramoEdad",S$1)</f>
        <v>#REF!</v>
      </c>
      <c r="T14" s="235" t="e">
        <f t="shared" si="6"/>
        <v>#REF!</v>
      </c>
      <c r="U14" s="226"/>
      <c r="V14" s="234" t="e">
        <f>GETPIVOTDATA("Cuenta número de expedientes",#REF!,"CCAA",$B14,"TramoEdad",V$1)</f>
        <v>#REF!</v>
      </c>
      <c r="W14" s="235" t="e">
        <f t="shared" si="7"/>
        <v>#REF!</v>
      </c>
      <c r="X14" s="226"/>
      <c r="Y14" s="234" t="e">
        <f>GETPIVOTDATA("Cuenta número de expedientes",#REF!,"CCAA",$B14,"TramoEdad",Y$1)</f>
        <v>#REF!</v>
      </c>
      <c r="Z14" s="235" t="e">
        <f t="shared" si="8"/>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v>2127685</v>
      </c>
      <c r="E15" s="186">
        <f t="shared" si="0"/>
        <v>4.5538298284912475</v>
      </c>
      <c r="F15" s="226"/>
      <c r="G15" s="234">
        <v>1796155</v>
      </c>
      <c r="H15" s="570">
        <f t="shared" si="2"/>
        <v>4.7498694229187182</v>
      </c>
      <c r="I15" s="226"/>
      <c r="J15" s="234">
        <v>243113</v>
      </c>
      <c r="K15" s="570">
        <f t="shared" si="3"/>
        <v>4.0273460562612193</v>
      </c>
      <c r="L15" s="226"/>
      <c r="M15" s="234">
        <v>88417</v>
      </c>
      <c r="N15" s="570">
        <f t="shared" si="1"/>
        <v>3.0790205443316343</v>
      </c>
      <c r="O15" s="226"/>
      <c r="P15" s="236" t="e">
        <f t="shared" si="4"/>
        <v>#REF!</v>
      </c>
      <c r="Q15" s="237" t="e">
        <f t="shared" si="5"/>
        <v>#REF!</v>
      </c>
      <c r="R15" s="226"/>
      <c r="S15" s="234" t="e">
        <f>GETPIVOTDATA("Cuenta número de expedientes",#REF!,"CCAA",$B15,"TramoEdad",S$1)</f>
        <v>#REF!</v>
      </c>
      <c r="T15" s="235" t="e">
        <f t="shared" si="6"/>
        <v>#REF!</v>
      </c>
      <c r="U15" s="226"/>
      <c r="V15" s="234" t="e">
        <f>GETPIVOTDATA("Cuenta número de expedientes",#REF!,"CCAA",$B15,"TramoEdad",V$1)</f>
        <v>#REF!</v>
      </c>
      <c r="W15" s="235" t="e">
        <f t="shared" si="7"/>
        <v>#REF!</v>
      </c>
      <c r="X15" s="226"/>
      <c r="Y15" s="234" t="e">
        <f>GETPIVOTDATA("Cuenta número de expedientes",#REF!,"CCAA",$B15,"TramoEdad",Y$1)</f>
        <v>#REF!</v>
      </c>
      <c r="Z15" s="235" t="e">
        <f t="shared" si="8"/>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v>580229</v>
      </c>
      <c r="E16" s="186">
        <f t="shared" si="0"/>
        <v>1.2418492998520214</v>
      </c>
      <c r="F16" s="226"/>
      <c r="G16" s="238">
        <v>455643</v>
      </c>
      <c r="H16" s="570">
        <f t="shared" si="2"/>
        <v>1.2049320651430158</v>
      </c>
      <c r="I16" s="226"/>
      <c r="J16" s="238">
        <v>82278</v>
      </c>
      <c r="K16" s="570">
        <f t="shared" si="3"/>
        <v>1.3629957214014083</v>
      </c>
      <c r="L16" s="226"/>
      <c r="M16" s="238">
        <v>42308</v>
      </c>
      <c r="N16" s="570">
        <f t="shared" si="1"/>
        <v>1.4733275409659092</v>
      </c>
      <c r="O16" s="226"/>
      <c r="P16" s="238" t="e">
        <f t="shared" si="4"/>
        <v>#REF!</v>
      </c>
      <c r="Q16" s="237" t="e">
        <f t="shared" si="5"/>
        <v>#REF!</v>
      </c>
      <c r="R16" s="226"/>
      <c r="S16" s="238" t="e">
        <f>GETPIVOTDATA("Cuenta número de expedientes",#REF!,"CCAA",$B16,"TramoEdad",S$1)</f>
        <v>#REF!</v>
      </c>
      <c r="T16" s="235" t="e">
        <f t="shared" si="6"/>
        <v>#REF!</v>
      </c>
      <c r="U16" s="226"/>
      <c r="V16" s="238" t="e">
        <f>GETPIVOTDATA("Cuenta número de expedientes",#REF!,"CCAA",$B16,"TramoEdad",V$1)</f>
        <v>#REF!</v>
      </c>
      <c r="W16" s="235" t="e">
        <f t="shared" si="7"/>
        <v>#REF!</v>
      </c>
      <c r="X16" s="226"/>
      <c r="Y16" s="238" t="e">
        <f>GETPIVOTDATA("Cuenta número de expedientes",#REF!,"CCAA",$B16,"TramoEdad",Y$1)</f>
        <v>#REF!</v>
      </c>
      <c r="Z16" s="235" t="e">
        <f t="shared" si="8"/>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v>2409164</v>
      </c>
      <c r="E17" s="186">
        <f t="shared" si="0"/>
        <v>5.1562721384637706</v>
      </c>
      <c r="F17" s="226"/>
      <c r="G17" s="234">
        <v>1805325</v>
      </c>
      <c r="H17" s="570">
        <f t="shared" si="2"/>
        <v>4.7741191689641118</v>
      </c>
      <c r="I17" s="226"/>
      <c r="J17" s="234">
        <v>372394</v>
      </c>
      <c r="K17" s="570">
        <f t="shared" si="3"/>
        <v>6.1689811210233119</v>
      </c>
      <c r="L17" s="226"/>
      <c r="M17" s="234">
        <v>231445</v>
      </c>
      <c r="N17" s="570">
        <f t="shared" si="1"/>
        <v>8.0598064838530501</v>
      </c>
      <c r="O17" s="226"/>
      <c r="P17" s="236" t="e">
        <f t="shared" si="4"/>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v>2026807</v>
      </c>
      <c r="E18" s="186">
        <f t="shared" si="0"/>
        <v>4.3379232232190672</v>
      </c>
      <c r="F18" s="226"/>
      <c r="G18" s="234">
        <v>1644219</v>
      </c>
      <c r="H18" s="570">
        <f t="shared" si="2"/>
        <v>4.3480799556174112</v>
      </c>
      <c r="I18" s="226"/>
      <c r="J18" s="234">
        <v>241609</v>
      </c>
      <c r="K18" s="570">
        <f t="shared" si="3"/>
        <v>4.0024311875844436</v>
      </c>
      <c r="L18" s="226"/>
      <c r="M18" s="234">
        <v>140979</v>
      </c>
      <c r="N18" s="570">
        <f t="shared" si="1"/>
        <v>4.9094318662624774</v>
      </c>
      <c r="O18" s="226"/>
      <c r="P18" s="236" t="e">
        <f t="shared" si="4"/>
        <v>#REF!</v>
      </c>
      <c r="Q18" s="237" t="e">
        <f t="shared" si="5"/>
        <v>#REF!</v>
      </c>
      <c r="R18" s="226"/>
      <c r="S18" s="234" t="e">
        <f>GETPIVOTDATA("Cuenta número de expedientes",#REF!,"CCAA",$B18,"TramoEdad",S$1)</f>
        <v>#REF!</v>
      </c>
      <c r="T18" s="235" t="e">
        <f t="shared" si="6"/>
        <v>#REF!</v>
      </c>
      <c r="U18" s="226"/>
      <c r="V18" s="234" t="e">
        <f>GETPIVOTDATA("Cuenta número de expedientes",#REF!,"CCAA",$B18,"TramoEdad",V$1)</f>
        <v>#REF!</v>
      </c>
      <c r="W18" s="235" t="e">
        <f t="shared" si="7"/>
        <v>#REF!</v>
      </c>
      <c r="X18" s="226"/>
      <c r="Y18" s="234" t="e">
        <f>GETPIVOTDATA("Cuenta número de expedientes",#REF!,"CCAA",$B18,"TramoEdad",Y$1)</f>
        <v>#REF!</v>
      </c>
      <c r="Z18" s="235" t="e">
        <f t="shared" si="8"/>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v>7600065</v>
      </c>
      <c r="E19" s="186">
        <f t="shared" si="0"/>
        <v>16.266224885484615</v>
      </c>
      <c r="F19" s="226"/>
      <c r="G19" s="234">
        <v>6178644</v>
      </c>
      <c r="H19" s="570">
        <f t="shared" si="2"/>
        <v>16.339209149934277</v>
      </c>
      <c r="I19" s="226"/>
      <c r="J19" s="234">
        <v>960955</v>
      </c>
      <c r="K19" s="570">
        <f t="shared" si="3"/>
        <v>15.918927945007054</v>
      </c>
      <c r="L19" s="226"/>
      <c r="M19" s="234">
        <v>460466</v>
      </c>
      <c r="N19" s="570">
        <f t="shared" si="1"/>
        <v>16.035199949853652</v>
      </c>
      <c r="O19" s="226"/>
      <c r="P19" s="236" t="e">
        <f t="shared" si="4"/>
        <v>#REF!</v>
      </c>
      <c r="Q19" s="237" t="e">
        <f t="shared" si="5"/>
        <v>#REF!</v>
      </c>
      <c r="R19" s="226"/>
      <c r="S19" s="234" t="e">
        <f>GETPIVOTDATA("Cuenta número de expedientes",#REF!,"CCAA",$B19,"TramoEdad",S$1)</f>
        <v>#REF!</v>
      </c>
      <c r="T19" s="235" t="e">
        <f t="shared" si="6"/>
        <v>#REF!</v>
      </c>
      <c r="U19" s="226"/>
      <c r="V19" s="234" t="e">
        <f>GETPIVOTDATA("Cuenta número de expedientes",#REF!,"CCAA",$B19,"TramoEdad",V$1)</f>
        <v>#REF!</v>
      </c>
      <c r="W19" s="235" t="e">
        <f t="shared" si="7"/>
        <v>#REF!</v>
      </c>
      <c r="X19" s="226"/>
      <c r="Y19" s="234" t="e">
        <f>GETPIVOTDATA("Cuenta número de expedientes",#REF!,"CCAA",$B19,"TramoEdad",Y$1)</f>
        <v>#REF!</v>
      </c>
      <c r="Z19" s="235" t="e">
        <f t="shared" si="8"/>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v>4963703</v>
      </c>
      <c r="E20" s="186">
        <f t="shared" si="0"/>
        <v>10.623686674094845</v>
      </c>
      <c r="F20" s="226"/>
      <c r="G20" s="234">
        <v>4017065</v>
      </c>
      <c r="H20" s="570">
        <f t="shared" si="2"/>
        <v>10.622988669339216</v>
      </c>
      <c r="I20" s="226"/>
      <c r="J20" s="234">
        <v>669229</v>
      </c>
      <c r="K20" s="570">
        <f t="shared" si="3"/>
        <v>11.086271708570251</v>
      </c>
      <c r="L20" s="226"/>
      <c r="M20" s="234">
        <v>277409</v>
      </c>
      <c r="N20" s="570">
        <f t="shared" si="1"/>
        <v>9.660450028642618</v>
      </c>
      <c r="O20" s="226"/>
      <c r="P20" s="236" t="e">
        <f t="shared" si="4"/>
        <v>#REF!</v>
      </c>
      <c r="Q20" s="237" t="e">
        <f t="shared" si="5"/>
        <v>#REF!</v>
      </c>
      <c r="R20" s="226"/>
      <c r="S20" s="234" t="e">
        <f>GETPIVOTDATA("Cuenta número de expedientes",#REF!,"CCAA",$B20,"TramoEdad",S$1)</f>
        <v>#REF!</v>
      </c>
      <c r="T20" s="235" t="e">
        <f t="shared" si="6"/>
        <v>#REF!</v>
      </c>
      <c r="U20" s="226"/>
      <c r="V20" s="234" t="e">
        <f>GETPIVOTDATA("Cuenta número de expedientes",#REF!,"CCAA",$B20,"TramoEdad",V$1)</f>
        <v>#REF!</v>
      </c>
      <c r="W20" s="235" t="e">
        <f t="shared" si="7"/>
        <v>#REF!</v>
      </c>
      <c r="X20" s="226"/>
      <c r="Y20" s="234" t="e">
        <f>GETPIVOTDATA("Cuenta número de expedientes",#REF!,"CCAA",$B20,"TramoEdad",Y$1)</f>
        <v>#REF!</v>
      </c>
      <c r="Z20" s="235" t="e">
        <f t="shared" si="8"/>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v>1072863</v>
      </c>
      <c r="E21" s="186">
        <f t="shared" si="0"/>
        <v>2.2962212598597094</v>
      </c>
      <c r="F21" s="226"/>
      <c r="G21" s="234">
        <v>853665</v>
      </c>
      <c r="H21" s="570">
        <f t="shared" si="2"/>
        <v>2.2574873999826894</v>
      </c>
      <c r="I21" s="226"/>
      <c r="J21" s="234">
        <v>141083</v>
      </c>
      <c r="K21" s="570">
        <f t="shared" si="3"/>
        <v>2.3371438946313097</v>
      </c>
      <c r="L21" s="226"/>
      <c r="M21" s="234">
        <v>78115</v>
      </c>
      <c r="N21" s="570">
        <f t="shared" si="1"/>
        <v>2.720265218458731</v>
      </c>
      <c r="O21" s="226"/>
      <c r="P21" s="236" t="e">
        <f t="shared" si="4"/>
        <v>#REF!</v>
      </c>
      <c r="Q21" s="237" t="e">
        <f t="shared" si="5"/>
        <v>#REF!</v>
      </c>
      <c r="R21" s="226"/>
      <c r="S21" s="234" t="e">
        <f>GETPIVOTDATA("Cuenta número de expedientes",#REF!,"CCAA",$B21,"TramoEdad",S$1)</f>
        <v>#REF!</v>
      </c>
      <c r="T21" s="235" t="e">
        <f t="shared" si="6"/>
        <v>#REF!</v>
      </c>
      <c r="U21" s="226"/>
      <c r="V21" s="234" t="e">
        <f>GETPIVOTDATA("Cuenta número de expedientes",#REF!,"CCAA",$B21,"TramoEdad",V$1)</f>
        <v>#REF!</v>
      </c>
      <c r="W21" s="235" t="e">
        <f t="shared" si="7"/>
        <v>#REF!</v>
      </c>
      <c r="X21" s="226"/>
      <c r="Y21" s="234" t="e">
        <f>GETPIVOTDATA("Cuenta número de expedientes",#REF!,"CCAA",$B21,"TramoEdad",Y$1)</f>
        <v>#REF!</v>
      </c>
      <c r="Z21" s="235" t="e">
        <f t="shared" si="8"/>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v>2701743</v>
      </c>
      <c r="E22" s="186">
        <f t="shared" si="0"/>
        <v>5.7824714947548292</v>
      </c>
      <c r="F22" s="226"/>
      <c r="G22" s="234">
        <v>2028813</v>
      </c>
      <c r="H22" s="570">
        <f t="shared" si="2"/>
        <v>5.365125411515149</v>
      </c>
      <c r="I22" s="226"/>
      <c r="J22" s="234">
        <v>434138</v>
      </c>
      <c r="K22" s="570">
        <f t="shared" si="3"/>
        <v>7.1918159957432684</v>
      </c>
      <c r="L22" s="226"/>
      <c r="M22" s="234">
        <v>238792</v>
      </c>
      <c r="N22" s="570">
        <f t="shared" si="1"/>
        <v>8.3156573263290952</v>
      </c>
      <c r="O22" s="226"/>
      <c r="P22" s="236" t="e">
        <f t="shared" si="4"/>
        <v>#REF!</v>
      </c>
      <c r="Q22" s="237" t="e">
        <f t="shared" si="5"/>
        <v>#REF!</v>
      </c>
      <c r="R22" s="226"/>
      <c r="S22" s="234" t="e">
        <f>GETPIVOTDATA("Cuenta número de expedientes",#REF!,"CCAA",$B22,"TramoEdad",S$1)</f>
        <v>#REF!</v>
      </c>
      <c r="T22" s="235" t="e">
        <f t="shared" si="6"/>
        <v>#REF!</v>
      </c>
      <c r="U22" s="226"/>
      <c r="V22" s="234" t="e">
        <f>GETPIVOTDATA("Cuenta número de expedientes",#REF!,"CCAA",$B22,"TramoEdad",V$1)</f>
        <v>#REF!</v>
      </c>
      <c r="W22" s="235" t="e">
        <f t="shared" si="7"/>
        <v>#REF!</v>
      </c>
      <c r="X22" s="226"/>
      <c r="Y22" s="234" t="e">
        <f>GETPIVOTDATA("Cuenta número de expedientes",#REF!,"CCAA",$B22,"TramoEdad",Y$1)</f>
        <v>#REF!</v>
      </c>
      <c r="Z22" s="235" t="e">
        <f t="shared" si="8"/>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v>6578079</v>
      </c>
      <c r="E23" s="186">
        <f t="shared" si="0"/>
        <v>14.078894368467079</v>
      </c>
      <c r="F23" s="226"/>
      <c r="G23" s="234">
        <v>5423824</v>
      </c>
      <c r="H23" s="570">
        <f t="shared" si="2"/>
        <v>14.343113914385279</v>
      </c>
      <c r="I23" s="226"/>
      <c r="J23" s="234">
        <v>793640</v>
      </c>
      <c r="K23" s="570">
        <f t="shared" si="3"/>
        <v>13.147231633401562</v>
      </c>
      <c r="L23" s="226"/>
      <c r="M23" s="234">
        <v>360615</v>
      </c>
      <c r="N23" s="570">
        <f t="shared" si="1"/>
        <v>12.55800347890284</v>
      </c>
      <c r="O23" s="226"/>
      <c r="P23" s="236" t="e">
        <f t="shared" si="4"/>
        <v>#REF!</v>
      </c>
      <c r="Q23" s="237" t="e">
        <f t="shared" si="5"/>
        <v>#REF!</v>
      </c>
      <c r="R23" s="226"/>
      <c r="S23" s="234" t="e">
        <f>GETPIVOTDATA("Cuenta número de expedientes",#REF!,"CCAA",$B23,"TramoEdad",S$1)</f>
        <v>#REF!</v>
      </c>
      <c r="T23" s="235" t="e">
        <f t="shared" si="6"/>
        <v>#REF!</v>
      </c>
      <c r="U23" s="226"/>
      <c r="V23" s="234" t="e">
        <f>GETPIVOTDATA("Cuenta número de expedientes",#REF!,"CCAA",$B23,"TramoEdad",V$1)</f>
        <v>#REF!</v>
      </c>
      <c r="W23" s="235" t="e">
        <f t="shared" si="7"/>
        <v>#REF!</v>
      </c>
      <c r="X23" s="226"/>
      <c r="Y23" s="234" t="e">
        <f>GETPIVOTDATA("Cuenta número de expedientes",#REF!,"CCAA",$B23,"TramoEdad",Y$1)</f>
        <v>#REF!</v>
      </c>
      <c r="Z23" s="235" t="e">
        <f t="shared" si="8"/>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v>1478509</v>
      </c>
      <c r="E24" s="186">
        <f t="shared" si="0"/>
        <v>3.1644150266100319</v>
      </c>
      <c r="F24" s="226"/>
      <c r="G24" s="234">
        <v>1249999</v>
      </c>
      <c r="H24" s="570">
        <f t="shared" si="2"/>
        <v>3.3055788775350536</v>
      </c>
      <c r="I24" s="226"/>
      <c r="J24" s="234">
        <v>159024</v>
      </c>
      <c r="K24" s="570">
        <f t="shared" si="3"/>
        <v>2.6343497848773372</v>
      </c>
      <c r="L24" s="226"/>
      <c r="M24" s="234">
        <v>69486</v>
      </c>
      <c r="N24" s="570">
        <f t="shared" si="1"/>
        <v>2.4197701973990067</v>
      </c>
      <c r="O24" s="226"/>
      <c r="P24" s="236" t="e">
        <f t="shared" si="4"/>
        <v>#REF!</v>
      </c>
      <c r="Q24" s="237" t="e">
        <f t="shared" si="5"/>
        <v>#REF!</v>
      </c>
      <c r="R24" s="226"/>
      <c r="S24" s="234" t="e">
        <f>GETPIVOTDATA("Cuenta número de expedientes",#REF!,"CCAA",$B24,"TramoEdad",S$1)</f>
        <v>#REF!</v>
      </c>
      <c r="T24" s="235" t="e">
        <f t="shared" si="6"/>
        <v>#REF!</v>
      </c>
      <c r="U24" s="226"/>
      <c r="V24" s="234" t="e">
        <f>GETPIVOTDATA("Cuenta número de expedientes",#REF!,"CCAA",$B24,"TramoEdad",V$1)</f>
        <v>#REF!</v>
      </c>
      <c r="W24" s="235" t="e">
        <f t="shared" si="7"/>
        <v>#REF!</v>
      </c>
      <c r="X24" s="226"/>
      <c r="Y24" s="234" t="e">
        <f>GETPIVOTDATA("Cuenta número de expedientes",#REF!,"CCAA",$B24,"TramoEdad",Y$1)</f>
        <v>#REF!</v>
      </c>
      <c r="Z24" s="235" t="e">
        <f t="shared" si="8"/>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v>647554</v>
      </c>
      <c r="E25" s="186">
        <f t="shared" si="0"/>
        <v>1.385943276734489</v>
      </c>
      <c r="F25" s="226"/>
      <c r="G25" s="238">
        <v>521118</v>
      </c>
      <c r="H25" s="570">
        <f t="shared" si="2"/>
        <v>1.3780784252653899</v>
      </c>
      <c r="I25" s="226"/>
      <c r="J25" s="238">
        <v>84596</v>
      </c>
      <c r="K25" s="570">
        <f t="shared" si="3"/>
        <v>1.4013951001200022</v>
      </c>
      <c r="L25" s="226"/>
      <c r="M25" s="238">
        <v>41840</v>
      </c>
      <c r="N25" s="570">
        <f t="shared" si="1"/>
        <v>1.4570299781132088</v>
      </c>
      <c r="O25" s="226"/>
      <c r="P25" s="241" t="e">
        <f t="shared" si="4"/>
        <v>#REF!</v>
      </c>
      <c r="Q25" s="237" t="e">
        <f t="shared" si="5"/>
        <v>#REF!</v>
      </c>
      <c r="R25" s="226"/>
      <c r="S25" s="238" t="e">
        <f>GETPIVOTDATA("Cuenta número de expedientes",#REF!,"CCAA",$B25,"TramoEdad",S$1)</f>
        <v>#REF!</v>
      </c>
      <c r="T25" s="235" t="e">
        <f t="shared" si="6"/>
        <v>#REF!</v>
      </c>
      <c r="U25" s="226"/>
      <c r="V25" s="238" t="e">
        <f>GETPIVOTDATA("Cuenta número de expedientes",#REF!,"CCAA",$B25,"TramoEdad",V$1)</f>
        <v>#REF!</v>
      </c>
      <c r="W25" s="235" t="e">
        <f t="shared" si="7"/>
        <v>#REF!</v>
      </c>
      <c r="X25" s="226"/>
      <c r="Y25" s="238" t="e">
        <f>GETPIVOTDATA("Cuenta número de expedientes",#REF!,"CCAA",$B25,"TramoEdad",Y$1)</f>
        <v>#REF!</v>
      </c>
      <c r="Z25" s="235" t="e">
        <f t="shared" si="8"/>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v>2199088</v>
      </c>
      <c r="E26" s="186">
        <f t="shared" si="0"/>
        <v>4.7066518445527237</v>
      </c>
      <c r="F26" s="226"/>
      <c r="G26" s="238">
        <v>1714987</v>
      </c>
      <c r="H26" s="570">
        <f t="shared" si="2"/>
        <v>4.5352234701365433</v>
      </c>
      <c r="I26" s="226"/>
      <c r="J26" s="238">
        <v>324460</v>
      </c>
      <c r="K26" s="570">
        <f t="shared" si="3"/>
        <v>5.3749190763740122</v>
      </c>
      <c r="L26" s="226"/>
      <c r="M26" s="238">
        <v>159641</v>
      </c>
      <c r="N26" s="570">
        <f t="shared" si="1"/>
        <v>5.5593145969400277</v>
      </c>
      <c r="O26" s="226"/>
      <c r="P26" s="241" t="e">
        <f t="shared" si="4"/>
        <v>#REF!</v>
      </c>
      <c r="Q26" s="237" t="e">
        <f t="shared" si="5"/>
        <v>#REF!</v>
      </c>
      <c r="R26" s="226"/>
      <c r="S26" s="238" t="e">
        <f>GETPIVOTDATA("Cuenta número de expedientes",#REF!,"CCAA",$B26,"TramoEdad",S$1)</f>
        <v>#REF!</v>
      </c>
      <c r="T26" s="235" t="e">
        <f t="shared" si="6"/>
        <v>#REF!</v>
      </c>
      <c r="U26" s="226"/>
      <c r="V26" s="238" t="e">
        <f>GETPIVOTDATA("Cuenta número de expedientes",#REF!,"CCAA",$B26,"TramoEdad",V$1)</f>
        <v>#REF!</v>
      </c>
      <c r="W26" s="235" t="e">
        <f t="shared" si="7"/>
        <v>#REF!</v>
      </c>
      <c r="X26" s="226"/>
      <c r="Y26" s="238" t="e">
        <f>GETPIVOTDATA("Cuenta número de expedientes",#REF!,"CCAA",$B26,"TramoEdad",Y$1)</f>
        <v>#REF!</v>
      </c>
      <c r="Z26" s="235" t="e">
        <f t="shared" si="8"/>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v>315675</v>
      </c>
      <c r="E27" s="187">
        <f t="shared" si="0"/>
        <v>0.67563113482915682</v>
      </c>
      <c r="F27" s="226"/>
      <c r="G27" s="238">
        <v>250290</v>
      </c>
      <c r="H27" s="571">
        <f t="shared" si="2"/>
        <v>0.66188319931315831</v>
      </c>
      <c r="I27" s="226"/>
      <c r="J27" s="238">
        <v>42318</v>
      </c>
      <c r="K27" s="571">
        <f t="shared" si="3"/>
        <v>0.70102886480304327</v>
      </c>
      <c r="L27" s="226"/>
      <c r="M27" s="238">
        <v>23067</v>
      </c>
      <c r="N27" s="571">
        <f t="shared" si="1"/>
        <v>0.80328179983597969</v>
      </c>
      <c r="O27" s="226"/>
      <c r="P27" s="241" t="e">
        <f t="shared" si="4"/>
        <v>#REF!</v>
      </c>
      <c r="Q27" s="243" t="e">
        <f t="shared" si="5"/>
        <v>#REF!</v>
      </c>
      <c r="R27" s="226"/>
      <c r="S27" s="238" t="e">
        <f>GETPIVOTDATA("Cuenta número de expedientes",#REF!,"CCAA",$B27,"TramoEdad",S$1)</f>
        <v>#REF!</v>
      </c>
      <c r="T27" s="242" t="e">
        <f t="shared" si="6"/>
        <v>#REF!</v>
      </c>
      <c r="U27" s="226"/>
      <c r="V27" s="238" t="e">
        <f>GETPIVOTDATA("Cuenta número de expedientes",#REF!,"CCAA",$B27,"TramoEdad",V$1)</f>
        <v>#REF!</v>
      </c>
      <c r="W27" s="242" t="e">
        <f t="shared" si="7"/>
        <v>#REF!</v>
      </c>
      <c r="X27" s="226"/>
      <c r="Y27" s="238" t="e">
        <f>GETPIVOTDATA("Cuenta número de expedientes",#REF!,"CCAA",$B27,"TramoEdad",Y$1)</f>
        <v>#REF!</v>
      </c>
      <c r="Z27" s="242" t="e">
        <f t="shared" si="8"/>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v>171528</v>
      </c>
      <c r="E28" s="188">
        <f t="shared" si="0"/>
        <v>0.36711699467799358</v>
      </c>
      <c r="F28" s="226"/>
      <c r="G28" s="245">
        <v>153112</v>
      </c>
      <c r="H28" s="572">
        <f t="shared" si="2"/>
        <v>0.40489935839720442</v>
      </c>
      <c r="I28" s="226"/>
      <c r="J28" s="245">
        <v>13498</v>
      </c>
      <c r="K28" s="572">
        <f t="shared" si="3"/>
        <v>0.22360432007919748</v>
      </c>
      <c r="L28" s="226"/>
      <c r="M28" s="245">
        <v>4918</v>
      </c>
      <c r="N28" s="572">
        <f t="shared" si="1"/>
        <v>0.17126370536235089</v>
      </c>
      <c r="O28" s="226"/>
      <c r="P28" s="247" t="e">
        <f t="shared" si="4"/>
        <v>#REF!</v>
      </c>
      <c r="Q28" s="248" t="e">
        <f t="shared" si="5"/>
        <v>#REF!</v>
      </c>
      <c r="R28" s="226"/>
      <c r="S28" s="245" t="e">
        <f>GETPIVOTDATA("Cuenta número de expedientes",#REF!,"CCAA","Ceuta","TramoEdad",S$1)+GETPIVOTDATA("Cuenta número de expedientes",#REF!,"CCAA","Melilla","TramoEdad",S$1)</f>
        <v>#REF!</v>
      </c>
      <c r="T28" s="246" t="e">
        <f t="shared" si="6"/>
        <v>#REF!</v>
      </c>
      <c r="U28" s="226"/>
      <c r="V28" s="245" t="e">
        <f>GETPIVOTDATA("Cuenta número de expedientes",#REF!,"CCAA","Ceuta","TramoEdad",V$1)+GETPIVOTDATA("Cuenta número de expedientes",#REF!,"CCAA","Melilla","TramoEdad",V$1)</f>
        <v>#REF!</v>
      </c>
      <c r="W28" s="246" t="e">
        <f t="shared" si="7"/>
        <v>#REF!</v>
      </c>
      <c r="X28" s="226"/>
      <c r="Y28" s="245" t="e">
        <f>GETPIVOTDATA("Cuenta número de expedientes",#REF!,"CCAA","Ceuta","TramoEdad",Y$1)+GETPIVOTDATA("Cuenta número de expedientes",#REF!,"CCAA","Melilla","TramoEdad",Y$1)</f>
        <v>#REF!</v>
      </c>
      <c r="Z28" s="246" t="e">
        <f t="shared" si="8"/>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S30+V30+Y30</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42" t="s">
        <v>227</v>
      </c>
      <c r="C33" s="1042"/>
      <c r="D33" s="1042"/>
      <c r="E33" s="1042"/>
      <c r="F33" s="1042"/>
      <c r="G33" s="1042"/>
      <c r="H33" s="1042"/>
      <c r="I33" s="1042"/>
      <c r="J33" s="1042"/>
      <c r="K33" s="1042"/>
      <c r="L33" s="1042"/>
      <c r="M33" s="1042"/>
      <c r="O33" s="259"/>
    </row>
    <row r="34" spans="2:19"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19"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19" x14ac:dyDescent="0.2">
      <c r="L38" s="263"/>
      <c r="M38" s="263"/>
      <c r="N38" s="263"/>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4" zoomScaleNormal="100" workbookViewId="0">
      <selection activeCell="B5" sqref="B5:Z5"/>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28515625" style="261" bestFit="1" customWidth="1"/>
    <col min="17" max="17" width="8.5703125" style="261" customWidth="1"/>
    <col min="18" max="18" width="0.42578125" style="261" customWidth="1"/>
    <col min="19" max="19" width="8.5703125" style="261" bestFit="1" customWidth="1"/>
    <col min="20" max="20" width="8" style="261" bestFit="1" customWidth="1"/>
    <col min="21" max="21" width="0.42578125" style="261" customWidth="1"/>
    <col min="22" max="22" width="8.5703125" style="261" bestFit="1" customWidth="1"/>
    <col min="23" max="23" width="7.85546875" style="261" bestFit="1" customWidth="1"/>
    <col min="24" max="24" width="0.42578125" style="261" customWidth="1"/>
    <col min="25" max="25" width="10.140625" style="261" bestFit="1" customWidth="1"/>
    <col min="26" max="26" width="7.85546875" style="297" bestFit="1" customWidth="1"/>
    <col min="27" max="27" width="11.42578125" style="297"/>
    <col min="28" max="30" width="2.5703125" style="297" bestFit="1" customWidth="1"/>
    <col min="31" max="31" width="13" style="297" bestFit="1" customWidth="1"/>
    <col min="32" max="32" width="3.5703125" style="297" bestFit="1" customWidth="1"/>
    <col min="33" max="33" width="3.85546875" style="297" customWidth="1"/>
    <col min="34" max="36" width="2.5703125" style="297" bestFit="1" customWidth="1"/>
    <col min="37" max="37" width="8.42578125" style="297" bestFit="1" customWidth="1"/>
    <col min="38" max="38" width="3.5703125" style="297" bestFit="1" customWidth="1"/>
    <col min="39" max="39" width="3.5703125" style="297" customWidth="1"/>
    <col min="40" max="42" width="2.5703125" style="297" bestFit="1" customWidth="1"/>
    <col min="43" max="43" width="8.42578125" style="297" bestFit="1" customWidth="1"/>
    <col min="44" max="44" width="4.28515625" style="297" bestFit="1" customWidth="1"/>
    <col min="45" max="45" width="3.28515625" style="297" customWidth="1"/>
    <col min="46" max="46" width="4.42578125" style="297" bestFit="1" customWidth="1"/>
    <col min="47" max="47" width="2.5703125" style="297" bestFit="1" customWidth="1"/>
    <col min="48" max="48" width="4.42578125" style="297" bestFit="1" customWidth="1"/>
    <col min="49" max="49" width="8.42578125" style="297" bestFit="1" customWidth="1"/>
    <col min="50" max="50" width="4.42578125" style="297" bestFit="1" customWidth="1"/>
    <col min="51" max="16384" width="11.42578125" style="261"/>
  </cols>
  <sheetData>
    <row r="1" spans="1:50" s="201" customFormat="1" ht="15" customHeight="1" x14ac:dyDescent="0.2">
      <c r="B1" s="202"/>
      <c r="C1" s="203"/>
      <c r="F1" s="203"/>
      <c r="I1" s="203"/>
      <c r="O1" s="204"/>
      <c r="R1" s="20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row>
    <row r="2" spans="1:50" s="205" customFormat="1" ht="52.5" customHeight="1" x14ac:dyDescent="0.2">
      <c r="B2" s="1043"/>
      <c r="C2" s="1043"/>
      <c r="D2" s="1043"/>
      <c r="E2" s="1043"/>
      <c r="F2" s="1043"/>
      <c r="G2" s="1043"/>
      <c r="H2" s="1043"/>
      <c r="I2" s="1043"/>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4"/>
      <c r="C3" s="1044"/>
      <c r="D3" s="1044"/>
      <c r="E3" s="1044"/>
      <c r="F3" s="1044"/>
      <c r="G3" s="1044"/>
      <c r="H3" s="1044"/>
      <c r="I3" s="1044"/>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44" t="s">
        <v>408</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208" customFormat="1" ht="6" customHeight="1" x14ac:dyDescent="0.2">
      <c r="O6" s="207"/>
      <c r="Z6" s="617"/>
      <c r="AA6" s="617"/>
      <c r="AB6" s="617"/>
      <c r="AC6" s="617"/>
      <c r="AD6" s="617"/>
      <c r="AE6" s="617"/>
      <c r="AF6" s="617"/>
      <c r="AG6" s="617"/>
      <c r="AH6" s="617"/>
      <c r="AI6" s="617"/>
      <c r="AJ6" s="617"/>
      <c r="AK6" s="617"/>
      <c r="AL6" s="617"/>
      <c r="AM6" s="617"/>
      <c r="AN6" s="617"/>
      <c r="AO6" s="617"/>
      <c r="AP6" s="617"/>
      <c r="AQ6" s="617"/>
      <c r="AR6" s="617"/>
      <c r="AS6" s="617"/>
      <c r="AT6" s="617"/>
      <c r="AU6" s="617"/>
      <c r="AV6" s="617"/>
      <c r="AW6" s="617"/>
      <c r="AX6" s="617"/>
    </row>
    <row r="7" spans="1:50" s="596" customFormat="1" ht="12.75" customHeight="1" x14ac:dyDescent="0.2">
      <c r="A7" s="701"/>
      <c r="B7" s="1079" t="s">
        <v>15</v>
      </c>
      <c r="C7" s="582"/>
      <c r="D7" s="1077" t="s">
        <v>191</v>
      </c>
      <c r="E7" s="1077"/>
      <c r="F7" s="582"/>
      <c r="G7" s="1077"/>
      <c r="H7" s="1077"/>
      <c r="I7" s="582"/>
      <c r="J7" s="1077"/>
      <c r="K7" s="1077"/>
      <c r="L7" s="582"/>
      <c r="M7" s="1077"/>
      <c r="N7" s="1077"/>
      <c r="O7" s="582"/>
      <c r="P7" s="1077" t="s">
        <v>16</v>
      </c>
      <c r="Q7" s="1077"/>
      <c r="R7" s="582"/>
      <c r="S7" s="1077"/>
      <c r="T7" s="1077"/>
      <c r="U7" s="582"/>
      <c r="V7" s="1077"/>
      <c r="W7" s="1077"/>
      <c r="X7" s="582"/>
      <c r="Y7" s="1077"/>
      <c r="Z7" s="1077"/>
      <c r="AA7" s="672"/>
      <c r="AB7" s="672"/>
      <c r="AI7" s="597"/>
    </row>
    <row r="8" spans="1:50" s="596" customFormat="1" ht="33.75" customHeight="1" x14ac:dyDescent="0.2">
      <c r="A8" s="701"/>
      <c r="B8" s="1079"/>
      <c r="C8" s="582"/>
      <c r="D8" s="1077"/>
      <c r="E8" s="1077"/>
      <c r="F8" s="582"/>
      <c r="G8" s="1077" t="s">
        <v>177</v>
      </c>
      <c r="H8" s="1077"/>
      <c r="I8" s="582"/>
      <c r="J8" s="1077" t="s">
        <v>183</v>
      </c>
      <c r="K8" s="1077"/>
      <c r="L8" s="582"/>
      <c r="M8" s="1077" t="s">
        <v>178</v>
      </c>
      <c r="N8" s="1077"/>
      <c r="O8" s="582"/>
      <c r="P8" s="1077"/>
      <c r="Q8" s="1077"/>
      <c r="R8" s="582"/>
      <c r="S8" s="1077" t="s">
        <v>180</v>
      </c>
      <c r="T8" s="1077"/>
      <c r="U8" s="582"/>
      <c r="V8" s="1077" t="s">
        <v>181</v>
      </c>
      <c r="W8" s="1077"/>
      <c r="X8" s="582"/>
      <c r="Y8" s="1077" t="s">
        <v>182</v>
      </c>
      <c r="Z8" s="1077"/>
      <c r="AA8" s="672"/>
      <c r="AB8" s="672"/>
      <c r="AI8" s="597"/>
    </row>
    <row r="9" spans="1:50" s="600" customFormat="1" ht="36.75" customHeight="1" x14ac:dyDescent="0.2">
      <c r="A9" s="702"/>
      <c r="B9" s="1079"/>
      <c r="C9" s="598"/>
      <c r="D9" s="599" t="s">
        <v>12</v>
      </c>
      <c r="E9" s="599" t="s">
        <v>13</v>
      </c>
      <c r="F9" s="598"/>
      <c r="G9" s="599" t="s">
        <v>12</v>
      </c>
      <c r="H9" s="583" t="s">
        <v>13</v>
      </c>
      <c r="I9" s="598"/>
      <c r="J9" s="599" t="s">
        <v>12</v>
      </c>
      <c r="K9" s="583" t="s">
        <v>13</v>
      </c>
      <c r="L9" s="598"/>
      <c r="M9" s="599" t="s">
        <v>12</v>
      </c>
      <c r="N9" s="583" t="s">
        <v>13</v>
      </c>
      <c r="O9" s="598"/>
      <c r="P9" s="599" t="s">
        <v>12</v>
      </c>
      <c r="Q9" s="599" t="s">
        <v>119</v>
      </c>
      <c r="R9" s="598"/>
      <c r="S9" s="599" t="s">
        <v>12</v>
      </c>
      <c r="T9" s="583" t="s">
        <v>119</v>
      </c>
      <c r="U9" s="598"/>
      <c r="V9" s="599" t="s">
        <v>12</v>
      </c>
      <c r="W9" s="583" t="s">
        <v>13</v>
      </c>
      <c r="X9" s="598"/>
      <c r="Y9" s="599" t="s">
        <v>12</v>
      </c>
      <c r="Z9" s="583" t="s">
        <v>13</v>
      </c>
      <c r="AA9" s="583"/>
      <c r="AB9" s="584"/>
      <c r="AC9" s="585"/>
      <c r="AD9" s="585"/>
      <c r="AE9" s="585"/>
      <c r="AF9" s="585"/>
    </row>
    <row r="10" spans="1:50" s="587" customFormat="1" ht="4.5" customHeight="1" x14ac:dyDescent="0.2">
      <c r="A10" s="616"/>
      <c r="B10" s="672"/>
      <c r="C10" s="586"/>
      <c r="D10" s="672"/>
      <c r="E10" s="672"/>
      <c r="F10" s="586"/>
      <c r="G10" s="672"/>
      <c r="H10" s="672"/>
      <c r="I10" s="586"/>
      <c r="J10" s="672"/>
      <c r="K10" s="672"/>
      <c r="L10" s="586"/>
      <c r="M10" s="672"/>
      <c r="N10" s="672"/>
      <c r="O10" s="586"/>
      <c r="P10" s="672"/>
      <c r="Q10" s="672"/>
      <c r="R10" s="586"/>
      <c r="S10" s="672"/>
      <c r="T10" s="672"/>
      <c r="U10" s="586"/>
      <c r="V10" s="672"/>
      <c r="W10" s="672"/>
      <c r="X10" s="586"/>
      <c r="Y10" s="672"/>
      <c r="Z10" s="672"/>
      <c r="AA10" s="672"/>
      <c r="AB10" s="584"/>
      <c r="AC10" s="585"/>
      <c r="AD10" s="585"/>
      <c r="AE10" s="585"/>
      <c r="AF10" s="585"/>
    </row>
    <row r="11" spans="1:50" s="587" customFormat="1" ht="18" customHeight="1" x14ac:dyDescent="0.15">
      <c r="A11" s="616"/>
      <c r="B11" s="601" t="s">
        <v>11</v>
      </c>
      <c r="C11" s="602"/>
      <c r="D11" s="603">
        <f>G11+J11+M11</f>
        <v>8500187</v>
      </c>
      <c r="E11" s="604">
        <f t="shared" ref="E11:E28" si="0">D11*100/$D$30</f>
        <v>17.904395579860061</v>
      </c>
      <c r="F11" s="602"/>
      <c r="G11" s="605">
        <f>'20pobl'!J12</f>
        <v>6973199</v>
      </c>
      <c r="H11" s="606">
        <f>G11*100/$G$30</f>
        <v>18.352257489589149</v>
      </c>
      <c r="I11" s="602"/>
      <c r="J11" s="605">
        <f>'20pobl'!Q12</f>
        <v>1106846</v>
      </c>
      <c r="K11" s="606">
        <f>J11*100/$J$30</f>
        <v>16.733562354496399</v>
      </c>
      <c r="L11" s="602"/>
      <c r="M11" s="605">
        <f>'20pobl'!X12</f>
        <v>420142</v>
      </c>
      <c r="N11" s="606">
        <f t="shared" ref="N11:N28" si="1">M11*100/$M$30</f>
        <v>14.66728900119149</v>
      </c>
      <c r="O11" s="602"/>
      <c r="P11" s="607">
        <f>S11+V11+Y11</f>
        <v>425532</v>
      </c>
      <c r="Q11" s="608">
        <f>P11*100/D11</f>
        <v>5.0061486882582704</v>
      </c>
      <c r="R11" s="602"/>
      <c r="S11" s="605">
        <f>'23solcasaad'!J12</f>
        <v>118706</v>
      </c>
      <c r="T11" s="609">
        <f>S11*100/G11</f>
        <v>1.7023176880510653</v>
      </c>
      <c r="U11" s="602"/>
      <c r="V11" s="605">
        <f>'23solcasaad'!Q12</f>
        <v>108462</v>
      </c>
      <c r="W11" s="609">
        <f>V11*100/J11</f>
        <v>9.7991951906588639</v>
      </c>
      <c r="X11" s="602"/>
      <c r="Y11" s="605">
        <f>'23solcasaad'!X12</f>
        <v>198364</v>
      </c>
      <c r="Z11" s="609">
        <f>Y11*100/M11</f>
        <v>47.213561129332462</v>
      </c>
      <c r="AA11" s="588"/>
      <c r="AB11" s="589">
        <f>_xlfn.RANK.EQ(Q11,Q$11:Q$30,0)</f>
        <v>3</v>
      </c>
      <c r="AC11" s="589">
        <v>1</v>
      </c>
      <c r="AD11" s="589">
        <f>MATCH(AC11,AB$11:AB$30,0)</f>
        <v>7</v>
      </c>
      <c r="AE11" s="590" t="str">
        <f t="shared" ref="AE11:AE29" si="2">INDEX(B$11:B$30,AD11,1)</f>
        <v>Castilla y León</v>
      </c>
      <c r="AF11" s="591">
        <f t="shared" ref="AF11:AF29" si="3">INDEX(Q$11:Q$30,AD11,1)</f>
        <v>6.2767212893654323</v>
      </c>
      <c r="AH11" s="589">
        <f>_xlfn.RANK.EQ(T11,T$11:T$30,0)</f>
        <v>4</v>
      </c>
      <c r="AI11" s="589">
        <v>1</v>
      </c>
      <c r="AJ11" s="589">
        <f>MATCH(AI11,AH$11:AH$30,0)</f>
        <v>18</v>
      </c>
      <c r="AK11" s="590" t="str">
        <f>INDEX(B$11:B$30,AJ11,1)</f>
        <v>Ceuta y Melilla</v>
      </c>
      <c r="AL11" s="591">
        <f>INDEX(T$11:T$30,AJ11,1)</f>
        <v>1.7529198482285469</v>
      </c>
      <c r="AN11" s="589">
        <f>_xlfn.RANK.EQ(W11,W$11:W$30,0)</f>
        <v>1</v>
      </c>
      <c r="AO11" s="589">
        <v>1</v>
      </c>
      <c r="AP11" s="589">
        <f>MATCH(AO11,AN$11:AN$30,0)</f>
        <v>1</v>
      </c>
      <c r="AQ11" s="590" t="str">
        <f>INDEX(B$11:B$30,AP11,1)</f>
        <v>Andalucía</v>
      </c>
      <c r="AR11" s="591">
        <f>INDEX(W$11:W$30,AP11,1)</f>
        <v>9.7991951906588639</v>
      </c>
      <c r="AT11" s="589">
        <f>_xlfn.RANK.EQ(Z11,Z$11:Z$30,0)</f>
        <v>1</v>
      </c>
      <c r="AU11" s="589">
        <v>1</v>
      </c>
      <c r="AV11" s="589">
        <f>MATCH(AU11,AT$11:AT$30,0)</f>
        <v>1</v>
      </c>
      <c r="AW11" s="590" t="str">
        <f>INDEX(B$11:B$30,AV11,1)</f>
        <v>Andalucía</v>
      </c>
      <c r="AX11" s="591">
        <f>INDEX(Z$11:Z$30,AV11,1)</f>
        <v>47.213561129332462</v>
      </c>
    </row>
    <row r="12" spans="1:50" s="587" customFormat="1" ht="18" customHeight="1" x14ac:dyDescent="0.15">
      <c r="A12" s="616"/>
      <c r="B12" s="601" t="s">
        <v>10</v>
      </c>
      <c r="C12" s="602"/>
      <c r="D12" s="603">
        <f t="shared" ref="D12:D28" si="4">G12+J12+M12</f>
        <v>1326315</v>
      </c>
      <c r="E12" s="604">
        <f t="shared" si="0"/>
        <v>2.793687765163531</v>
      </c>
      <c r="F12" s="602"/>
      <c r="G12" s="605">
        <f>'20pobl'!J13</f>
        <v>1033381</v>
      </c>
      <c r="H12" s="606">
        <f t="shared" ref="H12:H28" si="5">G12*100/$G$30</f>
        <v>2.7196806224588062</v>
      </c>
      <c r="I12" s="602"/>
      <c r="J12" s="605">
        <f>'20pobl'!Q13</f>
        <v>195961</v>
      </c>
      <c r="K12" s="606">
        <f t="shared" ref="K12:K28" si="6">J12*100/$J$30</f>
        <v>2.9625852309620928</v>
      </c>
      <c r="L12" s="602"/>
      <c r="M12" s="605">
        <f>'20pobl'!X13</f>
        <v>96973</v>
      </c>
      <c r="N12" s="606">
        <f t="shared" si="1"/>
        <v>3.3853578464246428</v>
      </c>
      <c r="O12" s="602"/>
      <c r="P12" s="607">
        <f t="shared" ref="P12:P28" si="7">S12+V12+Y12</f>
        <v>51519</v>
      </c>
      <c r="Q12" s="608">
        <f t="shared" ref="Q12:Q28" si="8">P12*100/D12</f>
        <v>3.8843713597448568</v>
      </c>
      <c r="R12" s="602"/>
      <c r="S12" s="605">
        <f>'23solcasaad'!J13</f>
        <v>10107</v>
      </c>
      <c r="T12" s="609">
        <f t="shared" ref="T12:T28" si="9">S12*100/G12</f>
        <v>0.97805165761708412</v>
      </c>
      <c r="U12" s="602"/>
      <c r="V12" s="605">
        <f>'23solcasaad'!Q13</f>
        <v>10021</v>
      </c>
      <c r="W12" s="609">
        <f t="shared" ref="W12:W28" si="10">V12*100/J12</f>
        <v>5.1137726384331579</v>
      </c>
      <c r="X12" s="602"/>
      <c r="Y12" s="605">
        <f>'23solcasaad'!X13</f>
        <v>31391</v>
      </c>
      <c r="Z12" s="609">
        <f t="shared" ref="Z12:Z28" si="11">Y12*100/M12</f>
        <v>32.370866117372877</v>
      </c>
      <c r="AA12" s="588"/>
      <c r="AB12" s="589">
        <f t="shared" ref="AB12:AB28" si="12">_xlfn.RANK.EQ(Q12,Q$11:Q$30,0)</f>
        <v>11</v>
      </c>
      <c r="AC12" s="589">
        <v>2</v>
      </c>
      <c r="AD12" s="589">
        <f t="shared" ref="AD12:AD28" si="13">MATCH(AC12,AB$11:AB$30,0)</f>
        <v>11</v>
      </c>
      <c r="AE12" s="590" t="str">
        <f t="shared" si="2"/>
        <v>Extremadura</v>
      </c>
      <c r="AF12" s="591">
        <f t="shared" si="3"/>
        <v>5.3909076429497826</v>
      </c>
      <c r="AH12" s="589">
        <f t="shared" ref="AH12:AH30" si="14">_xlfn.RANK.EQ(T12,T$11:T$30,0)</f>
        <v>18</v>
      </c>
      <c r="AI12" s="589">
        <v>2</v>
      </c>
      <c r="AJ12" s="589">
        <f t="shared" ref="AJ12:AJ28" si="15">MATCH(AI12,AH$11:AH$30,0)</f>
        <v>7</v>
      </c>
      <c r="AK12" s="590" t="str">
        <f t="shared" ref="AK12:AK29" si="16">INDEX(B$11:B$30,AJ12,1)</f>
        <v>Castilla y León</v>
      </c>
      <c r="AL12" s="591">
        <f t="shared" ref="AL12:AL29" si="17">INDEX(T$11:T$30,AJ12,1)</f>
        <v>1.7315809587789819</v>
      </c>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8.3422333754856801</v>
      </c>
      <c r="AT12" s="589">
        <f t="shared" ref="AT12:AT30" si="22">_xlfn.RANK.EQ(Z12,Z$11:Z$30,0)</f>
        <v>13</v>
      </c>
      <c r="AU12" s="589">
        <v>2</v>
      </c>
      <c r="AV12" s="589">
        <f t="shared" ref="AV12:AV28" si="23">MATCH(AU12,AT$11:AT$30,0)</f>
        <v>11</v>
      </c>
      <c r="AW12" s="590" t="str">
        <f t="shared" ref="AW12:AW29" si="24">INDEX(B$11:B$30,AV12,1)</f>
        <v>Extremadura</v>
      </c>
      <c r="AX12" s="591">
        <f t="shared" ref="AX12:AX29" si="25">INDEX(Z$11:Z$30,AV12,1)</f>
        <v>42.020458287225715</v>
      </c>
    </row>
    <row r="13" spans="1:50" s="587" customFormat="1" ht="18" customHeight="1" x14ac:dyDescent="0.15">
      <c r="A13" s="616"/>
      <c r="B13" s="601" t="s">
        <v>40</v>
      </c>
      <c r="C13" s="602"/>
      <c r="D13" s="603">
        <f t="shared" si="4"/>
        <v>1004686</v>
      </c>
      <c r="E13" s="604">
        <f t="shared" si="0"/>
        <v>2.1162235110294971</v>
      </c>
      <c r="F13" s="602"/>
      <c r="G13" s="605">
        <f>'20pobl'!J14</f>
        <v>731830</v>
      </c>
      <c r="H13" s="606">
        <f t="shared" si="5"/>
        <v>1.9260503821282062</v>
      </c>
      <c r="I13" s="602"/>
      <c r="J13" s="605">
        <f>'20pobl'!Q14</f>
        <v>187640</v>
      </c>
      <c r="K13" s="606">
        <f t="shared" si="6"/>
        <v>2.8367863643159974</v>
      </c>
      <c r="L13" s="602"/>
      <c r="M13" s="605">
        <f>'20pobl'!X14</f>
        <v>85216</v>
      </c>
      <c r="N13" s="606">
        <f t="shared" si="1"/>
        <v>2.974917288739364</v>
      </c>
      <c r="O13" s="602"/>
      <c r="P13" s="607">
        <f t="shared" si="7"/>
        <v>44700</v>
      </c>
      <c r="Q13" s="608">
        <f t="shared" si="8"/>
        <v>4.4491512771154369</v>
      </c>
      <c r="R13" s="602"/>
      <c r="S13" s="605">
        <f>'23solcasaad'!J14</f>
        <v>9965</v>
      </c>
      <c r="T13" s="609">
        <f t="shared" si="9"/>
        <v>1.3616550291734419</v>
      </c>
      <c r="U13" s="602"/>
      <c r="V13" s="605">
        <f>'23solcasaad'!Q14</f>
        <v>9894</v>
      </c>
      <c r="W13" s="609">
        <f t="shared" si="10"/>
        <v>5.2728629290130034</v>
      </c>
      <c r="X13" s="602"/>
      <c r="Y13" s="605">
        <f>'23solcasaad'!X14</f>
        <v>24841</v>
      </c>
      <c r="Z13" s="609">
        <f t="shared" si="11"/>
        <v>29.150628989861058</v>
      </c>
      <c r="AA13" s="588"/>
      <c r="AB13" s="589">
        <f t="shared" si="12"/>
        <v>8</v>
      </c>
      <c r="AC13" s="589">
        <v>3</v>
      </c>
      <c r="AD13" s="589">
        <f t="shared" si="13"/>
        <v>1</v>
      </c>
      <c r="AE13" s="590" t="str">
        <f t="shared" si="2"/>
        <v>Andalucía</v>
      </c>
      <c r="AF13" s="592">
        <f t="shared" si="3"/>
        <v>5.0061486882582704</v>
      </c>
      <c r="AH13" s="589">
        <f t="shared" si="14"/>
        <v>10</v>
      </c>
      <c r="AI13" s="589">
        <v>3</v>
      </c>
      <c r="AJ13" s="589">
        <f t="shared" si="15"/>
        <v>16</v>
      </c>
      <c r="AK13" s="590" t="str">
        <f t="shared" si="16"/>
        <v>País Vasco</v>
      </c>
      <c r="AL13" s="591">
        <f t="shared" si="17"/>
        <v>1.7172104971701234</v>
      </c>
      <c r="AN13" s="589">
        <f t="shared" si="18"/>
        <v>14</v>
      </c>
      <c r="AO13" s="589">
        <v>3</v>
      </c>
      <c r="AP13" s="589">
        <f t="shared" si="19"/>
        <v>9</v>
      </c>
      <c r="AQ13" s="590" t="str">
        <f t="shared" si="20"/>
        <v>Cataluña</v>
      </c>
      <c r="AR13" s="591">
        <f t="shared" si="21"/>
        <v>7.8405528538715892</v>
      </c>
      <c r="AT13" s="589">
        <f t="shared" si="22"/>
        <v>16</v>
      </c>
      <c r="AU13" s="589">
        <v>3</v>
      </c>
      <c r="AV13" s="589">
        <f t="shared" si="23"/>
        <v>9</v>
      </c>
      <c r="AW13" s="590" t="str">
        <f t="shared" si="24"/>
        <v>Cataluña</v>
      </c>
      <c r="AX13" s="591">
        <f t="shared" si="25"/>
        <v>41.918980214970261</v>
      </c>
    </row>
    <row r="14" spans="1:50" s="587" customFormat="1" ht="18" customHeight="1" x14ac:dyDescent="0.15">
      <c r="A14" s="616"/>
      <c r="B14" s="601" t="s">
        <v>41</v>
      </c>
      <c r="C14" s="602"/>
      <c r="D14" s="603">
        <f t="shared" si="4"/>
        <v>1176659</v>
      </c>
      <c r="E14" s="604">
        <f t="shared" si="0"/>
        <v>2.4784593796115968</v>
      </c>
      <c r="F14" s="602"/>
      <c r="G14" s="605">
        <f>'20pobl'!J15</f>
        <v>984374</v>
      </c>
      <c r="H14" s="606">
        <f t="shared" si="5"/>
        <v>2.5907026479606889</v>
      </c>
      <c r="I14" s="602"/>
      <c r="J14" s="605">
        <f>'20pobl'!Q15</f>
        <v>141017</v>
      </c>
      <c r="K14" s="606">
        <f t="shared" si="6"/>
        <v>2.1319287078274836</v>
      </c>
      <c r="L14" s="602"/>
      <c r="M14" s="605">
        <f>'20pobl'!X15</f>
        <v>51268</v>
      </c>
      <c r="N14" s="606">
        <f t="shared" si="1"/>
        <v>1.789781960653982</v>
      </c>
      <c r="O14" s="602"/>
      <c r="P14" s="607">
        <f t="shared" si="7"/>
        <v>40775</v>
      </c>
      <c r="Q14" s="608">
        <f t="shared" si="8"/>
        <v>3.4653200289973562</v>
      </c>
      <c r="R14" s="602"/>
      <c r="S14" s="605">
        <f>'23solcasaad'!J15</f>
        <v>11424</v>
      </c>
      <c r="T14" s="609">
        <f t="shared" si="9"/>
        <v>1.1605345122890283</v>
      </c>
      <c r="U14" s="602"/>
      <c r="V14" s="605">
        <f>'23solcasaad'!Q15</f>
        <v>9580</v>
      </c>
      <c r="W14" s="609">
        <f t="shared" si="10"/>
        <v>6.7935071658027049</v>
      </c>
      <c r="X14" s="602"/>
      <c r="Y14" s="605">
        <f>'23solcasaad'!X15</f>
        <v>19771</v>
      </c>
      <c r="Z14" s="609">
        <f t="shared" si="11"/>
        <v>38.564016540532108</v>
      </c>
      <c r="AA14" s="588"/>
      <c r="AB14" s="589">
        <f t="shared" si="12"/>
        <v>14</v>
      </c>
      <c r="AC14" s="589">
        <v>4</v>
      </c>
      <c r="AD14" s="589">
        <f t="shared" si="13"/>
        <v>16</v>
      </c>
      <c r="AE14" s="590" t="str">
        <f t="shared" si="2"/>
        <v>País Vasco</v>
      </c>
      <c r="AF14" s="591">
        <f t="shared" si="3"/>
        <v>4.9579426258981405</v>
      </c>
      <c r="AH14" s="589">
        <f t="shared" si="14"/>
        <v>14</v>
      </c>
      <c r="AI14" s="589">
        <v>4</v>
      </c>
      <c r="AJ14" s="589">
        <f t="shared" si="15"/>
        <v>1</v>
      </c>
      <c r="AK14" s="590" t="str">
        <f t="shared" si="16"/>
        <v>Andalucía</v>
      </c>
      <c r="AL14" s="591">
        <f t="shared" si="17"/>
        <v>1.7023176880510653</v>
      </c>
      <c r="AN14" s="589">
        <f t="shared" si="18"/>
        <v>6</v>
      </c>
      <c r="AO14" s="589">
        <v>4</v>
      </c>
      <c r="AP14" s="589">
        <f t="shared" si="19"/>
        <v>14</v>
      </c>
      <c r="AQ14" s="590" t="str">
        <f t="shared" si="20"/>
        <v>Murcia, Región de</v>
      </c>
      <c r="AR14" s="591">
        <f t="shared" si="21"/>
        <v>7.381489197751077</v>
      </c>
      <c r="AT14" s="589">
        <f t="shared" si="22"/>
        <v>6</v>
      </c>
      <c r="AU14" s="589">
        <v>4</v>
      </c>
      <c r="AV14" s="589">
        <f t="shared" si="23"/>
        <v>7</v>
      </c>
      <c r="AW14" s="590" t="str">
        <f t="shared" si="24"/>
        <v>Castilla y León</v>
      </c>
      <c r="AX14" s="591">
        <f t="shared" si="25"/>
        <v>41.815739331880302</v>
      </c>
    </row>
    <row r="15" spans="1:50" s="587" customFormat="1" ht="18" customHeight="1" x14ac:dyDescent="0.15">
      <c r="A15" s="616"/>
      <c r="B15" s="601" t="s">
        <v>9</v>
      </c>
      <c r="C15" s="602"/>
      <c r="D15" s="603">
        <f t="shared" si="4"/>
        <v>2177701</v>
      </c>
      <c r="E15" s="604">
        <f t="shared" si="0"/>
        <v>4.5870073397981521</v>
      </c>
      <c r="F15" s="602"/>
      <c r="G15" s="605">
        <f>'20pobl'!J16</f>
        <v>1804834</v>
      </c>
      <c r="H15" s="606">
        <f t="shared" si="5"/>
        <v>4.7500119090198254</v>
      </c>
      <c r="I15" s="602"/>
      <c r="J15" s="605">
        <f>'20pobl'!Q16</f>
        <v>277418</v>
      </c>
      <c r="K15" s="606">
        <f t="shared" si="6"/>
        <v>4.1940716244714098</v>
      </c>
      <c r="L15" s="602"/>
      <c r="M15" s="605">
        <f>'20pobl'!X16</f>
        <v>95449</v>
      </c>
      <c r="N15" s="606">
        <f t="shared" si="1"/>
        <v>3.3321545284087914</v>
      </c>
      <c r="O15" s="602"/>
      <c r="P15" s="607">
        <f t="shared" si="7"/>
        <v>57505</v>
      </c>
      <c r="Q15" s="608">
        <f t="shared" si="8"/>
        <v>2.64062880992386</v>
      </c>
      <c r="R15" s="602"/>
      <c r="S15" s="605">
        <f>'23solcasaad'!J16</f>
        <v>20461</v>
      </c>
      <c r="T15" s="609">
        <f t="shared" si="9"/>
        <v>1.1336776678630833</v>
      </c>
      <c r="U15" s="602"/>
      <c r="V15" s="605">
        <f>'23solcasaad'!Q16</f>
        <v>13026</v>
      </c>
      <c r="W15" s="609">
        <f t="shared" si="10"/>
        <v>4.6954415358772685</v>
      </c>
      <c r="X15" s="602"/>
      <c r="Y15" s="605">
        <f>'23solcasaad'!X16</f>
        <v>24018</v>
      </c>
      <c r="Z15" s="609">
        <f t="shared" si="11"/>
        <v>25.163176146423744</v>
      </c>
      <c r="AA15" s="588"/>
      <c r="AB15" s="589">
        <f t="shared" si="12"/>
        <v>19</v>
      </c>
      <c r="AC15" s="589">
        <v>5</v>
      </c>
      <c r="AD15" s="589">
        <f t="shared" si="13"/>
        <v>9</v>
      </c>
      <c r="AE15" s="590" t="str">
        <f t="shared" si="2"/>
        <v>Cataluña</v>
      </c>
      <c r="AF15" s="591">
        <f t="shared" si="3"/>
        <v>4.6438222054199807</v>
      </c>
      <c r="AH15" s="589">
        <f t="shared" si="14"/>
        <v>16</v>
      </c>
      <c r="AI15" s="589">
        <v>5</v>
      </c>
      <c r="AJ15" s="589">
        <f t="shared" si="15"/>
        <v>11</v>
      </c>
      <c r="AK15" s="590" t="str">
        <f t="shared" si="16"/>
        <v>Extremadura</v>
      </c>
      <c r="AL15" s="591">
        <f t="shared" si="17"/>
        <v>1.5689816956161018</v>
      </c>
      <c r="AN15" s="589">
        <f t="shared" si="18"/>
        <v>17</v>
      </c>
      <c r="AO15" s="589">
        <v>5</v>
      </c>
      <c r="AP15" s="589">
        <f t="shared" si="19"/>
        <v>8</v>
      </c>
      <c r="AQ15" s="590" t="str">
        <f t="shared" si="20"/>
        <v>Castilla - La Mancha</v>
      </c>
      <c r="AR15" s="591">
        <f t="shared" si="21"/>
        <v>7.0250931450556209</v>
      </c>
      <c r="AT15" s="589">
        <f t="shared" si="22"/>
        <v>18</v>
      </c>
      <c r="AU15" s="589">
        <v>5</v>
      </c>
      <c r="AV15" s="589">
        <f t="shared" si="23"/>
        <v>8</v>
      </c>
      <c r="AW15" s="590" t="str">
        <f t="shared" si="24"/>
        <v>Castilla - La Mancha</v>
      </c>
      <c r="AX15" s="591">
        <f t="shared" si="25"/>
        <v>39.969593368026139</v>
      </c>
    </row>
    <row r="16" spans="1:50" s="587" customFormat="1" ht="18" customHeight="1" x14ac:dyDescent="0.15">
      <c r="A16" s="616"/>
      <c r="B16" s="601" t="s">
        <v>8</v>
      </c>
      <c r="C16" s="602"/>
      <c r="D16" s="610">
        <f t="shared" si="4"/>
        <v>585402</v>
      </c>
      <c r="E16" s="604">
        <f t="shared" si="0"/>
        <v>1.2330633409878207</v>
      </c>
      <c r="F16" s="602"/>
      <c r="G16" s="611">
        <f>'20pobl'!J17</f>
        <v>450337</v>
      </c>
      <c r="H16" s="606">
        <f t="shared" si="5"/>
        <v>1.1852093395139172</v>
      </c>
      <c r="I16" s="602"/>
      <c r="J16" s="611">
        <f>'20pobl'!Q17</f>
        <v>94037</v>
      </c>
      <c r="K16" s="606">
        <f t="shared" si="6"/>
        <v>1.4216738400190974</v>
      </c>
      <c r="L16" s="602"/>
      <c r="M16" s="611">
        <f>'20pobl'!X17</f>
        <v>41028</v>
      </c>
      <c r="N16" s="606">
        <f t="shared" si="1"/>
        <v>1.4323003487889439</v>
      </c>
      <c r="O16" s="602"/>
      <c r="P16" s="611">
        <f t="shared" si="7"/>
        <v>23427</v>
      </c>
      <c r="Q16" s="608">
        <f t="shared" si="8"/>
        <v>4.0018653848124881</v>
      </c>
      <c r="R16" s="602"/>
      <c r="S16" s="611">
        <f>'23solcasaad'!J17</f>
        <v>6521</v>
      </c>
      <c r="T16" s="609">
        <f t="shared" si="9"/>
        <v>1.4480267000046632</v>
      </c>
      <c r="U16" s="602"/>
      <c r="V16" s="611">
        <f>'23solcasaad'!Q17</f>
        <v>4975</v>
      </c>
      <c r="W16" s="609">
        <f t="shared" si="10"/>
        <v>5.2904707721428803</v>
      </c>
      <c r="X16" s="602"/>
      <c r="Y16" s="611">
        <f>'23solcasaad'!X17</f>
        <v>11931</v>
      </c>
      <c r="Z16" s="609">
        <f t="shared" si="11"/>
        <v>29.080140391927465</v>
      </c>
      <c r="AA16" s="588"/>
      <c r="AB16" s="589">
        <f t="shared" si="12"/>
        <v>10</v>
      </c>
      <c r="AC16" s="589">
        <v>6</v>
      </c>
      <c r="AD16" s="589">
        <f t="shared" si="13"/>
        <v>8</v>
      </c>
      <c r="AE16" s="590" t="str">
        <f t="shared" si="2"/>
        <v>Castilla - La Mancha</v>
      </c>
      <c r="AF16" s="591">
        <f t="shared" si="3"/>
        <v>4.511310418988101</v>
      </c>
      <c r="AH16" s="589">
        <f t="shared" si="14"/>
        <v>7</v>
      </c>
      <c r="AI16" s="589">
        <v>6</v>
      </c>
      <c r="AJ16" s="589">
        <f t="shared" si="15"/>
        <v>14</v>
      </c>
      <c r="AK16" s="590" t="str">
        <f t="shared" si="16"/>
        <v>Murcia, Región de</v>
      </c>
      <c r="AL16" s="591">
        <f t="shared" si="17"/>
        <v>1.54571184220868</v>
      </c>
      <c r="AN16" s="589">
        <f t="shared" si="18"/>
        <v>13</v>
      </c>
      <c r="AO16" s="589">
        <v>6</v>
      </c>
      <c r="AP16" s="589">
        <f t="shared" si="19"/>
        <v>4</v>
      </c>
      <c r="AQ16" s="590" t="str">
        <f t="shared" si="20"/>
        <v>Balears, Illes</v>
      </c>
      <c r="AR16" s="591">
        <f t="shared" si="21"/>
        <v>6.7935071658027049</v>
      </c>
      <c r="AT16" s="589">
        <f t="shared" si="22"/>
        <v>17</v>
      </c>
      <c r="AU16" s="589">
        <v>6</v>
      </c>
      <c r="AV16" s="589">
        <f t="shared" si="23"/>
        <v>4</v>
      </c>
      <c r="AW16" s="590" t="str">
        <f t="shared" si="24"/>
        <v>Balears, Illes</v>
      </c>
      <c r="AX16" s="591">
        <f t="shared" si="25"/>
        <v>38.564016540532108</v>
      </c>
    </row>
    <row r="17" spans="1:50" s="587" customFormat="1" ht="18" customHeight="1" x14ac:dyDescent="0.15">
      <c r="A17" s="616"/>
      <c r="B17" s="601" t="s">
        <v>7</v>
      </c>
      <c r="C17" s="602"/>
      <c r="D17" s="603">
        <f t="shared" si="4"/>
        <v>2372640</v>
      </c>
      <c r="E17" s="604">
        <f t="shared" si="0"/>
        <v>4.9976177145984177</v>
      </c>
      <c r="F17" s="602"/>
      <c r="G17" s="605">
        <f>'20pobl'!J18</f>
        <v>1750539</v>
      </c>
      <c r="H17" s="606">
        <f t="shared" si="5"/>
        <v>4.60711683024791</v>
      </c>
      <c r="I17" s="602"/>
      <c r="J17" s="605">
        <f>'20pobl'!Q18</f>
        <v>403248</v>
      </c>
      <c r="K17" s="606">
        <f t="shared" si="6"/>
        <v>6.0963996367389539</v>
      </c>
      <c r="L17" s="602"/>
      <c r="M17" s="605">
        <f>'20pobl'!X18</f>
        <v>218853</v>
      </c>
      <c r="N17" s="606">
        <f t="shared" si="1"/>
        <v>7.6402268751464053</v>
      </c>
      <c r="O17" s="602"/>
      <c r="P17" s="607">
        <f t="shared" si="7"/>
        <v>148924</v>
      </c>
      <c r="Q17" s="608">
        <f>P17*100/D17</f>
        <v>6.2767212893654323</v>
      </c>
      <c r="R17" s="602"/>
      <c r="S17" s="605">
        <f>'23solcasaad'!J18</f>
        <v>30312</v>
      </c>
      <c r="T17" s="609">
        <f>S17*100/G17</f>
        <v>1.7315809587789819</v>
      </c>
      <c r="U17" s="602"/>
      <c r="V17" s="605">
        <f>'23solcasaad'!Q18</f>
        <v>27097</v>
      </c>
      <c r="W17" s="609">
        <f>V17*100/J17</f>
        <v>6.7196861484743877</v>
      </c>
      <c r="X17" s="602"/>
      <c r="Y17" s="605">
        <f>'23solcasaad'!X18</f>
        <v>91515</v>
      </c>
      <c r="Z17" s="609">
        <f>Y17*100/M17</f>
        <v>41.815739331880302</v>
      </c>
      <c r="AA17" s="588"/>
      <c r="AB17" s="589">
        <f t="shared" si="12"/>
        <v>1</v>
      </c>
      <c r="AC17" s="589">
        <v>7</v>
      </c>
      <c r="AD17" s="589">
        <f t="shared" si="13"/>
        <v>17</v>
      </c>
      <c r="AE17" s="590" t="str">
        <f t="shared" si="2"/>
        <v>Rioja, La</v>
      </c>
      <c r="AF17" s="591">
        <f t="shared" si="3"/>
        <v>4.5030822902729675</v>
      </c>
      <c r="AH17" s="589">
        <f t="shared" si="14"/>
        <v>2</v>
      </c>
      <c r="AI17" s="589">
        <v>7</v>
      </c>
      <c r="AJ17" s="589">
        <f t="shared" si="15"/>
        <v>6</v>
      </c>
      <c r="AK17" s="590" t="str">
        <f t="shared" si="16"/>
        <v>Cantabria</v>
      </c>
      <c r="AL17" s="591">
        <f t="shared" si="17"/>
        <v>1.4480267000046632</v>
      </c>
      <c r="AN17" s="589">
        <f t="shared" si="18"/>
        <v>7</v>
      </c>
      <c r="AO17" s="589">
        <v>7</v>
      </c>
      <c r="AP17" s="589">
        <f t="shared" si="19"/>
        <v>7</v>
      </c>
      <c r="AQ17" s="590" t="str">
        <f t="shared" si="20"/>
        <v>Castilla y León</v>
      </c>
      <c r="AR17" s="591">
        <f t="shared" si="21"/>
        <v>6.7196861484743877</v>
      </c>
      <c r="AT17" s="589">
        <f t="shared" si="22"/>
        <v>4</v>
      </c>
      <c r="AU17" s="589">
        <v>7</v>
      </c>
      <c r="AV17" s="589">
        <f t="shared" si="23"/>
        <v>17</v>
      </c>
      <c r="AW17" s="590" t="str">
        <f t="shared" si="24"/>
        <v>Rioja, La</v>
      </c>
      <c r="AX17" s="591">
        <f t="shared" si="25"/>
        <v>37.64509281423603</v>
      </c>
    </row>
    <row r="18" spans="1:50" s="587" customFormat="1" ht="18" customHeight="1" x14ac:dyDescent="0.15">
      <c r="A18" s="616"/>
      <c r="B18" s="601" t="s">
        <v>43</v>
      </c>
      <c r="C18" s="602"/>
      <c r="D18" s="603">
        <f t="shared" si="4"/>
        <v>2053328</v>
      </c>
      <c r="E18" s="604">
        <f t="shared" si="0"/>
        <v>4.3250338806902606</v>
      </c>
      <c r="F18" s="602"/>
      <c r="G18" s="605">
        <f>'20pobl'!J19</f>
        <v>1657821</v>
      </c>
      <c r="H18" s="606">
        <f t="shared" si="5"/>
        <v>4.3630990401461611</v>
      </c>
      <c r="I18" s="602"/>
      <c r="J18" s="605">
        <f>'20pobl'!Q19</f>
        <v>263299</v>
      </c>
      <c r="K18" s="606">
        <f t="shared" si="6"/>
        <v>3.9806172081541131</v>
      </c>
      <c r="L18" s="602"/>
      <c r="M18" s="605">
        <f>'20pobl'!X19</f>
        <v>132208</v>
      </c>
      <c r="N18" s="606">
        <f t="shared" si="1"/>
        <v>4.6154227481887657</v>
      </c>
      <c r="O18" s="602"/>
      <c r="P18" s="607">
        <f t="shared" si="7"/>
        <v>92632</v>
      </c>
      <c r="Q18" s="608">
        <f t="shared" si="8"/>
        <v>4.511310418988101</v>
      </c>
      <c r="R18" s="602"/>
      <c r="S18" s="605">
        <f>'23solcasaad'!J19</f>
        <v>21292</v>
      </c>
      <c r="T18" s="609">
        <f t="shared" si="9"/>
        <v>1.2843364874736174</v>
      </c>
      <c r="U18" s="602"/>
      <c r="V18" s="605">
        <f>'23solcasaad'!Q19</f>
        <v>18497</v>
      </c>
      <c r="W18" s="609">
        <f t="shared" si="10"/>
        <v>7.0250931450556209</v>
      </c>
      <c r="X18" s="602"/>
      <c r="Y18" s="605">
        <f>'23solcasaad'!X19</f>
        <v>52843</v>
      </c>
      <c r="Z18" s="609">
        <f t="shared" si="11"/>
        <v>39.969593368026139</v>
      </c>
      <c r="AA18" s="588"/>
      <c r="AB18" s="589">
        <f t="shared" si="12"/>
        <v>6</v>
      </c>
      <c r="AC18" s="589">
        <v>8</v>
      </c>
      <c r="AD18" s="589">
        <f t="shared" si="13"/>
        <v>3</v>
      </c>
      <c r="AE18" s="590" t="str">
        <f t="shared" si="2"/>
        <v>Asturias, Principado de</v>
      </c>
      <c r="AF18" s="591">
        <f t="shared" si="3"/>
        <v>4.4491512771154369</v>
      </c>
      <c r="AH18" s="589">
        <f t="shared" si="14"/>
        <v>12</v>
      </c>
      <c r="AI18" s="589">
        <v>8</v>
      </c>
      <c r="AJ18" s="589">
        <f t="shared" si="15"/>
        <v>9</v>
      </c>
      <c r="AK18" s="590" t="str">
        <f t="shared" si="16"/>
        <v>Cataluña</v>
      </c>
      <c r="AL18" s="591">
        <f t="shared" si="17"/>
        <v>1.425220511933587</v>
      </c>
      <c r="AN18" s="589">
        <f t="shared" si="18"/>
        <v>5</v>
      </c>
      <c r="AO18" s="589">
        <v>8</v>
      </c>
      <c r="AP18" s="589">
        <f t="shared" si="19"/>
        <v>20</v>
      </c>
      <c r="AQ18" s="590" t="str">
        <f t="shared" si="20"/>
        <v>TOTAL</v>
      </c>
      <c r="AR18" s="591">
        <f t="shared" si="21"/>
        <v>6.6440729624355601</v>
      </c>
      <c r="AT18" s="589">
        <f t="shared" si="22"/>
        <v>5</v>
      </c>
      <c r="AU18" s="589">
        <v>8</v>
      </c>
      <c r="AV18" s="589">
        <f t="shared" si="23"/>
        <v>16</v>
      </c>
      <c r="AW18" s="590" t="str">
        <f t="shared" si="24"/>
        <v>País Vasco</v>
      </c>
      <c r="AX18" s="591">
        <f t="shared" si="25"/>
        <v>36.778672625810543</v>
      </c>
    </row>
    <row r="19" spans="1:50" s="587" customFormat="1" ht="18" customHeight="1" x14ac:dyDescent="0.15">
      <c r="A19" s="616"/>
      <c r="B19" s="601" t="s">
        <v>44</v>
      </c>
      <c r="C19" s="602"/>
      <c r="D19" s="603">
        <f t="shared" si="4"/>
        <v>7792611</v>
      </c>
      <c r="E19" s="604">
        <f t="shared" si="0"/>
        <v>16.413990650319683</v>
      </c>
      <c r="F19" s="602"/>
      <c r="G19" s="605">
        <f>'20pobl'!J20</f>
        <v>6290816</v>
      </c>
      <c r="H19" s="606">
        <f t="shared" si="5"/>
        <v>16.556343086096817</v>
      </c>
      <c r="I19" s="602"/>
      <c r="J19" s="605">
        <f>'20pobl'!Q20</f>
        <v>1048523</v>
      </c>
      <c r="K19" s="606">
        <f t="shared" si="6"/>
        <v>15.851821301810395</v>
      </c>
      <c r="L19" s="602"/>
      <c r="M19" s="605">
        <f>'20pobl'!X20</f>
        <v>453272</v>
      </c>
      <c r="N19" s="606">
        <f t="shared" si="1"/>
        <v>15.823867692704059</v>
      </c>
      <c r="O19" s="602"/>
      <c r="P19" s="607">
        <f t="shared" si="7"/>
        <v>361875</v>
      </c>
      <c r="Q19" s="608">
        <f t="shared" si="8"/>
        <v>4.6438222054199807</v>
      </c>
      <c r="R19" s="602"/>
      <c r="S19" s="605">
        <f>'23solcasaad'!J20</f>
        <v>89658</v>
      </c>
      <c r="T19" s="609">
        <f t="shared" si="9"/>
        <v>1.425220511933587</v>
      </c>
      <c r="U19" s="602"/>
      <c r="V19" s="605">
        <f>'23solcasaad'!Q20</f>
        <v>82210</v>
      </c>
      <c r="W19" s="609">
        <f t="shared" si="10"/>
        <v>7.8405528538715892</v>
      </c>
      <c r="X19" s="602"/>
      <c r="Y19" s="605">
        <f>'23solcasaad'!X20</f>
        <v>190007</v>
      </c>
      <c r="Z19" s="609">
        <f t="shared" si="11"/>
        <v>41.918980214970261</v>
      </c>
      <c r="AA19" s="588"/>
      <c r="AB19" s="589">
        <f t="shared" si="12"/>
        <v>5</v>
      </c>
      <c r="AC19" s="589">
        <v>9</v>
      </c>
      <c r="AD19" s="589">
        <f t="shared" si="13"/>
        <v>20</v>
      </c>
      <c r="AE19" s="590" t="str">
        <f t="shared" si="2"/>
        <v>TOTAL</v>
      </c>
      <c r="AF19" s="591">
        <f t="shared" si="3"/>
        <v>4.2335612828701672</v>
      </c>
      <c r="AH19" s="589">
        <f t="shared" si="14"/>
        <v>8</v>
      </c>
      <c r="AI19" s="589">
        <v>9</v>
      </c>
      <c r="AJ19" s="589">
        <f t="shared" si="15"/>
        <v>20</v>
      </c>
      <c r="AK19" s="590" t="str">
        <f t="shared" si="16"/>
        <v>TOTAL</v>
      </c>
      <c r="AL19" s="591">
        <f t="shared" si="17"/>
        <v>1.3704794742450668</v>
      </c>
      <c r="AN19" s="589">
        <f t="shared" si="18"/>
        <v>3</v>
      </c>
      <c r="AO19" s="589">
        <v>9</v>
      </c>
      <c r="AP19" s="589">
        <f t="shared" si="19"/>
        <v>18</v>
      </c>
      <c r="AQ19" s="590" t="str">
        <f t="shared" si="20"/>
        <v>Ceuta y Melilla</v>
      </c>
      <c r="AR19" s="591">
        <f t="shared" si="21"/>
        <v>6.3334884030039209</v>
      </c>
      <c r="AT19" s="589">
        <f t="shared" si="22"/>
        <v>3</v>
      </c>
      <c r="AU19" s="589">
        <v>9</v>
      </c>
      <c r="AV19" s="589">
        <f t="shared" si="23"/>
        <v>20</v>
      </c>
      <c r="AW19" s="590" t="str">
        <f t="shared" si="24"/>
        <v>TOTAL</v>
      </c>
      <c r="AX19" s="591">
        <f t="shared" si="25"/>
        <v>36.645146785650326</v>
      </c>
    </row>
    <row r="20" spans="1:50" s="587" customFormat="1" ht="18" customHeight="1" x14ac:dyDescent="0.15">
      <c r="A20" s="616"/>
      <c r="B20" s="601" t="s">
        <v>6</v>
      </c>
      <c r="C20" s="602"/>
      <c r="D20" s="603">
        <f t="shared" si="4"/>
        <v>5097967</v>
      </c>
      <c r="E20" s="604">
        <f t="shared" si="0"/>
        <v>10.738118799159649</v>
      </c>
      <c r="F20" s="602"/>
      <c r="G20" s="605">
        <f>'20pobl'!J21</f>
        <v>4079746</v>
      </c>
      <c r="H20" s="606">
        <f t="shared" si="5"/>
        <v>10.737188065925176</v>
      </c>
      <c r="I20" s="602"/>
      <c r="J20" s="605">
        <f>'20pobl'!Q21</f>
        <v>729753</v>
      </c>
      <c r="K20" s="606">
        <f t="shared" si="6"/>
        <v>11.032580258573288</v>
      </c>
      <c r="L20" s="602"/>
      <c r="M20" s="605">
        <f>'20pobl'!X21</f>
        <v>288468</v>
      </c>
      <c r="N20" s="606">
        <f t="shared" si="1"/>
        <v>10.070508360496467</v>
      </c>
      <c r="O20" s="602"/>
      <c r="P20" s="607">
        <f t="shared" si="7"/>
        <v>189190</v>
      </c>
      <c r="Q20" s="608">
        <f t="shared" si="8"/>
        <v>3.7110871843619231</v>
      </c>
      <c r="R20" s="602"/>
      <c r="S20" s="605">
        <f>'23solcasaad'!J21</f>
        <v>52038</v>
      </c>
      <c r="T20" s="609">
        <f t="shared" si="9"/>
        <v>1.2755205838794865</v>
      </c>
      <c r="U20" s="602"/>
      <c r="V20" s="605">
        <f>'23solcasaad'!Q21</f>
        <v>41311</v>
      </c>
      <c r="W20" s="609">
        <f t="shared" si="10"/>
        <v>5.6609565154237123</v>
      </c>
      <c r="X20" s="602"/>
      <c r="Y20" s="605">
        <f>'23solcasaad'!X21</f>
        <v>95841</v>
      </c>
      <c r="Z20" s="609">
        <f t="shared" si="11"/>
        <v>33.224135779358541</v>
      </c>
      <c r="AA20" s="588"/>
      <c r="AB20" s="589">
        <f t="shared" si="12"/>
        <v>13</v>
      </c>
      <c r="AC20" s="589">
        <v>10</v>
      </c>
      <c r="AD20" s="589">
        <f t="shared" si="13"/>
        <v>6</v>
      </c>
      <c r="AE20" s="590" t="str">
        <f t="shared" si="2"/>
        <v>Cantabria</v>
      </c>
      <c r="AF20" s="592">
        <f t="shared" si="3"/>
        <v>4.0018653848124881</v>
      </c>
      <c r="AH20" s="589">
        <f t="shared" si="14"/>
        <v>13</v>
      </c>
      <c r="AI20" s="589">
        <v>10</v>
      </c>
      <c r="AJ20" s="589">
        <f t="shared" si="15"/>
        <v>3</v>
      </c>
      <c r="AK20" s="590" t="str">
        <f t="shared" si="16"/>
        <v>Asturias, Principado de</v>
      </c>
      <c r="AL20" s="591">
        <f t="shared" si="17"/>
        <v>1.3616550291734419</v>
      </c>
      <c r="AN20" s="589">
        <f t="shared" si="18"/>
        <v>12</v>
      </c>
      <c r="AO20" s="589">
        <v>10</v>
      </c>
      <c r="AP20" s="589">
        <f t="shared" si="19"/>
        <v>16</v>
      </c>
      <c r="AQ20" s="590" t="str">
        <f t="shared" si="20"/>
        <v>País Vasco</v>
      </c>
      <c r="AR20" s="591">
        <f t="shared" si="21"/>
        <v>6.1637552730670135</v>
      </c>
      <c r="AT20" s="589">
        <f t="shared" si="22"/>
        <v>12</v>
      </c>
      <c r="AU20" s="589">
        <v>10</v>
      </c>
      <c r="AV20" s="589">
        <f t="shared" si="23"/>
        <v>13</v>
      </c>
      <c r="AW20" s="590" t="str">
        <f t="shared" si="24"/>
        <v>Madrid, Comunidad de</v>
      </c>
      <c r="AX20" s="591">
        <f t="shared" si="25"/>
        <v>35.152616710868166</v>
      </c>
    </row>
    <row r="21" spans="1:50" s="231" customFormat="1" ht="18" customHeight="1" x14ac:dyDescent="0.15">
      <c r="A21" s="676"/>
      <c r="B21" s="677" t="s">
        <v>5</v>
      </c>
      <c r="C21" s="678"/>
      <c r="D21" s="679">
        <f t="shared" si="4"/>
        <v>1054776</v>
      </c>
      <c r="E21" s="680">
        <f t="shared" si="0"/>
        <v>2.221730739822839</v>
      </c>
      <c r="F21" s="678"/>
      <c r="G21" s="681">
        <f>'20pobl'!J22</f>
        <v>828053</v>
      </c>
      <c r="H21" s="682">
        <f t="shared" si="5"/>
        <v>2.1792927279182428</v>
      </c>
      <c r="I21" s="678"/>
      <c r="J21" s="681">
        <f>'20pobl'!Q22</f>
        <v>152621</v>
      </c>
      <c r="K21" s="682">
        <f t="shared" si="6"/>
        <v>2.3073607530818152</v>
      </c>
      <c r="L21" s="678"/>
      <c r="M21" s="681">
        <f>'20pobl'!X22</f>
        <v>74102</v>
      </c>
      <c r="N21" s="682">
        <f t="shared" si="1"/>
        <v>2.5869240627366263</v>
      </c>
      <c r="O21" s="678"/>
      <c r="P21" s="683">
        <f t="shared" si="7"/>
        <v>56862</v>
      </c>
      <c r="Q21" s="684">
        <f t="shared" si="8"/>
        <v>5.3909076429497826</v>
      </c>
      <c r="R21" s="678"/>
      <c r="S21" s="681">
        <f>'23solcasaad'!J22</f>
        <v>12992</v>
      </c>
      <c r="T21" s="685">
        <f t="shared" si="9"/>
        <v>1.5689816956161018</v>
      </c>
      <c r="U21" s="678"/>
      <c r="V21" s="681">
        <f>'23solcasaad'!Q22</f>
        <v>12732</v>
      </c>
      <c r="W21" s="685">
        <f t="shared" si="10"/>
        <v>8.3422333754856801</v>
      </c>
      <c r="X21" s="678"/>
      <c r="Y21" s="681">
        <f>'23solcasaad'!X22</f>
        <v>31138</v>
      </c>
      <c r="Z21" s="609">
        <f t="shared" si="11"/>
        <v>42.020458287225715</v>
      </c>
      <c r="AA21" s="588"/>
      <c r="AB21" s="589">
        <f t="shared" si="12"/>
        <v>2</v>
      </c>
      <c r="AC21" s="589">
        <v>11</v>
      </c>
      <c r="AD21" s="589">
        <f t="shared" si="13"/>
        <v>2</v>
      </c>
      <c r="AE21" s="590" t="str">
        <f t="shared" si="2"/>
        <v>Aragón</v>
      </c>
      <c r="AF21" s="591">
        <f t="shared" si="3"/>
        <v>3.8843713597448568</v>
      </c>
      <c r="AG21" s="587"/>
      <c r="AH21" s="589">
        <f t="shared" si="14"/>
        <v>5</v>
      </c>
      <c r="AI21" s="589">
        <v>11</v>
      </c>
      <c r="AJ21" s="589">
        <f t="shared" si="15"/>
        <v>17</v>
      </c>
      <c r="AK21" s="590" t="str">
        <f t="shared" si="16"/>
        <v>Rioja, La</v>
      </c>
      <c r="AL21" s="591">
        <f t="shared" si="17"/>
        <v>1.3571488322624592</v>
      </c>
      <c r="AM21" s="587"/>
      <c r="AN21" s="589">
        <f t="shared" si="18"/>
        <v>2</v>
      </c>
      <c r="AO21" s="589">
        <v>11</v>
      </c>
      <c r="AP21" s="589">
        <f t="shared" si="19"/>
        <v>17</v>
      </c>
      <c r="AQ21" s="590" t="str">
        <f t="shared" si="20"/>
        <v>Rioja, La</v>
      </c>
      <c r="AR21" s="591">
        <f t="shared" si="21"/>
        <v>5.7011346606722331</v>
      </c>
      <c r="AS21" s="587"/>
      <c r="AT21" s="589">
        <f t="shared" si="22"/>
        <v>2</v>
      </c>
      <c r="AU21" s="589">
        <v>11</v>
      </c>
      <c r="AV21" s="589">
        <f t="shared" si="23"/>
        <v>14</v>
      </c>
      <c r="AW21" s="590" t="str">
        <f t="shared" si="24"/>
        <v>Murcia, Región de</v>
      </c>
      <c r="AX21" s="591">
        <f t="shared" si="25"/>
        <v>33.933057897381495</v>
      </c>
    </row>
    <row r="22" spans="1:50" s="231" customFormat="1" ht="18" customHeight="1" x14ac:dyDescent="0.15">
      <c r="A22" s="676"/>
      <c r="B22" s="677" t="s">
        <v>38</v>
      </c>
      <c r="C22" s="678"/>
      <c r="D22" s="679">
        <f t="shared" si="4"/>
        <v>2690464</v>
      </c>
      <c r="E22" s="680">
        <f t="shared" si="0"/>
        <v>5.6670672950339354</v>
      </c>
      <c r="F22" s="678"/>
      <c r="G22" s="681">
        <f>'20pobl'!J23</f>
        <v>1987834</v>
      </c>
      <c r="H22" s="682">
        <f t="shared" si="5"/>
        <v>5.231636357224275</v>
      </c>
      <c r="I22" s="678"/>
      <c r="J22" s="681">
        <f>'20pobl'!Q23</f>
        <v>464829</v>
      </c>
      <c r="K22" s="682">
        <f t="shared" si="6"/>
        <v>7.0273959120584131</v>
      </c>
      <c r="L22" s="678"/>
      <c r="M22" s="681">
        <f>'20pobl'!X23</f>
        <v>237801</v>
      </c>
      <c r="N22" s="682">
        <f t="shared" si="1"/>
        <v>8.3017074983513606</v>
      </c>
      <c r="O22" s="678"/>
      <c r="P22" s="683">
        <f t="shared" si="7"/>
        <v>80507</v>
      </c>
      <c r="Q22" s="684">
        <f t="shared" si="8"/>
        <v>2.99230913329448</v>
      </c>
      <c r="R22" s="678"/>
      <c r="S22" s="681">
        <f>'23solcasaad'!J23</f>
        <v>22807</v>
      </c>
      <c r="T22" s="685">
        <f t="shared" si="9"/>
        <v>1.1473292035451652</v>
      </c>
      <c r="U22" s="678"/>
      <c r="V22" s="681">
        <f>'23solcasaad'!Q23</f>
        <v>14740</v>
      </c>
      <c r="W22" s="685">
        <f t="shared" si="10"/>
        <v>3.1710586043469751</v>
      </c>
      <c r="X22" s="678"/>
      <c r="Y22" s="681">
        <f>'23solcasaad'!X23</f>
        <v>42960</v>
      </c>
      <c r="Z22" s="609">
        <f t="shared" si="11"/>
        <v>18.065525376259981</v>
      </c>
      <c r="AA22" s="588"/>
      <c r="AB22" s="589">
        <f t="shared" si="12"/>
        <v>17</v>
      </c>
      <c r="AC22" s="589">
        <v>12</v>
      </c>
      <c r="AD22" s="589">
        <f t="shared" si="13"/>
        <v>14</v>
      </c>
      <c r="AE22" s="590" t="str">
        <f t="shared" si="2"/>
        <v>Murcia, Región de</v>
      </c>
      <c r="AF22" s="591">
        <f t="shared" si="3"/>
        <v>3.7278425566526838</v>
      </c>
      <c r="AG22" s="587"/>
      <c r="AH22" s="589">
        <f t="shared" si="14"/>
        <v>15</v>
      </c>
      <c r="AI22" s="589">
        <v>12</v>
      </c>
      <c r="AJ22" s="589">
        <f t="shared" si="15"/>
        <v>8</v>
      </c>
      <c r="AK22" s="590" t="str">
        <f t="shared" si="16"/>
        <v>Castilla - La Mancha</v>
      </c>
      <c r="AL22" s="591">
        <f t="shared" si="17"/>
        <v>1.2843364874736174</v>
      </c>
      <c r="AM22" s="587"/>
      <c r="AN22" s="589">
        <f t="shared" si="18"/>
        <v>19</v>
      </c>
      <c r="AO22" s="589">
        <v>12</v>
      </c>
      <c r="AP22" s="589">
        <f t="shared" si="19"/>
        <v>10</v>
      </c>
      <c r="AQ22" s="590" t="str">
        <f t="shared" si="20"/>
        <v>Comunitat Valenciana</v>
      </c>
      <c r="AR22" s="591">
        <f t="shared" si="21"/>
        <v>5.6609565154237123</v>
      </c>
      <c r="AS22" s="587"/>
      <c r="AT22" s="589">
        <f t="shared" si="22"/>
        <v>19</v>
      </c>
      <c r="AU22" s="589">
        <v>12</v>
      </c>
      <c r="AV22" s="589">
        <f t="shared" si="23"/>
        <v>10</v>
      </c>
      <c r="AW22" s="590" t="str">
        <f t="shared" si="24"/>
        <v>Comunitat Valenciana</v>
      </c>
      <c r="AX22" s="591">
        <f t="shared" si="25"/>
        <v>33.224135779358541</v>
      </c>
    </row>
    <row r="23" spans="1:50" s="231" customFormat="1" ht="18" customHeight="1" x14ac:dyDescent="0.15">
      <c r="A23" s="676"/>
      <c r="B23" s="677" t="s">
        <v>45</v>
      </c>
      <c r="C23" s="678"/>
      <c r="D23" s="679">
        <f t="shared" si="4"/>
        <v>6750336</v>
      </c>
      <c r="E23" s="680">
        <f t="shared" si="0"/>
        <v>14.218591431102663</v>
      </c>
      <c r="F23" s="678"/>
      <c r="G23" s="681">
        <f>'20pobl'!J24</f>
        <v>5514027</v>
      </c>
      <c r="H23" s="682">
        <f t="shared" si="5"/>
        <v>14.511968367537881</v>
      </c>
      <c r="I23" s="678"/>
      <c r="J23" s="681">
        <f>'20pobl'!Q24</f>
        <v>866035</v>
      </c>
      <c r="K23" s="682">
        <f t="shared" si="6"/>
        <v>13.092924104777257</v>
      </c>
      <c r="L23" s="678"/>
      <c r="M23" s="681">
        <f>'20pobl'!X24</f>
        <v>370274</v>
      </c>
      <c r="N23" s="682">
        <f t="shared" si="1"/>
        <v>12.92638147965968</v>
      </c>
      <c r="O23" s="678"/>
      <c r="P23" s="683">
        <f t="shared" si="7"/>
        <v>229086</v>
      </c>
      <c r="Q23" s="684">
        <f t="shared" si="8"/>
        <v>3.3936977359349223</v>
      </c>
      <c r="R23" s="678"/>
      <c r="S23" s="681">
        <f>'23solcasaad'!J24</f>
        <v>54331</v>
      </c>
      <c r="T23" s="685">
        <f t="shared" si="9"/>
        <v>0.98532343058893257</v>
      </c>
      <c r="U23" s="678"/>
      <c r="V23" s="681">
        <f>'23solcasaad'!Q24</f>
        <v>44594</v>
      </c>
      <c r="W23" s="685">
        <f t="shared" si="10"/>
        <v>5.1492145236624385</v>
      </c>
      <c r="X23" s="678"/>
      <c r="Y23" s="681">
        <f>'23solcasaad'!X24</f>
        <v>130161</v>
      </c>
      <c r="Z23" s="609">
        <f t="shared" si="11"/>
        <v>35.152616710868166</v>
      </c>
      <c r="AA23" s="588"/>
      <c r="AB23" s="589">
        <f t="shared" si="12"/>
        <v>15</v>
      </c>
      <c r="AC23" s="589">
        <v>13</v>
      </c>
      <c r="AD23" s="589">
        <f t="shared" si="13"/>
        <v>10</v>
      </c>
      <c r="AE23" s="590" t="str">
        <f t="shared" si="2"/>
        <v>Comunitat Valenciana</v>
      </c>
      <c r="AF23" s="591">
        <f t="shared" si="3"/>
        <v>3.7110871843619231</v>
      </c>
      <c r="AG23" s="587"/>
      <c r="AH23" s="589">
        <f t="shared" si="14"/>
        <v>17</v>
      </c>
      <c r="AI23" s="589">
        <v>13</v>
      </c>
      <c r="AJ23" s="589">
        <f t="shared" si="15"/>
        <v>10</v>
      </c>
      <c r="AK23" s="590" t="str">
        <f t="shared" si="16"/>
        <v>Comunitat Valenciana</v>
      </c>
      <c r="AL23" s="591">
        <f t="shared" si="17"/>
        <v>1.2755205838794865</v>
      </c>
      <c r="AM23" s="587"/>
      <c r="AN23" s="589">
        <f t="shared" si="18"/>
        <v>15</v>
      </c>
      <c r="AO23" s="589">
        <v>13</v>
      </c>
      <c r="AP23" s="589">
        <f t="shared" si="19"/>
        <v>6</v>
      </c>
      <c r="AQ23" s="590" t="str">
        <f t="shared" si="20"/>
        <v>Cantabria</v>
      </c>
      <c r="AR23" s="591">
        <f t="shared" si="21"/>
        <v>5.2904707721428803</v>
      </c>
      <c r="AS23" s="587"/>
      <c r="AT23" s="589">
        <f t="shared" si="22"/>
        <v>10</v>
      </c>
      <c r="AU23" s="589">
        <v>13</v>
      </c>
      <c r="AV23" s="589">
        <f t="shared" si="23"/>
        <v>2</v>
      </c>
      <c r="AW23" s="590" t="str">
        <f t="shared" si="24"/>
        <v>Aragón</v>
      </c>
      <c r="AX23" s="591">
        <f t="shared" si="25"/>
        <v>32.370866117372877</v>
      </c>
    </row>
    <row r="24" spans="1:50" s="231" customFormat="1" ht="18" customHeight="1" x14ac:dyDescent="0.15">
      <c r="A24" s="676"/>
      <c r="B24" s="677" t="s">
        <v>46</v>
      </c>
      <c r="C24" s="678"/>
      <c r="D24" s="679">
        <f t="shared" si="4"/>
        <v>1531878</v>
      </c>
      <c r="E24" s="680">
        <f t="shared" si="0"/>
        <v>3.2266760357254345</v>
      </c>
      <c r="F24" s="678"/>
      <c r="G24" s="681">
        <f>'20pobl'!J25</f>
        <v>1285039</v>
      </c>
      <c r="H24" s="682">
        <f t="shared" si="5"/>
        <v>3.382001089050255</v>
      </c>
      <c r="I24" s="678"/>
      <c r="J24" s="681">
        <f>'20pobl'!Q25</f>
        <v>175195</v>
      </c>
      <c r="K24" s="682">
        <f t="shared" si="6"/>
        <v>2.6486398800700339</v>
      </c>
      <c r="L24" s="678"/>
      <c r="M24" s="681">
        <f>'20pobl'!X25</f>
        <v>71644</v>
      </c>
      <c r="N24" s="682">
        <f t="shared" si="1"/>
        <v>2.501114511763554</v>
      </c>
      <c r="O24" s="678"/>
      <c r="P24" s="683">
        <f t="shared" si="7"/>
        <v>57106</v>
      </c>
      <c r="Q24" s="684">
        <f t="shared" si="8"/>
        <v>3.7278425566526838</v>
      </c>
      <c r="R24" s="678"/>
      <c r="S24" s="681">
        <f>'23solcasaad'!J25</f>
        <v>19863</v>
      </c>
      <c r="T24" s="685">
        <f t="shared" si="9"/>
        <v>1.54571184220868</v>
      </c>
      <c r="U24" s="678"/>
      <c r="V24" s="681">
        <f>'23solcasaad'!Q25</f>
        <v>12932</v>
      </c>
      <c r="W24" s="685">
        <f t="shared" si="10"/>
        <v>7.381489197751077</v>
      </c>
      <c r="X24" s="678"/>
      <c r="Y24" s="681">
        <f>'23solcasaad'!X25</f>
        <v>24311</v>
      </c>
      <c r="Z24" s="609">
        <f t="shared" si="11"/>
        <v>33.933057897381495</v>
      </c>
      <c r="AA24" s="588"/>
      <c r="AB24" s="589">
        <f t="shared" si="12"/>
        <v>12</v>
      </c>
      <c r="AC24" s="589">
        <v>14</v>
      </c>
      <c r="AD24" s="589">
        <f t="shared" si="13"/>
        <v>4</v>
      </c>
      <c r="AE24" s="590" t="str">
        <f t="shared" si="2"/>
        <v>Balears, Illes</v>
      </c>
      <c r="AF24" s="591">
        <f t="shared" si="3"/>
        <v>3.4653200289973562</v>
      </c>
      <c r="AG24" s="587"/>
      <c r="AH24" s="589">
        <f t="shared" si="14"/>
        <v>6</v>
      </c>
      <c r="AI24" s="589">
        <v>14</v>
      </c>
      <c r="AJ24" s="589">
        <f t="shared" si="15"/>
        <v>4</v>
      </c>
      <c r="AK24" s="590" t="str">
        <f t="shared" si="16"/>
        <v>Balears, Illes</v>
      </c>
      <c r="AL24" s="591">
        <f t="shared" si="17"/>
        <v>1.1605345122890283</v>
      </c>
      <c r="AM24" s="587"/>
      <c r="AN24" s="589">
        <f t="shared" si="18"/>
        <v>4</v>
      </c>
      <c r="AO24" s="589">
        <v>14</v>
      </c>
      <c r="AP24" s="589">
        <f t="shared" si="19"/>
        <v>3</v>
      </c>
      <c r="AQ24" s="590" t="str">
        <f t="shared" si="20"/>
        <v>Asturias, Principado de</v>
      </c>
      <c r="AR24" s="591">
        <f t="shared" si="21"/>
        <v>5.2728629290130034</v>
      </c>
      <c r="AS24" s="587"/>
      <c r="AT24" s="589">
        <f t="shared" si="22"/>
        <v>11</v>
      </c>
      <c r="AU24" s="589">
        <v>14</v>
      </c>
      <c r="AV24" s="589">
        <f t="shared" si="23"/>
        <v>18</v>
      </c>
      <c r="AW24" s="590" t="str">
        <f t="shared" si="24"/>
        <v>Ceuta y Melilla</v>
      </c>
      <c r="AX24" s="591">
        <f t="shared" si="25"/>
        <v>29.903272278246554</v>
      </c>
    </row>
    <row r="25" spans="1:50" s="231" customFormat="1" ht="18" customHeight="1" x14ac:dyDescent="0.15">
      <c r="B25" s="677" t="s">
        <v>47</v>
      </c>
      <c r="C25" s="678"/>
      <c r="D25" s="686">
        <f t="shared" si="4"/>
        <v>664117</v>
      </c>
      <c r="E25" s="680">
        <f t="shared" si="0"/>
        <v>1.3988649284198011</v>
      </c>
      <c r="F25" s="678"/>
      <c r="G25" s="687">
        <f>'20pobl'!J26</f>
        <v>529501</v>
      </c>
      <c r="H25" s="682">
        <f t="shared" si="5"/>
        <v>1.3935553385175072</v>
      </c>
      <c r="I25" s="678"/>
      <c r="J25" s="687">
        <f>'20pobl'!Q26</f>
        <v>93138</v>
      </c>
      <c r="K25" s="682">
        <f t="shared" si="6"/>
        <v>1.408082543165974</v>
      </c>
      <c r="L25" s="678"/>
      <c r="M25" s="687">
        <f>'20pobl'!X26</f>
        <v>41478</v>
      </c>
      <c r="N25" s="682">
        <f t="shared" si="1"/>
        <v>1.4480099899353567</v>
      </c>
      <c r="O25" s="678"/>
      <c r="P25" s="688">
        <f t="shared" si="7"/>
        <v>21369</v>
      </c>
      <c r="Q25" s="684">
        <f t="shared" si="8"/>
        <v>3.2176559250854893</v>
      </c>
      <c r="R25" s="678"/>
      <c r="S25" s="687">
        <f>'23solcasaad'!J26</f>
        <v>5130</v>
      </c>
      <c r="T25" s="685">
        <f t="shared" si="9"/>
        <v>0.96883669719226218</v>
      </c>
      <c r="U25" s="678"/>
      <c r="V25" s="687">
        <f>'23solcasaad'!Q26</f>
        <v>4016</v>
      </c>
      <c r="W25" s="685">
        <f t="shared" si="10"/>
        <v>4.3118812944233289</v>
      </c>
      <c r="X25" s="678"/>
      <c r="Y25" s="687">
        <f>'23solcasaad'!X26</f>
        <v>12223</v>
      </c>
      <c r="Z25" s="609">
        <f t="shared" si="11"/>
        <v>29.468633974637157</v>
      </c>
      <c r="AA25" s="588"/>
      <c r="AB25" s="589">
        <f t="shared" si="12"/>
        <v>16</v>
      </c>
      <c r="AC25" s="589">
        <v>15</v>
      </c>
      <c r="AD25" s="589">
        <f t="shared" si="13"/>
        <v>13</v>
      </c>
      <c r="AE25" s="590" t="str">
        <f t="shared" si="2"/>
        <v>Madrid, Comunidad de</v>
      </c>
      <c r="AF25" s="591">
        <f t="shared" si="3"/>
        <v>3.3936977359349223</v>
      </c>
      <c r="AG25" s="587"/>
      <c r="AH25" s="589">
        <f t="shared" si="14"/>
        <v>19</v>
      </c>
      <c r="AI25" s="589">
        <v>15</v>
      </c>
      <c r="AJ25" s="589">
        <f t="shared" si="15"/>
        <v>12</v>
      </c>
      <c r="AK25" s="590" t="str">
        <f t="shared" si="16"/>
        <v>Galicia</v>
      </c>
      <c r="AL25" s="591">
        <f t="shared" si="17"/>
        <v>1.1473292035451652</v>
      </c>
      <c r="AM25" s="587"/>
      <c r="AN25" s="589">
        <f t="shared" si="18"/>
        <v>18</v>
      </c>
      <c r="AO25" s="589">
        <v>15</v>
      </c>
      <c r="AP25" s="589">
        <f t="shared" si="19"/>
        <v>13</v>
      </c>
      <c r="AQ25" s="590" t="str">
        <f t="shared" si="20"/>
        <v>Madrid, Comunidad de</v>
      </c>
      <c r="AR25" s="591">
        <f t="shared" si="21"/>
        <v>5.1492145236624385</v>
      </c>
      <c r="AS25" s="587"/>
      <c r="AT25" s="589">
        <f t="shared" si="22"/>
        <v>15</v>
      </c>
      <c r="AU25" s="589">
        <v>15</v>
      </c>
      <c r="AV25" s="589">
        <f t="shared" si="23"/>
        <v>15</v>
      </c>
      <c r="AW25" s="590" t="str">
        <f t="shared" si="24"/>
        <v>Navarra, Comunidad Foral de</v>
      </c>
      <c r="AX25" s="591">
        <f t="shared" si="25"/>
        <v>29.468633974637157</v>
      </c>
    </row>
    <row r="26" spans="1:50" s="231" customFormat="1" ht="18" customHeight="1" x14ac:dyDescent="0.15">
      <c r="B26" s="677" t="s">
        <v>48</v>
      </c>
      <c r="C26" s="678"/>
      <c r="D26" s="686">
        <f t="shared" si="4"/>
        <v>2208174</v>
      </c>
      <c r="E26" s="680">
        <f t="shared" si="0"/>
        <v>4.6511942390399073</v>
      </c>
      <c r="F26" s="678"/>
      <c r="G26" s="687">
        <f>'20pobl'!J27</f>
        <v>1695657</v>
      </c>
      <c r="H26" s="682">
        <f t="shared" si="5"/>
        <v>4.4626768686831202</v>
      </c>
      <c r="I26" s="678"/>
      <c r="J26" s="687">
        <f>'20pobl'!Q27</f>
        <v>353210</v>
      </c>
      <c r="K26" s="682">
        <f t="shared" si="6"/>
        <v>5.3399131940953604</v>
      </c>
      <c r="L26" s="678"/>
      <c r="M26" s="687">
        <f>'20pobl'!X27</f>
        <v>159307</v>
      </c>
      <c r="N26" s="682">
        <f t="shared" si="1"/>
        <v>5.561457338025745</v>
      </c>
      <c r="O26" s="678"/>
      <c r="P26" s="688">
        <f t="shared" si="7"/>
        <v>109480</v>
      </c>
      <c r="Q26" s="684">
        <f t="shared" si="8"/>
        <v>4.9579426258981405</v>
      </c>
      <c r="R26" s="678"/>
      <c r="S26" s="687">
        <f>'23solcasaad'!J27</f>
        <v>29118</v>
      </c>
      <c r="T26" s="685">
        <f t="shared" si="9"/>
        <v>1.7172104971701234</v>
      </c>
      <c r="U26" s="678"/>
      <c r="V26" s="687">
        <f>'23solcasaad'!Q27</f>
        <v>21771</v>
      </c>
      <c r="W26" s="685">
        <f t="shared" si="10"/>
        <v>6.1637552730670135</v>
      </c>
      <c r="X26" s="678"/>
      <c r="Y26" s="687">
        <f>'23solcasaad'!X27</f>
        <v>58591</v>
      </c>
      <c r="Z26" s="609">
        <f t="shared" si="11"/>
        <v>36.778672625810543</v>
      </c>
      <c r="AA26" s="588"/>
      <c r="AB26" s="589">
        <f t="shared" si="12"/>
        <v>4</v>
      </c>
      <c r="AC26" s="589">
        <v>16</v>
      </c>
      <c r="AD26" s="589">
        <f t="shared" si="13"/>
        <v>15</v>
      </c>
      <c r="AE26" s="590" t="str">
        <f t="shared" si="2"/>
        <v>Navarra, Comunidad Foral de</v>
      </c>
      <c r="AF26" s="592">
        <f t="shared" si="3"/>
        <v>3.2176559250854893</v>
      </c>
      <c r="AG26" s="587"/>
      <c r="AH26" s="589">
        <f t="shared" si="14"/>
        <v>3</v>
      </c>
      <c r="AI26" s="589">
        <v>16</v>
      </c>
      <c r="AJ26" s="589">
        <f t="shared" si="15"/>
        <v>5</v>
      </c>
      <c r="AK26" s="590" t="str">
        <f t="shared" si="16"/>
        <v>Canarias</v>
      </c>
      <c r="AL26" s="591">
        <f t="shared" si="17"/>
        <v>1.1336776678630833</v>
      </c>
      <c r="AM26" s="587"/>
      <c r="AN26" s="589">
        <f t="shared" si="18"/>
        <v>10</v>
      </c>
      <c r="AO26" s="589">
        <v>16</v>
      </c>
      <c r="AP26" s="589">
        <f t="shared" si="19"/>
        <v>2</v>
      </c>
      <c r="AQ26" s="590" t="str">
        <f t="shared" si="20"/>
        <v>Aragón</v>
      </c>
      <c r="AR26" s="591">
        <f t="shared" si="21"/>
        <v>5.1137726384331579</v>
      </c>
      <c r="AS26" s="587"/>
      <c r="AT26" s="589">
        <f t="shared" si="22"/>
        <v>8</v>
      </c>
      <c r="AU26" s="589">
        <v>16</v>
      </c>
      <c r="AV26" s="589">
        <f t="shared" si="23"/>
        <v>3</v>
      </c>
      <c r="AW26" s="590" t="str">
        <f t="shared" si="24"/>
        <v>Asturias, Principado de</v>
      </c>
      <c r="AX26" s="591">
        <f t="shared" si="25"/>
        <v>29.150628989861058</v>
      </c>
    </row>
    <row r="27" spans="1:50" s="231" customFormat="1" ht="18" customHeight="1" x14ac:dyDescent="0.15">
      <c r="B27" s="677" t="s">
        <v>49</v>
      </c>
      <c r="C27" s="678"/>
      <c r="D27" s="686">
        <f t="shared" si="4"/>
        <v>319892</v>
      </c>
      <c r="E27" s="689">
        <f t="shared" si="0"/>
        <v>0.67380551872948147</v>
      </c>
      <c r="F27" s="678"/>
      <c r="G27" s="687">
        <f>'20pobl'!J28</f>
        <v>251041</v>
      </c>
      <c r="H27" s="690">
        <f t="shared" si="5"/>
        <v>0.66069662897100012</v>
      </c>
      <c r="I27" s="678"/>
      <c r="J27" s="687">
        <f>'20pobl'!Q28</f>
        <v>46710</v>
      </c>
      <c r="K27" s="690">
        <f t="shared" si="6"/>
        <v>0.70617294328075164</v>
      </c>
      <c r="L27" s="678"/>
      <c r="M27" s="687">
        <f>'20pobl'!X28</f>
        <v>22141</v>
      </c>
      <c r="N27" s="690">
        <f t="shared" si="1"/>
        <v>0.77294925471716891</v>
      </c>
      <c r="O27" s="678"/>
      <c r="P27" s="688">
        <f t="shared" si="7"/>
        <v>14405</v>
      </c>
      <c r="Q27" s="691">
        <f t="shared" si="8"/>
        <v>4.5030822902729675</v>
      </c>
      <c r="R27" s="678"/>
      <c r="S27" s="687">
        <f>'23solcasaad'!J28</f>
        <v>3407</v>
      </c>
      <c r="T27" s="414">
        <f t="shared" si="9"/>
        <v>1.3571488322624592</v>
      </c>
      <c r="U27" s="678"/>
      <c r="V27" s="687">
        <f>'23solcasaad'!Q28</f>
        <v>2663</v>
      </c>
      <c r="W27" s="414">
        <f t="shared" si="10"/>
        <v>5.7011346606722331</v>
      </c>
      <c r="X27" s="678"/>
      <c r="Y27" s="687">
        <f>'23solcasaad'!X28</f>
        <v>8335</v>
      </c>
      <c r="Z27" s="612">
        <f t="shared" si="11"/>
        <v>37.64509281423603</v>
      </c>
      <c r="AA27" s="588"/>
      <c r="AB27" s="589">
        <f t="shared" si="12"/>
        <v>7</v>
      </c>
      <c r="AC27" s="589">
        <v>17</v>
      </c>
      <c r="AD27" s="589">
        <f t="shared" si="13"/>
        <v>12</v>
      </c>
      <c r="AE27" s="590" t="str">
        <f t="shared" si="2"/>
        <v>Galicia</v>
      </c>
      <c r="AF27" s="591">
        <f t="shared" si="3"/>
        <v>2.99230913329448</v>
      </c>
      <c r="AG27" s="587"/>
      <c r="AH27" s="589">
        <f t="shared" si="14"/>
        <v>11</v>
      </c>
      <c r="AI27" s="589">
        <v>17</v>
      </c>
      <c r="AJ27" s="589">
        <f t="shared" si="15"/>
        <v>13</v>
      </c>
      <c r="AK27" s="590" t="str">
        <f t="shared" si="16"/>
        <v>Madrid, Comunidad de</v>
      </c>
      <c r="AL27" s="591">
        <f t="shared" si="17"/>
        <v>0.98532343058893257</v>
      </c>
      <c r="AM27" s="587"/>
      <c r="AN27" s="589">
        <f t="shared" si="18"/>
        <v>11</v>
      </c>
      <c r="AO27" s="589">
        <v>17</v>
      </c>
      <c r="AP27" s="589">
        <f t="shared" si="19"/>
        <v>5</v>
      </c>
      <c r="AQ27" s="590" t="str">
        <f t="shared" si="20"/>
        <v>Canarias</v>
      </c>
      <c r="AR27" s="591">
        <f t="shared" si="21"/>
        <v>4.6954415358772685</v>
      </c>
      <c r="AS27" s="587"/>
      <c r="AT27" s="589">
        <f t="shared" si="22"/>
        <v>7</v>
      </c>
      <c r="AU27" s="589">
        <v>17</v>
      </c>
      <c r="AV27" s="589">
        <f t="shared" si="23"/>
        <v>6</v>
      </c>
      <c r="AW27" s="590" t="str">
        <f t="shared" si="24"/>
        <v>Cantabria</v>
      </c>
      <c r="AX27" s="591">
        <f t="shared" si="25"/>
        <v>29.080140391927465</v>
      </c>
    </row>
    <row r="28" spans="1:50" s="231" customFormat="1" ht="18" customHeight="1" x14ac:dyDescent="0.15">
      <c r="B28" s="677" t="s">
        <v>4</v>
      </c>
      <c r="C28" s="678"/>
      <c r="D28" s="686">
        <f t="shared" si="4"/>
        <v>168287</v>
      </c>
      <c r="E28" s="689">
        <f t="shared" si="0"/>
        <v>0.35447185090726951</v>
      </c>
      <c r="F28" s="678"/>
      <c r="G28" s="687">
        <f>'20pobl'!J29</f>
        <v>148381</v>
      </c>
      <c r="H28" s="690">
        <f t="shared" si="5"/>
        <v>0.39051320901106185</v>
      </c>
      <c r="I28" s="678"/>
      <c r="J28" s="687">
        <f>'20pobl'!Q29</f>
        <v>15047</v>
      </c>
      <c r="K28" s="690">
        <f t="shared" si="6"/>
        <v>0.2274841421011661</v>
      </c>
      <c r="L28" s="678"/>
      <c r="M28" s="687">
        <f>'20pobl'!X29</f>
        <v>4859</v>
      </c>
      <c r="N28" s="690">
        <f t="shared" si="1"/>
        <v>0.16962921406759962</v>
      </c>
      <c r="O28" s="678"/>
      <c r="P28" s="688">
        <f t="shared" si="7"/>
        <v>5007</v>
      </c>
      <c r="Q28" s="691">
        <f t="shared" si="8"/>
        <v>2.9752743824537844</v>
      </c>
      <c r="R28" s="678"/>
      <c r="S28" s="687">
        <f>'23solcasaad'!J29</f>
        <v>2601</v>
      </c>
      <c r="T28" s="414">
        <f t="shared" si="9"/>
        <v>1.7529198482285469</v>
      </c>
      <c r="U28" s="678"/>
      <c r="V28" s="687">
        <f>'23solcasaad'!Q29</f>
        <v>953</v>
      </c>
      <c r="W28" s="414">
        <f t="shared" si="10"/>
        <v>6.3334884030039209</v>
      </c>
      <c r="X28" s="678"/>
      <c r="Y28" s="687">
        <f>'23solcasaad'!X29</f>
        <v>1453</v>
      </c>
      <c r="Z28" s="612">
        <f t="shared" si="11"/>
        <v>29.903272278246554</v>
      </c>
      <c r="AA28" s="588"/>
      <c r="AB28" s="589">
        <f t="shared" si="12"/>
        <v>18</v>
      </c>
      <c r="AC28" s="589">
        <v>18</v>
      </c>
      <c r="AD28" s="589">
        <f t="shared" si="13"/>
        <v>18</v>
      </c>
      <c r="AE28" s="590" t="str">
        <f t="shared" si="2"/>
        <v>Ceuta y Melilla</v>
      </c>
      <c r="AF28" s="591">
        <f t="shared" si="3"/>
        <v>2.9752743824537844</v>
      </c>
      <c r="AG28" s="587"/>
      <c r="AH28" s="589">
        <f t="shared" si="14"/>
        <v>1</v>
      </c>
      <c r="AI28" s="589">
        <v>18</v>
      </c>
      <c r="AJ28" s="589">
        <f t="shared" si="15"/>
        <v>2</v>
      </c>
      <c r="AK28" s="590" t="str">
        <f t="shared" si="16"/>
        <v>Aragón</v>
      </c>
      <c r="AL28" s="591">
        <f t="shared" si="17"/>
        <v>0.97805165761708412</v>
      </c>
      <c r="AM28" s="587"/>
      <c r="AN28" s="589">
        <f t="shared" si="18"/>
        <v>9</v>
      </c>
      <c r="AO28" s="589">
        <v>18</v>
      </c>
      <c r="AP28" s="589">
        <f t="shared" si="19"/>
        <v>15</v>
      </c>
      <c r="AQ28" s="590" t="str">
        <f t="shared" si="20"/>
        <v>Navarra, Comunidad Foral de</v>
      </c>
      <c r="AR28" s="591">
        <f t="shared" si="21"/>
        <v>4.3118812944233289</v>
      </c>
      <c r="AS28" s="587"/>
      <c r="AT28" s="589">
        <f t="shared" si="22"/>
        <v>14</v>
      </c>
      <c r="AU28" s="589">
        <v>18</v>
      </c>
      <c r="AV28" s="589">
        <f t="shared" si="23"/>
        <v>5</v>
      </c>
      <c r="AW28" s="590" t="str">
        <f t="shared" si="24"/>
        <v>Canarias</v>
      </c>
      <c r="AX28" s="591">
        <f t="shared" si="25"/>
        <v>25.163176146423744</v>
      </c>
    </row>
    <row r="29" spans="1:50" s="231" customFormat="1" ht="3.75" customHeight="1" x14ac:dyDescent="0.15">
      <c r="A29" s="676"/>
      <c r="B29" s="430"/>
      <c r="C29" s="513"/>
      <c r="D29" s="430"/>
      <c r="E29" s="692"/>
      <c r="F29" s="513"/>
      <c r="G29" s="430"/>
      <c r="H29" s="693"/>
      <c r="I29" s="513"/>
      <c r="J29" s="430"/>
      <c r="K29" s="693"/>
      <c r="L29" s="513"/>
      <c r="M29" s="430"/>
      <c r="N29" s="693"/>
      <c r="O29" s="513"/>
      <c r="P29" s="430"/>
      <c r="Q29" s="694"/>
      <c r="R29" s="513"/>
      <c r="S29" s="430"/>
      <c r="T29" s="695"/>
      <c r="U29" s="513"/>
      <c r="V29" s="430"/>
      <c r="W29" s="693"/>
      <c r="X29" s="513"/>
      <c r="Y29" s="430"/>
      <c r="Z29" s="593"/>
      <c r="AA29" s="588"/>
      <c r="AB29" s="585"/>
      <c r="AC29" s="585"/>
      <c r="AD29" s="589">
        <f>MATCH(AC30,AB$11:AB$30,0)</f>
        <v>5</v>
      </c>
      <c r="AE29" s="590" t="str">
        <f t="shared" si="2"/>
        <v>Canarias</v>
      </c>
      <c r="AF29" s="591">
        <f t="shared" si="3"/>
        <v>2.64062880992386</v>
      </c>
      <c r="AG29" s="587"/>
      <c r="AH29" s="585"/>
      <c r="AI29" s="585"/>
      <c r="AJ29" s="589">
        <f>MATCH(AI30,AH$11:AH$30,0)</f>
        <v>15</v>
      </c>
      <c r="AK29" s="590" t="str">
        <f t="shared" si="16"/>
        <v>Navarra, Comunidad Foral de</v>
      </c>
      <c r="AL29" s="591">
        <f t="shared" si="17"/>
        <v>0.96883669719226218</v>
      </c>
      <c r="AM29" s="587"/>
      <c r="AN29" s="585"/>
      <c r="AO29" s="585"/>
      <c r="AP29" s="589">
        <f>MATCH(AO30,AN$11:AN$30,0)</f>
        <v>12</v>
      </c>
      <c r="AQ29" s="590" t="str">
        <f t="shared" si="20"/>
        <v>Galicia</v>
      </c>
      <c r="AR29" s="591">
        <f>INDEX(W$11:W$30,AP29,1)</f>
        <v>3.1710586043469751</v>
      </c>
      <c r="AS29" s="587"/>
      <c r="AT29" s="585"/>
      <c r="AU29" s="585"/>
      <c r="AV29" s="589">
        <f>MATCH(AU30,AT$11:AT$30,0)</f>
        <v>12</v>
      </c>
      <c r="AW29" s="590" t="str">
        <f t="shared" si="24"/>
        <v>Galicia</v>
      </c>
      <c r="AX29" s="591">
        <f t="shared" si="25"/>
        <v>18.065525376259981</v>
      </c>
    </row>
    <row r="30" spans="1:50" s="439" customFormat="1" ht="18" customHeight="1" x14ac:dyDescent="0.15">
      <c r="B30" s="696" t="s">
        <v>3</v>
      </c>
      <c r="C30" s="674"/>
      <c r="D30" s="697">
        <f>SUM(D11:D28)</f>
        <v>47475420</v>
      </c>
      <c r="E30" s="695">
        <f>SUM(E11:E28)</f>
        <v>100</v>
      </c>
      <c r="F30" s="674"/>
      <c r="G30" s="697">
        <f>SUM(G11:G28)</f>
        <v>37996410</v>
      </c>
      <c r="H30" s="698">
        <f>SUM(H11:H28)</f>
        <v>99.999999999999972</v>
      </c>
      <c r="I30" s="674"/>
      <c r="J30" s="697">
        <f>SUM(J11:J28)</f>
        <v>6614527</v>
      </c>
      <c r="K30" s="698">
        <f>SUM(K11:K28)</f>
        <v>99.999999999999986</v>
      </c>
      <c r="L30" s="674"/>
      <c r="M30" s="697">
        <f>SUM(M11:M28)</f>
        <v>2864483</v>
      </c>
      <c r="N30" s="698">
        <f>SUM(N11:N28)</f>
        <v>100.00000000000001</v>
      </c>
      <c r="O30" s="674"/>
      <c r="P30" s="697">
        <f>SUM(P11:P28)</f>
        <v>2009901</v>
      </c>
      <c r="Q30" s="694">
        <f>P30*100/D30</f>
        <v>4.2335612828701672</v>
      </c>
      <c r="R30" s="674"/>
      <c r="S30" s="697">
        <f>SUM(S11:S28)</f>
        <v>520733</v>
      </c>
      <c r="T30" s="695">
        <f>S30*100/G30</f>
        <v>1.3704794742450668</v>
      </c>
      <c r="U30" s="674"/>
      <c r="V30" s="697">
        <f>SUM(V11:V28)</f>
        <v>439474</v>
      </c>
      <c r="W30" s="695">
        <f>V30*100/J30</f>
        <v>6.6440729624355601</v>
      </c>
      <c r="X30" s="674"/>
      <c r="Y30" s="697">
        <f>SUM(Y11:Y28)</f>
        <v>1049694</v>
      </c>
      <c r="Z30" s="594">
        <f>Y30*100/M30</f>
        <v>36.645146785650326</v>
      </c>
      <c r="AA30" s="588"/>
      <c r="AB30" s="589">
        <f>_xlfn.RANK.EQ(Q30,Q$11:Q$30,0)</f>
        <v>9</v>
      </c>
      <c r="AC30" s="589">
        <v>19</v>
      </c>
      <c r="AD30" s="585"/>
      <c r="AE30" s="585"/>
      <c r="AF30" s="595"/>
      <c r="AG30" s="297"/>
      <c r="AH30" s="589">
        <f t="shared" si="14"/>
        <v>9</v>
      </c>
      <c r="AI30" s="589">
        <v>19</v>
      </c>
      <c r="AJ30" s="585"/>
      <c r="AK30" s="585"/>
      <c r="AL30" s="595"/>
      <c r="AM30" s="297"/>
      <c r="AN30" s="589">
        <f t="shared" si="18"/>
        <v>8</v>
      </c>
      <c r="AO30" s="589">
        <v>19</v>
      </c>
      <c r="AP30" s="585"/>
      <c r="AQ30" s="585"/>
      <c r="AR30" s="595"/>
      <c r="AS30" s="297"/>
      <c r="AT30" s="589">
        <f t="shared" si="22"/>
        <v>9</v>
      </c>
      <c r="AU30" s="589">
        <v>19</v>
      </c>
      <c r="AV30" s="585"/>
      <c r="AW30" s="585"/>
      <c r="AX30" s="595"/>
    </row>
    <row r="31" spans="1:50" s="439" customFormat="1" ht="5.25" customHeight="1" x14ac:dyDescent="0.2">
      <c r="B31" s="784" t="s">
        <v>42</v>
      </c>
      <c r="C31" s="785"/>
      <c r="D31" s="785"/>
      <c r="E31" s="785"/>
      <c r="F31" s="785"/>
      <c r="G31" s="785"/>
      <c r="H31" s="785"/>
      <c r="I31" s="785"/>
      <c r="R31" s="785"/>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4" t="s">
        <v>50</v>
      </c>
      <c r="C32" s="786"/>
      <c r="D32" s="786"/>
      <c r="E32" s="786"/>
      <c r="F32" s="786"/>
      <c r="G32" s="786"/>
      <c r="H32" s="786"/>
      <c r="I32" s="786"/>
      <c r="R32" s="786"/>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78" t="s">
        <v>179</v>
      </c>
      <c r="C33" s="1078"/>
      <c r="D33" s="1078"/>
      <c r="E33" s="1078"/>
      <c r="F33" s="1078"/>
      <c r="G33" s="1078"/>
      <c r="H33" s="1078"/>
      <c r="I33" s="1078"/>
      <c r="J33" s="1078"/>
      <c r="K33" s="1078"/>
      <c r="L33" s="1078"/>
      <c r="M33" s="1078"/>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297" customFormat="1" ht="29.25" customHeight="1" x14ac:dyDescent="0.2">
      <c r="B34" s="1066"/>
      <c r="C34" s="1066"/>
      <c r="D34" s="1066"/>
      <c r="E34" s="1066"/>
      <c r="F34" s="1066"/>
      <c r="G34" s="1066"/>
      <c r="H34" s="1066"/>
      <c r="I34" s="1066"/>
      <c r="J34" s="1066"/>
      <c r="K34" s="1066"/>
      <c r="L34" s="1066"/>
      <c r="M34" s="1066"/>
      <c r="N34" s="1066"/>
      <c r="O34" s="1066"/>
      <c r="P34" s="1066"/>
      <c r="Q34" s="614"/>
      <c r="R34" s="614"/>
      <c r="S34" s="614"/>
    </row>
    <row r="35" spans="2:50" s="439" customFormat="1" ht="4.5" customHeight="1" x14ac:dyDescent="0.2">
      <c r="B35" s="1034"/>
      <c r="C35" s="1034"/>
      <c r="D35" s="1034"/>
      <c r="E35" s="1034"/>
      <c r="F35" s="1034"/>
      <c r="G35" s="1034"/>
      <c r="H35" s="1034"/>
      <c r="I35" s="1034"/>
      <c r="J35" s="1034"/>
      <c r="K35" s="1034"/>
      <c r="L35" s="1034"/>
      <c r="M35" s="1034"/>
      <c r="N35" s="1034"/>
      <c r="O35" s="1034"/>
      <c r="P35" s="1034"/>
      <c r="Q35" s="699"/>
      <c r="R35" s="699"/>
      <c r="S35" s="699"/>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439" customFormat="1" x14ac:dyDescent="0.2">
      <c r="L38" s="700"/>
      <c r="M38" s="700"/>
      <c r="N38" s="700"/>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row>
    <row r="39" spans="2:50" s="439" customFormat="1" x14ac:dyDescent="0.2">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row>
    <row r="40" spans="2:50" s="439" customFormat="1" x14ac:dyDescent="0.2">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row>
    <row r="41" spans="2:50" s="439" customFormat="1" x14ac:dyDescent="0.2">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row>
    <row r="42" spans="2:50" s="439" customFormat="1" x14ac:dyDescent="0.2">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row>
    <row r="43" spans="2:50" s="439" customFormat="1" x14ac:dyDescent="0.2">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row>
    <row r="44" spans="2:50" s="439" customFormat="1" x14ac:dyDescent="0.2">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row>
    <row r="45" spans="2:50" s="439" customFormat="1" x14ac:dyDescent="0.2">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row>
    <row r="46" spans="2:50" s="439" customFormat="1" x14ac:dyDescent="0.2">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row>
    <row r="47" spans="2:50" s="439" customFormat="1" x14ac:dyDescent="0.2">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row>
    <row r="48" spans="2:50" s="439" customFormat="1" x14ac:dyDescent="0.2">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row>
    <row r="49" spans="26:50" s="439" customFormat="1" x14ac:dyDescent="0.2">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row>
    <row r="50" spans="26:50" s="439" customFormat="1" x14ac:dyDescent="0.2">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36"/>
  <sheetViews>
    <sheetView topLeftCell="A14" zoomScaleNormal="100" workbookViewId="0"/>
  </sheetViews>
  <sheetFormatPr baseColWidth="10" defaultColWidth="11.42578125" defaultRowHeight="15" x14ac:dyDescent="0.2"/>
  <cols>
    <col min="1" max="1" width="2.85546875" style="261" customWidth="1"/>
    <col min="2" max="2" width="32.28515625" style="261" customWidth="1"/>
    <col min="3" max="3" width="0.5703125" style="261" customWidth="1"/>
    <col min="4" max="4" width="12.140625"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 style="261" customWidth="1"/>
    <col min="12" max="12" width="8.42578125" style="261" customWidth="1"/>
    <col min="13" max="13" width="5" style="261" customWidth="1"/>
    <col min="14" max="14" width="8.140625" style="261" customWidth="1"/>
    <col min="15" max="15" width="6.28515625" style="261" customWidth="1"/>
    <col min="16" max="16" width="8.28515625" style="261" customWidth="1"/>
    <col min="17" max="17" width="6.5703125" style="261" customWidth="1"/>
    <col min="18" max="18" width="9" style="261" customWidth="1"/>
    <col min="19" max="19" width="5.85546875" style="261" customWidth="1"/>
    <col min="20" max="20" width="8.85546875" style="261" customWidth="1"/>
    <col min="21" max="21" width="7" style="261" customWidth="1"/>
    <col min="22" max="22" width="7.28515625" style="261" customWidth="1"/>
    <col min="23" max="23" width="3.5703125" style="261" customWidth="1"/>
    <col min="24" max="25" width="2.42578125" style="261" bestFit="1" customWidth="1"/>
    <col min="26" max="26" width="4.85546875" style="261" customWidth="1"/>
    <col min="27" max="27" width="14.7109375" style="297" bestFit="1" customWidth="1"/>
    <col min="28" max="28" width="8.140625" style="297" bestFit="1" customWidth="1"/>
    <col min="29" max="29" width="8.42578125" style="297" bestFit="1" customWidth="1"/>
    <col min="30" max="30" width="4.28515625" style="261"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3" t="s">
        <v>143</v>
      </c>
      <c r="G1" s="713"/>
      <c r="H1" s="713"/>
      <c r="I1" s="713" t="s">
        <v>19</v>
      </c>
      <c r="AA1" s="713"/>
      <c r="AB1" s="713"/>
      <c r="AC1" s="713"/>
    </row>
    <row r="2" spans="1:34" s="205" customFormat="1" x14ac:dyDescent="0.2">
      <c r="B2" s="1043"/>
      <c r="C2" s="1043"/>
      <c r="AA2" s="617"/>
      <c r="AB2" s="617"/>
      <c r="AC2" s="617"/>
    </row>
    <row r="3" spans="1:34" s="208" customFormat="1" ht="32.25" customHeight="1" x14ac:dyDescent="0.2">
      <c r="B3" s="1044"/>
      <c r="C3" s="1044"/>
      <c r="AA3" s="617"/>
      <c r="AB3" s="617"/>
      <c r="AC3" s="617"/>
    </row>
    <row r="4" spans="1:34" s="208" customFormat="1" ht="19.5" customHeight="1" x14ac:dyDescent="0.2">
      <c r="A4" s="1080" t="s">
        <v>409</v>
      </c>
      <c r="B4" s="1080"/>
      <c r="C4" s="1080"/>
      <c r="D4" s="1080"/>
      <c r="E4" s="1080"/>
      <c r="F4" s="1080"/>
      <c r="G4" s="1080"/>
      <c r="H4" s="1080"/>
      <c r="I4" s="1080"/>
      <c r="J4" s="1080"/>
      <c r="K4" s="1080"/>
      <c r="L4" s="1080"/>
      <c r="M4" s="1080"/>
      <c r="N4" s="1080"/>
      <c r="O4" s="1080"/>
      <c r="P4" s="1080"/>
      <c r="Q4" s="1080"/>
      <c r="R4" s="1080"/>
      <c r="S4" s="1080"/>
      <c r="T4" s="1080"/>
      <c r="U4" s="1080"/>
      <c r="AA4" s="617"/>
      <c r="AB4" s="617"/>
      <c r="AC4" s="617"/>
    </row>
    <row r="5" spans="1:34" s="208" customForma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AA5" s="617"/>
      <c r="AB5" s="617"/>
      <c r="AC5" s="617"/>
    </row>
    <row r="6" spans="1:34" s="208" customFormat="1" ht="6" customHeight="1" x14ac:dyDescent="0.2">
      <c r="AA6" s="617"/>
      <c r="AB6" s="617"/>
      <c r="AC6" s="617"/>
    </row>
    <row r="7" spans="1:34" s="213" customFormat="1" ht="7.5" customHeight="1" x14ac:dyDescent="0.2">
      <c r="A7" s="209"/>
      <c r="B7" s="1046" t="s">
        <v>15</v>
      </c>
      <c r="C7" s="211"/>
      <c r="D7" s="1081" t="s">
        <v>16</v>
      </c>
      <c r="E7" s="568"/>
      <c r="F7" s="1053"/>
      <c r="G7" s="1053"/>
      <c r="H7" s="568"/>
      <c r="I7" s="867"/>
      <c r="J7" s="944"/>
      <c r="K7" s="945"/>
      <c r="L7" s="945"/>
      <c r="M7" s="946"/>
      <c r="N7" s="946"/>
      <c r="O7" s="946"/>
      <c r="P7" s="946"/>
      <c r="Q7" s="946"/>
      <c r="R7" s="946"/>
      <c r="S7" s="947"/>
      <c r="T7" s="948"/>
      <c r="U7" s="948"/>
      <c r="V7" s="949"/>
      <c r="AA7" s="596"/>
      <c r="AB7" s="596"/>
      <c r="AC7" s="596"/>
    </row>
    <row r="8" spans="1:34" s="213" customFormat="1" ht="15" customHeight="1" x14ac:dyDescent="0.2">
      <c r="A8" s="209"/>
      <c r="B8" s="1047"/>
      <c r="C8" s="211"/>
      <c r="D8" s="1082"/>
      <c r="E8" s="798"/>
      <c r="F8" s="1055" t="s">
        <v>252</v>
      </c>
      <c r="G8" s="1054"/>
      <c r="H8" s="211"/>
      <c r="I8" s="1055" t="s">
        <v>253</v>
      </c>
      <c r="J8" s="1054"/>
      <c r="K8" s="1083" t="s">
        <v>384</v>
      </c>
      <c r="L8" s="1084"/>
      <c r="M8" s="1084"/>
      <c r="N8" s="1084"/>
      <c r="O8" s="1084"/>
      <c r="P8" s="1084"/>
      <c r="Q8" s="1084"/>
      <c r="R8" s="1084"/>
      <c r="S8" s="1084"/>
      <c r="T8" s="1084"/>
      <c r="U8" s="1084"/>
      <c r="V8" s="1085"/>
      <c r="AA8" s="596"/>
      <c r="AB8" s="596"/>
      <c r="AC8" s="596"/>
    </row>
    <row r="9" spans="1:34" s="213" customFormat="1" ht="25.5" customHeight="1" x14ac:dyDescent="0.2">
      <c r="A9" s="209"/>
      <c r="B9" s="1047"/>
      <c r="C9" s="211"/>
      <c r="D9" s="1082"/>
      <c r="E9" s="211"/>
      <c r="F9" s="1074"/>
      <c r="G9" s="1075"/>
      <c r="H9" s="211"/>
      <c r="I9" s="1074"/>
      <c r="J9" s="1075"/>
      <c r="K9" s="1055" t="s">
        <v>385</v>
      </c>
      <c r="L9" s="1054"/>
      <c r="M9" s="1055" t="s">
        <v>386</v>
      </c>
      <c r="N9" s="1054"/>
      <c r="O9" s="1055" t="s">
        <v>387</v>
      </c>
      <c r="P9" s="1054"/>
      <c r="Q9" s="1055" t="s">
        <v>388</v>
      </c>
      <c r="R9" s="1054"/>
      <c r="S9" s="1055" t="s">
        <v>389</v>
      </c>
      <c r="T9" s="1054"/>
      <c r="U9" s="1055" t="s">
        <v>390</v>
      </c>
      <c r="V9" s="1054"/>
      <c r="AA9" s="596"/>
      <c r="AB9" s="596"/>
      <c r="AC9" s="596"/>
    </row>
    <row r="10" spans="1:34" s="219" customFormat="1" ht="33.75" x14ac:dyDescent="0.2">
      <c r="A10" s="214"/>
      <c r="B10" s="1048"/>
      <c r="C10" s="216"/>
      <c r="D10" s="799" t="s">
        <v>12</v>
      </c>
      <c r="E10" s="216"/>
      <c r="F10" s="217" t="s">
        <v>12</v>
      </c>
      <c r="G10" s="218" t="s">
        <v>221</v>
      </c>
      <c r="H10" s="216"/>
      <c r="I10" s="217" t="s">
        <v>12</v>
      </c>
      <c r="J10" s="218" t="s">
        <v>221</v>
      </c>
      <c r="K10" s="217" t="s">
        <v>12</v>
      </c>
      <c r="L10" s="218" t="s">
        <v>391</v>
      </c>
      <c r="M10" s="217" t="s">
        <v>12</v>
      </c>
      <c r="N10" s="218" t="s">
        <v>391</v>
      </c>
      <c r="O10" s="217" t="s">
        <v>12</v>
      </c>
      <c r="P10" s="218" t="s">
        <v>391</v>
      </c>
      <c r="Q10" s="217" t="s">
        <v>12</v>
      </c>
      <c r="R10" s="218" t="s">
        <v>391</v>
      </c>
      <c r="S10" s="217" t="s">
        <v>12</v>
      </c>
      <c r="T10" s="218" t="s">
        <v>391</v>
      </c>
      <c r="U10" s="217" t="s">
        <v>12</v>
      </c>
      <c r="V10" s="218" t="s">
        <v>391</v>
      </c>
      <c r="AA10" s="590" t="s">
        <v>217</v>
      </c>
      <c r="AB10" s="950" t="s">
        <v>392</v>
      </c>
      <c r="AC10" s="951" t="s">
        <v>393</v>
      </c>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AA11" s="952">
        <v>44286</v>
      </c>
      <c r="AB11" s="950">
        <v>27728</v>
      </c>
      <c r="AC11" s="950">
        <v>26286</v>
      </c>
    </row>
    <row r="12" spans="1:34" s="232" customFormat="1" ht="14.25" x14ac:dyDescent="0.15">
      <c r="A12" s="224"/>
      <c r="B12" s="225" t="s">
        <v>11</v>
      </c>
      <c r="C12" s="226"/>
      <c r="D12" s="800">
        <v>425532</v>
      </c>
      <c r="E12" s="226"/>
      <c r="F12" s="227">
        <v>7551</v>
      </c>
      <c r="G12" s="228">
        <v>1.7744846451030711</v>
      </c>
      <c r="H12" s="226"/>
      <c r="I12" s="227">
        <v>6074</v>
      </c>
      <c r="J12" s="228">
        <v>1.4273897145220571</v>
      </c>
      <c r="K12" s="227">
        <v>4935</v>
      </c>
      <c r="L12" s="228">
        <v>81.247942048073767</v>
      </c>
      <c r="M12" s="227">
        <v>68</v>
      </c>
      <c r="N12" s="228">
        <v>1.1195258478761936</v>
      </c>
      <c r="O12" s="227">
        <v>4</v>
      </c>
      <c r="P12" s="228">
        <v>6.5854461639776096E-2</v>
      </c>
      <c r="Q12" s="227">
        <v>547</v>
      </c>
      <c r="R12" s="228">
        <v>9.0055976292393822</v>
      </c>
      <c r="S12" s="227">
        <v>264</v>
      </c>
      <c r="T12" s="228">
        <v>4.3463944682252222</v>
      </c>
      <c r="U12" s="227">
        <v>256</v>
      </c>
      <c r="V12" s="228">
        <v>4.2146855449456702</v>
      </c>
      <c r="X12" s="305"/>
      <c r="Y12" s="305"/>
      <c r="Z12" s="305"/>
      <c r="AA12" s="952">
        <v>44316</v>
      </c>
      <c r="AB12" s="950">
        <v>26001</v>
      </c>
      <c r="AC12" s="950">
        <v>20329</v>
      </c>
      <c r="AD12" s="305"/>
      <c r="AE12" s="305"/>
      <c r="AF12" s="305"/>
      <c r="AG12" s="306"/>
      <c r="AH12" s="953"/>
    </row>
    <row r="13" spans="1:34" s="232" customFormat="1" ht="14.25" x14ac:dyDescent="0.15">
      <c r="A13" s="224"/>
      <c r="B13" s="233" t="s">
        <v>10</v>
      </c>
      <c r="C13" s="226"/>
      <c r="D13" s="801">
        <v>51519</v>
      </c>
      <c r="E13" s="226"/>
      <c r="F13" s="234">
        <v>1090</v>
      </c>
      <c r="G13" s="235">
        <v>2.1157242958908364</v>
      </c>
      <c r="H13" s="226"/>
      <c r="I13" s="234">
        <v>836</v>
      </c>
      <c r="J13" s="235">
        <v>1.622702304004348</v>
      </c>
      <c r="K13" s="234">
        <v>775</v>
      </c>
      <c r="L13" s="235">
        <v>92.703349282296656</v>
      </c>
      <c r="M13" s="234">
        <v>10</v>
      </c>
      <c r="N13" s="235">
        <v>1.1961722488038278</v>
      </c>
      <c r="O13" s="234">
        <v>0</v>
      </c>
      <c r="P13" s="235">
        <v>0</v>
      </c>
      <c r="Q13" s="234">
        <v>6</v>
      </c>
      <c r="R13" s="235">
        <v>0.71770334928229662</v>
      </c>
      <c r="S13" s="234">
        <v>5</v>
      </c>
      <c r="T13" s="235">
        <v>0.59808612440191389</v>
      </c>
      <c r="U13" s="234">
        <v>40</v>
      </c>
      <c r="V13" s="235">
        <v>4.7846889952153111</v>
      </c>
      <c r="X13" s="305"/>
      <c r="Y13" s="305"/>
      <c r="Z13" s="305"/>
      <c r="AA13" s="952">
        <v>44347</v>
      </c>
      <c r="AB13" s="950">
        <v>27218</v>
      </c>
      <c r="AC13" s="950">
        <v>17469</v>
      </c>
      <c r="AD13" s="305"/>
      <c r="AE13" s="305"/>
      <c r="AF13" s="305"/>
      <c r="AG13" s="306"/>
      <c r="AH13" s="953"/>
    </row>
    <row r="14" spans="1:34" s="232" customFormat="1" ht="14.25" x14ac:dyDescent="0.15">
      <c r="A14" s="224"/>
      <c r="B14" s="233" t="s">
        <v>40</v>
      </c>
      <c r="C14" s="226"/>
      <c r="D14" s="801">
        <v>44700</v>
      </c>
      <c r="E14" s="226"/>
      <c r="F14" s="234">
        <v>766</v>
      </c>
      <c r="G14" s="235">
        <v>1.7136465324384786</v>
      </c>
      <c r="H14" s="226"/>
      <c r="I14" s="234">
        <v>754</v>
      </c>
      <c r="J14" s="235">
        <v>1.6868008948545861</v>
      </c>
      <c r="K14" s="234">
        <v>667</v>
      </c>
      <c r="L14" s="235">
        <v>88.461538461538453</v>
      </c>
      <c r="M14" s="234">
        <v>8</v>
      </c>
      <c r="N14" s="235">
        <v>1.0610079575596816</v>
      </c>
      <c r="O14" s="234">
        <v>11</v>
      </c>
      <c r="P14" s="235">
        <v>1.4588859416445623</v>
      </c>
      <c r="Q14" s="234">
        <v>2</v>
      </c>
      <c r="R14" s="235">
        <v>0.2652519893899204</v>
      </c>
      <c r="S14" s="234">
        <v>18</v>
      </c>
      <c r="T14" s="235">
        <v>2.3872679045092835</v>
      </c>
      <c r="U14" s="234">
        <v>48</v>
      </c>
      <c r="V14" s="235">
        <v>6.3660477453580899</v>
      </c>
      <c r="X14" s="305"/>
      <c r="Y14" s="305"/>
      <c r="Z14" s="305"/>
      <c r="AA14" s="952">
        <v>44377</v>
      </c>
      <c r="AB14" s="950">
        <v>28579</v>
      </c>
      <c r="AC14" s="950">
        <v>20931</v>
      </c>
      <c r="AD14" s="305"/>
      <c r="AE14" s="305"/>
      <c r="AF14" s="305"/>
      <c r="AG14" s="306"/>
      <c r="AH14" s="953"/>
    </row>
    <row r="15" spans="1:34" s="232" customFormat="1" ht="14.25" x14ac:dyDescent="0.15">
      <c r="A15" s="224"/>
      <c r="B15" s="233" t="s">
        <v>41</v>
      </c>
      <c r="C15" s="226"/>
      <c r="D15" s="801">
        <v>40775</v>
      </c>
      <c r="E15" s="226"/>
      <c r="F15" s="234">
        <v>999</v>
      </c>
      <c r="G15" s="235">
        <v>2.4500306560392398</v>
      </c>
      <c r="H15" s="226"/>
      <c r="I15" s="234">
        <v>529</v>
      </c>
      <c r="J15" s="235">
        <v>1.2973635806253832</v>
      </c>
      <c r="K15" s="234">
        <v>519</v>
      </c>
      <c r="L15" s="235">
        <v>98.109640831758043</v>
      </c>
      <c r="M15" s="234">
        <v>9</v>
      </c>
      <c r="N15" s="235">
        <v>1.7013232514177694</v>
      </c>
      <c r="O15" s="234">
        <v>0</v>
      </c>
      <c r="P15" s="235">
        <v>0</v>
      </c>
      <c r="Q15" s="234">
        <v>0</v>
      </c>
      <c r="R15" s="235">
        <v>0</v>
      </c>
      <c r="S15" s="234">
        <v>1</v>
      </c>
      <c r="T15" s="235">
        <v>0.1890359168241966</v>
      </c>
      <c r="U15" s="234">
        <v>0</v>
      </c>
      <c r="V15" s="235">
        <v>0</v>
      </c>
      <c r="X15" s="305"/>
      <c r="Y15" s="305"/>
      <c r="Z15" s="305"/>
      <c r="AA15" s="952">
        <v>44408</v>
      </c>
      <c r="AB15" s="950">
        <v>30723</v>
      </c>
      <c r="AC15" s="950">
        <v>25882</v>
      </c>
      <c r="AD15" s="305"/>
      <c r="AE15" s="305"/>
      <c r="AF15" s="305"/>
      <c r="AG15" s="306"/>
      <c r="AH15" s="953"/>
    </row>
    <row r="16" spans="1:34" s="232" customFormat="1" ht="14.25" x14ac:dyDescent="0.15">
      <c r="A16" s="224"/>
      <c r="B16" s="233" t="s">
        <v>9</v>
      </c>
      <c r="C16" s="226"/>
      <c r="D16" s="801">
        <v>57505</v>
      </c>
      <c r="E16" s="226"/>
      <c r="F16" s="234">
        <v>686</v>
      </c>
      <c r="G16" s="235">
        <v>1.1929397443700549</v>
      </c>
      <c r="H16" s="226"/>
      <c r="I16" s="234">
        <v>1025</v>
      </c>
      <c r="J16" s="235">
        <v>1.7824536996782887</v>
      </c>
      <c r="K16" s="234">
        <v>752</v>
      </c>
      <c r="L16" s="235">
        <v>73.365853658536579</v>
      </c>
      <c r="M16" s="234">
        <v>3</v>
      </c>
      <c r="N16" s="235">
        <v>0.29268292682926828</v>
      </c>
      <c r="O16" s="234">
        <v>0</v>
      </c>
      <c r="P16" s="235">
        <v>0</v>
      </c>
      <c r="Q16" s="234">
        <v>141</v>
      </c>
      <c r="R16" s="235">
        <v>13.756097560975611</v>
      </c>
      <c r="S16" s="234">
        <v>122</v>
      </c>
      <c r="T16" s="235">
        <v>11.902439024390244</v>
      </c>
      <c r="U16" s="234">
        <v>7</v>
      </c>
      <c r="V16" s="235">
        <v>0.68292682926829273</v>
      </c>
      <c r="X16" s="305"/>
      <c r="Y16" s="305"/>
      <c r="Z16" s="305"/>
      <c r="AA16" s="952">
        <v>44439</v>
      </c>
      <c r="AB16" s="950">
        <v>23332</v>
      </c>
      <c r="AC16" s="950">
        <v>22391</v>
      </c>
      <c r="AD16" s="305"/>
      <c r="AE16" s="305"/>
      <c r="AF16" s="305"/>
      <c r="AG16" s="306"/>
      <c r="AH16" s="953"/>
    </row>
    <row r="17" spans="1:34" s="232" customFormat="1" ht="14.25" x14ac:dyDescent="0.15">
      <c r="A17" s="224"/>
      <c r="B17" s="233" t="s">
        <v>8</v>
      </c>
      <c r="C17" s="226"/>
      <c r="D17" s="802">
        <v>23427</v>
      </c>
      <c r="E17" s="226"/>
      <c r="F17" s="238">
        <v>277</v>
      </c>
      <c r="G17" s="235">
        <v>1.1823963802450166</v>
      </c>
      <c r="H17" s="226"/>
      <c r="I17" s="238">
        <v>302</v>
      </c>
      <c r="J17" s="235">
        <v>1.2891108549963717</v>
      </c>
      <c r="K17" s="238">
        <v>284</v>
      </c>
      <c r="L17" s="235">
        <v>94.039735099337747</v>
      </c>
      <c r="M17" s="238">
        <v>17</v>
      </c>
      <c r="N17" s="235">
        <v>5.629139072847682</v>
      </c>
      <c r="O17" s="238">
        <v>0</v>
      </c>
      <c r="P17" s="235">
        <v>0</v>
      </c>
      <c r="Q17" s="238">
        <v>0</v>
      </c>
      <c r="R17" s="235">
        <v>0</v>
      </c>
      <c r="S17" s="238">
        <v>0</v>
      </c>
      <c r="T17" s="235">
        <v>0</v>
      </c>
      <c r="U17" s="238">
        <v>1</v>
      </c>
      <c r="V17" s="235">
        <v>0.33112582781456956</v>
      </c>
      <c r="X17" s="305"/>
      <c r="Y17" s="305"/>
      <c r="Z17" s="305"/>
      <c r="AA17" s="952">
        <v>44469</v>
      </c>
      <c r="AB17" s="950">
        <v>26490</v>
      </c>
      <c r="AC17" s="950">
        <v>22335</v>
      </c>
      <c r="AD17" s="305"/>
      <c r="AE17" s="305"/>
      <c r="AF17" s="305"/>
      <c r="AG17" s="306"/>
      <c r="AH17" s="953"/>
    </row>
    <row r="18" spans="1:34" s="232" customFormat="1" ht="14.25" x14ac:dyDescent="0.15">
      <c r="A18" s="224"/>
      <c r="B18" s="233" t="s">
        <v>7</v>
      </c>
      <c r="C18" s="226"/>
      <c r="D18" s="801">
        <v>148924</v>
      </c>
      <c r="E18" s="226"/>
      <c r="F18" s="234">
        <v>2484</v>
      </c>
      <c r="G18" s="235">
        <v>1.6679648679863557</v>
      </c>
      <c r="H18" s="226"/>
      <c r="I18" s="234">
        <v>1832</v>
      </c>
      <c r="J18" s="235">
        <v>1.230157664311998</v>
      </c>
      <c r="K18" s="234">
        <v>1743</v>
      </c>
      <c r="L18" s="235">
        <v>95.141921397379917</v>
      </c>
      <c r="M18" s="234">
        <v>63</v>
      </c>
      <c r="N18" s="235">
        <v>3.4388646288209603</v>
      </c>
      <c r="O18" s="234">
        <v>0</v>
      </c>
      <c r="P18" s="235">
        <v>0</v>
      </c>
      <c r="Q18" s="234">
        <v>1</v>
      </c>
      <c r="R18" s="235">
        <v>5.4585152838427943E-2</v>
      </c>
      <c r="S18" s="234">
        <v>5</v>
      </c>
      <c r="T18" s="235">
        <v>0.27292576419213971</v>
      </c>
      <c r="U18" s="234">
        <v>20</v>
      </c>
      <c r="V18" s="235">
        <v>1.0917030567685588</v>
      </c>
      <c r="X18" s="305"/>
      <c r="Y18" s="305"/>
      <c r="Z18" s="305"/>
      <c r="AA18" s="952">
        <v>44500</v>
      </c>
      <c r="AB18" s="950">
        <v>29231</v>
      </c>
      <c r="AC18" s="950">
        <v>19576</v>
      </c>
      <c r="AD18" s="305"/>
      <c r="AE18" s="305"/>
      <c r="AF18" s="305"/>
      <c r="AG18" s="306"/>
      <c r="AH18" s="953"/>
    </row>
    <row r="19" spans="1:34" s="232" customFormat="1" ht="14.25" x14ac:dyDescent="0.15">
      <c r="A19" s="224"/>
      <c r="B19" s="233" t="s">
        <v>43</v>
      </c>
      <c r="C19" s="226"/>
      <c r="D19" s="801">
        <v>92632</v>
      </c>
      <c r="E19" s="226"/>
      <c r="F19" s="234">
        <v>2287</v>
      </c>
      <c r="G19" s="235">
        <v>2.4689092322307626</v>
      </c>
      <c r="H19" s="226"/>
      <c r="I19" s="234">
        <v>1619</v>
      </c>
      <c r="J19" s="235">
        <v>1.7477761464720614</v>
      </c>
      <c r="K19" s="234">
        <v>1243</v>
      </c>
      <c r="L19" s="235">
        <v>76.775787523162435</v>
      </c>
      <c r="M19" s="234">
        <v>50</v>
      </c>
      <c r="N19" s="235">
        <v>3.0883261272390365</v>
      </c>
      <c r="O19" s="234">
        <v>7</v>
      </c>
      <c r="P19" s="235">
        <v>0.43236565781346509</v>
      </c>
      <c r="Q19" s="234">
        <v>79</v>
      </c>
      <c r="R19" s="235">
        <v>4.8795552810376774</v>
      </c>
      <c r="S19" s="234">
        <v>0</v>
      </c>
      <c r="T19" s="235">
        <v>0</v>
      </c>
      <c r="U19" s="234">
        <v>240</v>
      </c>
      <c r="V19" s="235">
        <v>14.823965410747375</v>
      </c>
      <c r="X19" s="305"/>
      <c r="Y19" s="305"/>
      <c r="Z19" s="305"/>
      <c r="AA19" s="952">
        <v>44530</v>
      </c>
      <c r="AB19" s="950">
        <v>29856</v>
      </c>
      <c r="AC19" s="950">
        <v>21916</v>
      </c>
      <c r="AD19" s="305"/>
      <c r="AE19" s="305"/>
      <c r="AF19" s="305"/>
      <c r="AG19" s="306"/>
      <c r="AH19" s="953"/>
    </row>
    <row r="20" spans="1:34" s="232" customFormat="1" ht="14.25" x14ac:dyDescent="0.15">
      <c r="A20" s="224"/>
      <c r="B20" s="233" t="s">
        <v>44</v>
      </c>
      <c r="C20" s="226"/>
      <c r="D20" s="801">
        <v>361875</v>
      </c>
      <c r="E20" s="226"/>
      <c r="F20" s="234">
        <v>7397</v>
      </c>
      <c r="G20" s="235">
        <v>2.0440759930915373</v>
      </c>
      <c r="H20" s="226"/>
      <c r="I20" s="234">
        <v>4789</v>
      </c>
      <c r="J20" s="235">
        <v>1.3233851468048361</v>
      </c>
      <c r="K20" s="234">
        <v>4217</v>
      </c>
      <c r="L20" s="235">
        <v>88.055961578617669</v>
      </c>
      <c r="M20" s="234">
        <v>56</v>
      </c>
      <c r="N20" s="235">
        <v>1.1693464188765923</v>
      </c>
      <c r="O20" s="234">
        <v>0</v>
      </c>
      <c r="P20" s="235">
        <v>0</v>
      </c>
      <c r="Q20" s="234">
        <v>0</v>
      </c>
      <c r="R20" s="235">
        <v>0</v>
      </c>
      <c r="S20" s="234">
        <v>515</v>
      </c>
      <c r="T20" s="235">
        <v>10.753810816454374</v>
      </c>
      <c r="U20" s="234">
        <v>1</v>
      </c>
      <c r="V20" s="235">
        <v>2.0881186051367719E-2</v>
      </c>
      <c r="X20" s="305"/>
      <c r="Y20" s="305"/>
      <c r="Z20" s="305"/>
      <c r="AA20" s="952">
        <v>44561</v>
      </c>
      <c r="AB20" s="950">
        <v>24104</v>
      </c>
      <c r="AC20" s="950">
        <v>29010</v>
      </c>
      <c r="AD20" s="305"/>
      <c r="AE20" s="305"/>
      <c r="AF20" s="305"/>
      <c r="AG20" s="306"/>
      <c r="AH20" s="953"/>
    </row>
    <row r="21" spans="1:34" s="232" customFormat="1" ht="14.25" x14ac:dyDescent="0.15">
      <c r="A21" s="224"/>
      <c r="B21" s="233" t="s">
        <v>6</v>
      </c>
      <c r="C21" s="226"/>
      <c r="D21" s="801">
        <v>189190</v>
      </c>
      <c r="E21" s="226"/>
      <c r="F21" s="234">
        <v>3499</v>
      </c>
      <c r="G21" s="235">
        <v>1.849463502299276</v>
      </c>
      <c r="H21" s="226"/>
      <c r="I21" s="234">
        <v>2079</v>
      </c>
      <c r="J21" s="235">
        <v>1.0988952904487552</v>
      </c>
      <c r="K21" s="234">
        <v>1934</v>
      </c>
      <c r="L21" s="235">
        <v>93.02549302549302</v>
      </c>
      <c r="M21" s="234">
        <v>51</v>
      </c>
      <c r="N21" s="235">
        <v>2.4531024531024532</v>
      </c>
      <c r="O21" s="234">
        <v>0</v>
      </c>
      <c r="P21" s="235">
        <v>0</v>
      </c>
      <c r="Q21" s="234">
        <v>38</v>
      </c>
      <c r="R21" s="235">
        <v>1.8278018278018278</v>
      </c>
      <c r="S21" s="234">
        <v>19</v>
      </c>
      <c r="T21" s="235">
        <v>0.91390091390091388</v>
      </c>
      <c r="U21" s="234">
        <v>37</v>
      </c>
      <c r="V21" s="235">
        <v>1.7797017797017798</v>
      </c>
      <c r="X21" s="305"/>
      <c r="Y21" s="305"/>
      <c r="Z21" s="305"/>
      <c r="AA21" s="952">
        <v>44592</v>
      </c>
      <c r="AB21" s="950">
        <v>22642</v>
      </c>
      <c r="AC21" s="950">
        <v>24609</v>
      </c>
      <c r="AD21" s="305"/>
      <c r="AE21" s="305"/>
      <c r="AF21" s="305"/>
      <c r="AG21" s="306"/>
      <c r="AH21" s="953"/>
    </row>
    <row r="22" spans="1:34" s="232" customFormat="1" ht="14.25" x14ac:dyDescent="0.15">
      <c r="A22" s="224"/>
      <c r="B22" s="233" t="s">
        <v>5</v>
      </c>
      <c r="C22" s="226"/>
      <c r="D22" s="801">
        <v>56862</v>
      </c>
      <c r="E22" s="226"/>
      <c r="F22" s="234">
        <v>910</v>
      </c>
      <c r="G22" s="235">
        <v>1.6003657978966621</v>
      </c>
      <c r="H22" s="226"/>
      <c r="I22" s="234">
        <v>933</v>
      </c>
      <c r="J22" s="235">
        <v>1.6408146037775666</v>
      </c>
      <c r="K22" s="234">
        <v>730</v>
      </c>
      <c r="L22" s="235">
        <v>78.242229367631296</v>
      </c>
      <c r="M22" s="234">
        <v>20</v>
      </c>
      <c r="N22" s="235">
        <v>2.1436227224008575</v>
      </c>
      <c r="O22" s="234">
        <v>0</v>
      </c>
      <c r="P22" s="235">
        <v>0</v>
      </c>
      <c r="Q22" s="234">
        <v>16</v>
      </c>
      <c r="R22" s="235">
        <v>1.714898177920686</v>
      </c>
      <c r="S22" s="234">
        <v>4</v>
      </c>
      <c r="T22" s="235">
        <v>0.4287245444801715</v>
      </c>
      <c r="U22" s="234">
        <v>163</v>
      </c>
      <c r="V22" s="235">
        <v>17.470525187566988</v>
      </c>
      <c r="X22" s="305"/>
      <c r="Y22" s="305"/>
      <c r="Z22" s="305"/>
      <c r="AA22" s="952">
        <v>44620</v>
      </c>
      <c r="AB22" s="950">
        <v>24889</v>
      </c>
      <c r="AC22" s="950">
        <v>26478</v>
      </c>
      <c r="AD22" s="305"/>
      <c r="AE22" s="305"/>
      <c r="AF22" s="305"/>
      <c r="AG22" s="306"/>
      <c r="AH22" s="953"/>
    </row>
    <row r="23" spans="1:34" s="232" customFormat="1" ht="14.25" x14ac:dyDescent="0.15">
      <c r="A23" s="224"/>
      <c r="B23" s="233" t="s">
        <v>38</v>
      </c>
      <c r="C23" s="226"/>
      <c r="D23" s="801">
        <v>80507</v>
      </c>
      <c r="E23" s="226"/>
      <c r="F23" s="234">
        <v>1305</v>
      </c>
      <c r="G23" s="235">
        <v>1.6209770578955869</v>
      </c>
      <c r="H23" s="226"/>
      <c r="I23" s="234">
        <v>1211</v>
      </c>
      <c r="J23" s="235">
        <v>1.5042170246065558</v>
      </c>
      <c r="K23" s="234">
        <v>1191</v>
      </c>
      <c r="L23" s="235">
        <v>98.348472336911641</v>
      </c>
      <c r="M23" s="234">
        <v>12</v>
      </c>
      <c r="N23" s="235">
        <v>0.990916597853014</v>
      </c>
      <c r="O23" s="234">
        <v>0</v>
      </c>
      <c r="P23" s="235">
        <v>0</v>
      </c>
      <c r="Q23" s="234">
        <v>2</v>
      </c>
      <c r="R23" s="235">
        <v>0.16515276630883566</v>
      </c>
      <c r="S23" s="234">
        <v>2</v>
      </c>
      <c r="T23" s="235">
        <v>0.16515276630883566</v>
      </c>
      <c r="U23" s="234">
        <v>4</v>
      </c>
      <c r="V23" s="235">
        <v>0.33030553261767132</v>
      </c>
      <c r="X23" s="305"/>
      <c r="Y23" s="305"/>
      <c r="Z23" s="305"/>
      <c r="AA23" s="952">
        <v>44651</v>
      </c>
      <c r="AB23" s="950">
        <v>30256</v>
      </c>
      <c r="AC23" s="950">
        <v>24903</v>
      </c>
      <c r="AD23" s="305"/>
      <c r="AE23" s="305"/>
      <c r="AF23" s="305"/>
      <c r="AG23" s="306"/>
      <c r="AH23" s="953"/>
    </row>
    <row r="24" spans="1:34" s="232" customFormat="1" ht="14.25" x14ac:dyDescent="0.15">
      <c r="A24" s="224"/>
      <c r="B24" s="233" t="s">
        <v>45</v>
      </c>
      <c r="C24" s="226"/>
      <c r="D24" s="801">
        <v>229086</v>
      </c>
      <c r="E24" s="226"/>
      <c r="F24" s="234">
        <v>6936</v>
      </c>
      <c r="G24" s="235">
        <v>3.0276839265603308</v>
      </c>
      <c r="H24" s="226"/>
      <c r="I24" s="234">
        <v>3027</v>
      </c>
      <c r="J24" s="235">
        <v>1.3213378381917706</v>
      </c>
      <c r="K24" s="234">
        <v>2139</v>
      </c>
      <c r="L24" s="235">
        <v>70.664023785926659</v>
      </c>
      <c r="M24" s="234">
        <v>125</v>
      </c>
      <c r="N24" s="235">
        <v>4.1295011562603232</v>
      </c>
      <c r="O24" s="234">
        <v>0</v>
      </c>
      <c r="P24" s="235">
        <v>0</v>
      </c>
      <c r="Q24" s="234">
        <v>16</v>
      </c>
      <c r="R24" s="235">
        <v>0.52857614800132136</v>
      </c>
      <c r="S24" s="234">
        <v>0</v>
      </c>
      <c r="T24" s="235">
        <v>0</v>
      </c>
      <c r="U24" s="234">
        <v>747</v>
      </c>
      <c r="V24" s="235">
        <v>24.677898909811695</v>
      </c>
      <c r="X24" s="305"/>
      <c r="Y24" s="305"/>
      <c r="Z24" s="305"/>
      <c r="AA24" s="952">
        <v>44681</v>
      </c>
      <c r="AB24" s="950">
        <v>32696</v>
      </c>
      <c r="AC24" s="950">
        <v>22635</v>
      </c>
      <c r="AD24" s="305"/>
      <c r="AE24" s="305"/>
      <c r="AF24" s="305"/>
      <c r="AG24" s="306"/>
      <c r="AH24" s="953"/>
    </row>
    <row r="25" spans="1:34" s="240" customFormat="1" ht="14.25" x14ac:dyDescent="0.15">
      <c r="A25" s="239"/>
      <c r="B25" s="233" t="s">
        <v>46</v>
      </c>
      <c r="C25" s="226"/>
      <c r="D25" s="801">
        <v>57106</v>
      </c>
      <c r="E25" s="226"/>
      <c r="F25" s="234">
        <v>2048</v>
      </c>
      <c r="G25" s="235">
        <v>3.5863131719959376</v>
      </c>
      <c r="H25" s="226"/>
      <c r="I25" s="234">
        <v>1145</v>
      </c>
      <c r="J25" s="235">
        <v>2.005043252898119</v>
      </c>
      <c r="K25" s="234">
        <v>567</v>
      </c>
      <c r="L25" s="235">
        <v>49.519650655021834</v>
      </c>
      <c r="M25" s="234">
        <v>9</v>
      </c>
      <c r="N25" s="235">
        <v>0.7860262008733625</v>
      </c>
      <c r="O25" s="234">
        <v>0</v>
      </c>
      <c r="P25" s="235">
        <v>0</v>
      </c>
      <c r="Q25" s="234">
        <v>491</v>
      </c>
      <c r="R25" s="235">
        <v>42.882096069869</v>
      </c>
      <c r="S25" s="234">
        <v>31</v>
      </c>
      <c r="T25" s="235">
        <v>2.7074235807860263</v>
      </c>
      <c r="U25" s="234">
        <v>47</v>
      </c>
      <c r="V25" s="235">
        <v>4.1048034934497819</v>
      </c>
      <c r="X25" s="305"/>
      <c r="Y25" s="305"/>
      <c r="Z25" s="305"/>
      <c r="AA25" s="952">
        <v>44712</v>
      </c>
      <c r="AB25" s="950">
        <v>38586</v>
      </c>
      <c r="AC25" s="950">
        <v>22335</v>
      </c>
      <c r="AD25" s="305"/>
      <c r="AE25" s="305"/>
      <c r="AF25" s="305"/>
      <c r="AG25" s="306"/>
      <c r="AH25" s="953"/>
    </row>
    <row r="26" spans="1:34" s="232" customFormat="1" ht="14.25" x14ac:dyDescent="0.15">
      <c r="B26" s="233" t="s">
        <v>47</v>
      </c>
      <c r="C26" s="226"/>
      <c r="D26" s="803">
        <v>21369</v>
      </c>
      <c r="E26" s="226"/>
      <c r="F26" s="238">
        <v>323</v>
      </c>
      <c r="G26" s="235">
        <v>1.511535401750199</v>
      </c>
      <c r="H26" s="226"/>
      <c r="I26" s="238">
        <v>336</v>
      </c>
      <c r="J26" s="235">
        <v>1.5723711919135197</v>
      </c>
      <c r="K26" s="238">
        <v>329</v>
      </c>
      <c r="L26" s="235">
        <v>97.916666666666657</v>
      </c>
      <c r="M26" s="238">
        <v>6</v>
      </c>
      <c r="N26" s="235">
        <v>1.7857142857142856</v>
      </c>
      <c r="O26" s="238">
        <v>0</v>
      </c>
      <c r="P26" s="235">
        <v>0</v>
      </c>
      <c r="Q26" s="238">
        <v>0</v>
      </c>
      <c r="R26" s="235">
        <v>0</v>
      </c>
      <c r="S26" s="238">
        <v>0</v>
      </c>
      <c r="T26" s="235">
        <v>0</v>
      </c>
      <c r="U26" s="238">
        <v>1</v>
      </c>
      <c r="V26" s="235">
        <v>0.29761904761904762</v>
      </c>
      <c r="X26" s="305"/>
      <c r="Y26" s="305"/>
      <c r="Z26" s="305"/>
      <c r="AA26" s="952">
        <v>44742</v>
      </c>
      <c r="AB26" s="950">
        <v>41750</v>
      </c>
      <c r="AC26" s="950">
        <v>23105</v>
      </c>
      <c r="AD26" s="305"/>
      <c r="AE26" s="305"/>
      <c r="AF26" s="305"/>
      <c r="AG26" s="306"/>
      <c r="AH26" s="953"/>
    </row>
    <row r="27" spans="1:34" s="232" customFormat="1" ht="14.25" x14ac:dyDescent="0.15">
      <c r="B27" s="233" t="s">
        <v>48</v>
      </c>
      <c r="C27" s="226"/>
      <c r="D27" s="803">
        <v>109480</v>
      </c>
      <c r="E27" s="226"/>
      <c r="F27" s="238">
        <v>877</v>
      </c>
      <c r="G27" s="235">
        <v>0.80105955425648512</v>
      </c>
      <c r="H27" s="226"/>
      <c r="I27" s="238">
        <v>1396</v>
      </c>
      <c r="J27" s="235">
        <v>1.2751187431494337</v>
      </c>
      <c r="K27" s="238">
        <v>1312</v>
      </c>
      <c r="L27" s="235">
        <v>93.98280802292264</v>
      </c>
      <c r="M27" s="238">
        <v>43</v>
      </c>
      <c r="N27" s="235">
        <v>3.0802292263610318</v>
      </c>
      <c r="O27" s="238">
        <v>0</v>
      </c>
      <c r="P27" s="235">
        <v>0</v>
      </c>
      <c r="Q27" s="238">
        <v>16</v>
      </c>
      <c r="R27" s="235">
        <v>1.1461318051575931</v>
      </c>
      <c r="S27" s="238">
        <v>18</v>
      </c>
      <c r="T27" s="235">
        <v>1.2893982808022924</v>
      </c>
      <c r="U27" s="238">
        <v>7</v>
      </c>
      <c r="V27" s="235">
        <v>0.50143266475644699</v>
      </c>
      <c r="X27" s="305"/>
      <c r="Y27" s="305"/>
      <c r="Z27" s="305"/>
      <c r="AA27" s="952">
        <v>44773</v>
      </c>
      <c r="AB27" s="950">
        <v>30827</v>
      </c>
      <c r="AC27" s="950">
        <v>22962</v>
      </c>
      <c r="AD27" s="305"/>
      <c r="AE27" s="305"/>
      <c r="AF27" s="305"/>
      <c r="AG27" s="306"/>
      <c r="AH27" s="953"/>
    </row>
    <row r="28" spans="1:34" s="232" customFormat="1" ht="14.25" x14ac:dyDescent="0.15">
      <c r="B28" s="233" t="s">
        <v>49</v>
      </c>
      <c r="C28" s="226"/>
      <c r="D28" s="803">
        <v>14405</v>
      </c>
      <c r="E28" s="226"/>
      <c r="F28" s="238">
        <v>339</v>
      </c>
      <c r="G28" s="242">
        <v>2.3533495314127038</v>
      </c>
      <c r="H28" s="226"/>
      <c r="I28" s="238">
        <v>214</v>
      </c>
      <c r="J28" s="242">
        <v>1.4855952794168692</v>
      </c>
      <c r="K28" s="238">
        <v>78</v>
      </c>
      <c r="L28" s="242">
        <v>36.44859813084112</v>
      </c>
      <c r="M28" s="238">
        <v>5</v>
      </c>
      <c r="N28" s="242">
        <v>2.3364485981308412</v>
      </c>
      <c r="O28" s="238">
        <v>131</v>
      </c>
      <c r="P28" s="242">
        <v>61.214953271028037</v>
      </c>
      <c r="Q28" s="238">
        <v>0</v>
      </c>
      <c r="R28" s="242">
        <v>0</v>
      </c>
      <c r="S28" s="238">
        <v>0</v>
      </c>
      <c r="T28" s="242">
        <v>0</v>
      </c>
      <c r="U28" s="238">
        <v>0</v>
      </c>
      <c r="V28" s="242">
        <v>0</v>
      </c>
      <c r="X28" s="305"/>
      <c r="Y28" s="305"/>
      <c r="Z28" s="305"/>
      <c r="AA28" s="952">
        <v>44804</v>
      </c>
      <c r="AB28" s="950">
        <v>26047</v>
      </c>
      <c r="AC28" s="950">
        <v>23877</v>
      </c>
      <c r="AD28" s="305"/>
      <c r="AE28" s="305"/>
      <c r="AF28" s="305"/>
      <c r="AG28" s="306"/>
      <c r="AH28" s="953"/>
    </row>
    <row r="29" spans="1:34" s="232" customFormat="1" ht="14.25" x14ac:dyDescent="0.15">
      <c r="B29" s="244" t="s">
        <v>4</v>
      </c>
      <c r="C29" s="226"/>
      <c r="D29" s="804">
        <v>5007</v>
      </c>
      <c r="E29" s="226"/>
      <c r="F29" s="245">
        <v>92</v>
      </c>
      <c r="G29" s="246">
        <v>1.8374276013580986</v>
      </c>
      <c r="H29" s="226"/>
      <c r="I29" s="245">
        <v>69</v>
      </c>
      <c r="J29" s="246">
        <v>1.378070701018574</v>
      </c>
      <c r="K29" s="245">
        <v>36</v>
      </c>
      <c r="L29" s="246">
        <v>52.173913043478258</v>
      </c>
      <c r="M29" s="245">
        <v>2</v>
      </c>
      <c r="N29" s="246">
        <v>2.8985507246376812</v>
      </c>
      <c r="O29" s="245">
        <v>0</v>
      </c>
      <c r="P29" s="246">
        <v>0</v>
      </c>
      <c r="Q29" s="245">
        <v>24</v>
      </c>
      <c r="R29" s="246">
        <v>34.782608695652172</v>
      </c>
      <c r="S29" s="245">
        <v>1</v>
      </c>
      <c r="T29" s="246">
        <v>1.4492753623188406</v>
      </c>
      <c r="U29" s="245">
        <v>6</v>
      </c>
      <c r="V29" s="246">
        <v>8.695652173913043</v>
      </c>
      <c r="X29" s="305"/>
      <c r="Y29" s="305"/>
      <c r="Z29" s="305"/>
      <c r="AA29" s="952">
        <v>44834</v>
      </c>
      <c r="AB29" s="950">
        <v>32379</v>
      </c>
      <c r="AC29" s="950">
        <v>24010</v>
      </c>
      <c r="AD29" s="305"/>
      <c r="AE29" s="305"/>
      <c r="AF29" s="305"/>
      <c r="AG29" s="306"/>
      <c r="AH29" s="953"/>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52">
        <v>44865</v>
      </c>
      <c r="AB30" s="950">
        <v>29932</v>
      </c>
      <c r="AC30" s="950">
        <v>19815</v>
      </c>
      <c r="AD30" s="309"/>
      <c r="AE30" s="309"/>
      <c r="AF30" s="305"/>
      <c r="AG30" s="306"/>
      <c r="AH30" s="953"/>
    </row>
    <row r="31" spans="1:34" s="251" customFormat="1" x14ac:dyDescent="0.15">
      <c r="B31" s="252" t="s">
        <v>3</v>
      </c>
      <c r="C31" s="211"/>
      <c r="D31" s="805">
        <v>2009901</v>
      </c>
      <c r="E31" s="211"/>
      <c r="F31" s="253">
        <v>39866</v>
      </c>
      <c r="G31" s="254">
        <v>1.9834807784064985</v>
      </c>
      <c r="H31" s="211"/>
      <c r="I31" s="253">
        <v>28170</v>
      </c>
      <c r="J31" s="254">
        <v>1.4015615694504355</v>
      </c>
      <c r="K31" s="253">
        <v>23451</v>
      </c>
      <c r="L31" s="254">
        <v>83.248136315228976</v>
      </c>
      <c r="M31" s="253">
        <v>557</v>
      </c>
      <c r="N31" s="254">
        <v>1.9772807951721691</v>
      </c>
      <c r="O31" s="253">
        <v>153</v>
      </c>
      <c r="P31" s="254">
        <v>0.54313099041533541</v>
      </c>
      <c r="Q31" s="253">
        <v>1379</v>
      </c>
      <c r="R31" s="254">
        <v>4.8952786652467157</v>
      </c>
      <c r="S31" s="253">
        <v>1005</v>
      </c>
      <c r="T31" s="254">
        <v>3.567625133120341</v>
      </c>
      <c r="U31" s="253">
        <v>1625</v>
      </c>
      <c r="V31" s="254">
        <v>5.7685481008164716</v>
      </c>
      <c r="X31" s="305"/>
      <c r="Y31" s="305"/>
      <c r="Z31" s="309"/>
      <c r="AA31" s="952">
        <v>44895</v>
      </c>
      <c r="AB31" s="950">
        <v>32038</v>
      </c>
      <c r="AC31" s="950">
        <v>20330</v>
      </c>
      <c r="AD31" s="305"/>
      <c r="AE31" s="305"/>
      <c r="AF31" s="309"/>
      <c r="AG31" s="309"/>
      <c r="AH31" s="438"/>
    </row>
    <row r="32" spans="1:34" s="256" customFormat="1" ht="5.25" customHeight="1" x14ac:dyDescent="0.2">
      <c r="B32" s="257"/>
      <c r="C32" s="258"/>
      <c r="E32" s="258"/>
      <c r="AA32" s="952">
        <v>44926</v>
      </c>
      <c r="AB32" s="950">
        <v>25446</v>
      </c>
      <c r="AC32" s="950">
        <v>23015</v>
      </c>
    </row>
    <row r="33" spans="2:29" s="251" customFormat="1" x14ac:dyDescent="0.2">
      <c r="B33" s="1086" t="s">
        <v>394</v>
      </c>
      <c r="C33" s="1086"/>
      <c r="D33" s="1086"/>
      <c r="E33" s="1086"/>
      <c r="F33" s="1086"/>
      <c r="G33" s="1086"/>
      <c r="H33" s="1086"/>
      <c r="I33" s="1086"/>
      <c r="J33" s="1086"/>
      <c r="K33" s="1086"/>
      <c r="L33" s="1086"/>
      <c r="M33" s="1086"/>
      <c r="N33" s="1086"/>
      <c r="O33" s="1086"/>
      <c r="P33" s="1086"/>
      <c r="Q33" s="1086"/>
      <c r="R33" s="1086"/>
      <c r="S33" s="1086"/>
      <c r="T33" s="1086"/>
      <c r="U33" s="1086"/>
      <c r="V33" s="1086"/>
      <c r="AA33" s="952">
        <v>44957</v>
      </c>
      <c r="AB33" s="950">
        <v>28819</v>
      </c>
      <c r="AC33" s="950">
        <v>24165</v>
      </c>
    </row>
    <row r="34" spans="2:29" s="251" customFormat="1" ht="12" customHeight="1" x14ac:dyDescent="0.2">
      <c r="B34" s="1086"/>
      <c r="C34" s="1086"/>
      <c r="D34" s="1086"/>
      <c r="E34" s="1086"/>
      <c r="F34" s="1086"/>
      <c r="G34" s="1086"/>
      <c r="H34" s="1086"/>
      <c r="I34" s="1086"/>
      <c r="J34" s="1086"/>
      <c r="K34" s="1086"/>
      <c r="L34" s="1086"/>
      <c r="M34" s="1086"/>
      <c r="N34" s="1086"/>
      <c r="O34" s="1086"/>
      <c r="P34" s="1086"/>
      <c r="Q34" s="1086"/>
      <c r="R34" s="1086"/>
      <c r="S34" s="1086"/>
      <c r="T34" s="1086"/>
      <c r="U34" s="1086"/>
      <c r="V34" s="1086"/>
      <c r="AA34" s="952">
        <v>44985</v>
      </c>
      <c r="AB34" s="950">
        <v>34747</v>
      </c>
      <c r="AC34" s="950">
        <v>23214</v>
      </c>
    </row>
    <row r="35" spans="2:29" x14ac:dyDescent="0.2">
      <c r="B35" s="1064"/>
      <c r="C35" s="1064"/>
      <c r="D35" s="1064"/>
      <c r="E35" s="262"/>
      <c r="F35" s="262"/>
      <c r="AA35" s="952">
        <v>45016</v>
      </c>
      <c r="AB35" s="950">
        <f>GETPIVOTDATA("Suma de AltasSol",[1]td!$A$3,"Fecha",$AA35)</f>
        <v>39866</v>
      </c>
      <c r="AC35" s="950">
        <f>GETPIVOTDATA("Suma de BajasSol",[1]td!$A$3,"Fecha",$AA35)</f>
        <v>28170</v>
      </c>
    </row>
    <row r="36" spans="2:29" x14ac:dyDescent="0.2">
      <c r="B36" s="1065"/>
      <c r="C36" s="1065"/>
      <c r="D36" s="1065"/>
      <c r="E36" s="262"/>
      <c r="F36" s="262"/>
    </row>
  </sheetData>
  <mergeCells count="19">
    <mergeCell ref="B33:V34"/>
    <mergeCell ref="B35:D35"/>
    <mergeCell ref="B36:D36"/>
    <mergeCell ref="K9:L9"/>
    <mergeCell ref="M9:N9"/>
    <mergeCell ref="O9:P9"/>
    <mergeCell ref="Q9:R9"/>
    <mergeCell ref="S9:T9"/>
    <mergeCell ref="U9:V9"/>
    <mergeCell ref="B2:C2"/>
    <mergeCell ref="B3:C3"/>
    <mergeCell ref="A4:U4"/>
    <mergeCell ref="B5:R5"/>
    <mergeCell ref="B7:B10"/>
    <mergeCell ref="D7:D9"/>
    <mergeCell ref="F7:G7"/>
    <mergeCell ref="F8:G9"/>
    <mergeCell ref="I8:J9"/>
    <mergeCell ref="K8:V8"/>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Normal="100" workbookViewId="0"/>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58"/>
      <c r="C3" s="1058"/>
      <c r="D3" s="1058"/>
      <c r="E3" s="1058"/>
      <c r="F3" s="1058"/>
      <c r="G3" s="1058"/>
      <c r="H3" s="1058"/>
      <c r="I3" s="1058"/>
      <c r="J3" s="1058"/>
      <c r="K3" s="1058"/>
      <c r="L3" s="45"/>
      <c r="M3" s="45"/>
      <c r="W3" s="89"/>
      <c r="AA3" s="89"/>
      <c r="AD3" s="88"/>
    </row>
    <row r="4" spans="2:30" s="7" customFormat="1" ht="7.5" customHeight="1" x14ac:dyDescent="0.2">
      <c r="B4" s="1027"/>
      <c r="C4" s="1027"/>
      <c r="D4" s="1027"/>
      <c r="E4" s="1027"/>
      <c r="F4" s="1027"/>
      <c r="G4" s="1027"/>
      <c r="H4" s="1027"/>
      <c r="I4" s="1027"/>
      <c r="J4" s="1027"/>
      <c r="K4" s="1027"/>
      <c r="L4" s="1027"/>
      <c r="M4" s="1027"/>
      <c r="N4" s="1027"/>
      <c r="O4" s="1027"/>
      <c r="P4" s="1027"/>
      <c r="Q4" s="1027"/>
      <c r="R4" s="1027"/>
      <c r="S4" s="1027"/>
      <c r="T4" s="1027"/>
      <c r="U4" s="1027"/>
      <c r="V4" s="1027"/>
      <c r="W4" s="1027"/>
      <c r="X4" s="1027"/>
      <c r="Y4" s="1027"/>
      <c r="Z4" s="1027"/>
      <c r="AA4" s="1027"/>
      <c r="AB4" s="1027"/>
      <c r="AC4" s="1027"/>
      <c r="AD4" s="1027"/>
    </row>
    <row r="5" spans="2:30" s="7" customFormat="1" ht="19.5" x14ac:dyDescent="0.2">
      <c r="B5" s="1027" t="s">
        <v>410</v>
      </c>
      <c r="C5" s="1027"/>
      <c r="D5" s="1027"/>
      <c r="E5" s="1027"/>
      <c r="F5" s="1027"/>
      <c r="G5" s="1027"/>
      <c r="H5" s="1027"/>
      <c r="I5" s="1027"/>
      <c r="J5" s="1027"/>
      <c r="K5" s="1027"/>
      <c r="L5" s="1027"/>
      <c r="M5" s="1027"/>
      <c r="N5" s="1027"/>
      <c r="O5" s="1027"/>
      <c r="P5" s="1027"/>
      <c r="Q5" s="1027"/>
      <c r="R5" s="1027"/>
      <c r="S5" s="1027"/>
      <c r="T5" s="1027"/>
      <c r="U5" s="1027"/>
      <c r="V5" s="1027"/>
      <c r="W5" s="1027"/>
      <c r="X5" s="1027"/>
      <c r="Y5" s="1027"/>
      <c r="Z5" s="1027"/>
      <c r="AA5" s="1027"/>
      <c r="AB5" s="1027"/>
      <c r="AC5" s="1027"/>
      <c r="AD5" s="1027"/>
    </row>
    <row r="6" spans="2:30" s="7" customFormat="1" ht="16.5" customHeight="1" x14ac:dyDescent="0.2">
      <c r="B6" s="1045" t="str">
        <f>porsaad!B6</f>
        <v>Situación a 31 de marzo de 2023</v>
      </c>
      <c r="C6" s="1045"/>
      <c r="D6" s="1045"/>
      <c r="E6" s="1045"/>
      <c r="F6" s="1045"/>
      <c r="G6" s="1045"/>
      <c r="H6" s="1045"/>
      <c r="I6" s="1045"/>
      <c r="J6" s="1045"/>
      <c r="K6" s="1045"/>
      <c r="L6" s="1045"/>
      <c r="M6" s="1045"/>
      <c r="N6" s="1045"/>
      <c r="O6" s="1045"/>
      <c r="P6" s="1045"/>
      <c r="Q6" s="1045"/>
      <c r="R6" s="1045"/>
      <c r="S6" s="1045"/>
      <c r="T6" s="1045"/>
      <c r="U6" s="1045"/>
      <c r="V6" s="1045"/>
      <c r="W6" s="1045"/>
      <c r="X6" s="1045"/>
      <c r="Y6" s="1045"/>
      <c r="Z6" s="1045"/>
      <c r="AA6" s="1045"/>
      <c r="AB6" s="1045"/>
      <c r="AC6" s="1045"/>
      <c r="AD6" s="8"/>
    </row>
    <row r="7" spans="2:30" s="7" customFormat="1" ht="5.25" customHeight="1" x14ac:dyDescent="0.2">
      <c r="AC7" s="87"/>
      <c r="AD7" s="86"/>
    </row>
    <row r="8" spans="2:30" s="83" customFormat="1" ht="21.75" customHeight="1" x14ac:dyDescent="0.2">
      <c r="B8" s="1090" t="s">
        <v>30</v>
      </c>
      <c r="C8" s="68"/>
      <c r="D8" s="703"/>
      <c r="E8" s="1093" t="s">
        <v>29</v>
      </c>
      <c r="F8" s="1094"/>
      <c r="G8" s="1094"/>
      <c r="H8" s="1094"/>
      <c r="I8" s="1094"/>
      <c r="J8" s="1094"/>
      <c r="K8" s="1094"/>
      <c r="L8" s="1094"/>
      <c r="M8" s="1094"/>
      <c r="N8" s="1094"/>
      <c r="O8" s="1094"/>
      <c r="P8" s="1094"/>
      <c r="Q8" s="1094"/>
      <c r="R8" s="1094"/>
      <c r="S8" s="1094"/>
      <c r="T8" s="1094"/>
      <c r="U8" s="1094"/>
      <c r="V8" s="1094"/>
      <c r="W8" s="1094"/>
      <c r="X8" s="1094"/>
      <c r="Y8" s="1094"/>
      <c r="Z8" s="1094"/>
      <c r="AA8" s="1095"/>
      <c r="AB8" s="68"/>
      <c r="AC8" s="1096" t="s">
        <v>3</v>
      </c>
      <c r="AD8" s="1097"/>
    </row>
    <row r="9" spans="2:30" s="83" customFormat="1" ht="21.75" customHeight="1" x14ac:dyDescent="0.2">
      <c r="B9" s="1091"/>
      <c r="C9" s="68"/>
      <c r="D9" s="704"/>
      <c r="E9" s="1087" t="s">
        <v>25</v>
      </c>
      <c r="F9" s="1088"/>
      <c r="G9" s="199"/>
      <c r="H9" s="1087" t="s">
        <v>24</v>
      </c>
      <c r="I9" s="1088"/>
      <c r="J9" s="199"/>
      <c r="K9" s="1087" t="s">
        <v>23</v>
      </c>
      <c r="L9" s="1088"/>
      <c r="M9" s="199"/>
      <c r="N9" s="1087" t="s">
        <v>22</v>
      </c>
      <c r="O9" s="1088"/>
      <c r="P9" s="199"/>
      <c r="Q9" s="1087" t="s">
        <v>21</v>
      </c>
      <c r="R9" s="1088"/>
      <c r="S9" s="199"/>
      <c r="T9" s="1087" t="s">
        <v>20</v>
      </c>
      <c r="U9" s="1088"/>
      <c r="V9" s="199"/>
      <c r="W9" s="1087" t="s">
        <v>19</v>
      </c>
      <c r="X9" s="1088"/>
      <c r="Y9" s="199"/>
      <c r="Z9" s="1087" t="s">
        <v>18</v>
      </c>
      <c r="AA9" s="1088"/>
      <c r="AB9" s="68"/>
      <c r="AC9" s="1098"/>
      <c r="AD9" s="1099"/>
    </row>
    <row r="10" spans="2:30" s="83" customFormat="1" ht="21.75" customHeight="1" x14ac:dyDescent="0.2">
      <c r="B10" s="1092"/>
      <c r="D10" s="200"/>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5" t="s">
        <v>27</v>
      </c>
      <c r="D12" s="74"/>
      <c r="E12" s="77">
        <v>2356</v>
      </c>
      <c r="F12" s="76">
        <v>0.18676919418129931</v>
      </c>
      <c r="G12" s="74"/>
      <c r="H12" s="77">
        <v>39639</v>
      </c>
      <c r="I12" s="76">
        <v>3.1423362004042965</v>
      </c>
      <c r="J12" s="74"/>
      <c r="K12" s="77">
        <v>25019</v>
      </c>
      <c r="L12" s="76">
        <v>1.983352491180784</v>
      </c>
      <c r="M12" s="74"/>
      <c r="N12" s="77">
        <v>37732</v>
      </c>
      <c r="O12" s="76">
        <v>2.9911609655555114</v>
      </c>
      <c r="P12" s="74"/>
      <c r="Q12" s="77">
        <v>44276</v>
      </c>
      <c r="R12" s="76">
        <v>3.5099290499028895</v>
      </c>
      <c r="S12" s="74"/>
      <c r="T12" s="77">
        <v>74230</v>
      </c>
      <c r="U12" s="76">
        <v>5.8844979983352488</v>
      </c>
      <c r="V12" s="74"/>
      <c r="W12" s="77">
        <v>276873</v>
      </c>
      <c r="X12" s="76">
        <v>21.94878909191803</v>
      </c>
      <c r="Y12" s="74"/>
      <c r="Z12" s="77">
        <v>761325</v>
      </c>
      <c r="AA12" s="76">
        <f>Z12*100/$AC$12</f>
        <v>60.353165008521941</v>
      </c>
      <c r="AB12" s="66"/>
      <c r="AC12" s="706">
        <f>E12+H12+K12+N12+Q12+T12+W12+Z12</f>
        <v>1261450</v>
      </c>
      <c r="AD12" s="75">
        <f>F12+I12+L12+O12+R12+U12+X12+AA12</f>
        <v>100</v>
      </c>
    </row>
    <row r="13" spans="2:30" s="73" customFormat="1" ht="20.25" customHeight="1" x14ac:dyDescent="0.2">
      <c r="B13" s="707" t="s">
        <v>26</v>
      </c>
      <c r="D13" s="74"/>
      <c r="E13" s="708">
        <v>3271</v>
      </c>
      <c r="F13" s="709">
        <v>0.43703595826580499</v>
      </c>
      <c r="G13" s="74"/>
      <c r="H13" s="708">
        <v>80100</v>
      </c>
      <c r="I13" s="709">
        <v>10.702103410911336</v>
      </c>
      <c r="J13" s="74"/>
      <c r="K13" s="708">
        <v>39167</v>
      </c>
      <c r="L13" s="709">
        <v>5.2330747103016764</v>
      </c>
      <c r="M13" s="74"/>
      <c r="N13" s="708">
        <v>49440</v>
      </c>
      <c r="O13" s="709">
        <v>6.6056428543752359</v>
      </c>
      <c r="P13" s="74"/>
      <c r="Q13" s="708">
        <v>50248</v>
      </c>
      <c r="R13" s="709">
        <v>6.7135991534515957</v>
      </c>
      <c r="S13" s="74"/>
      <c r="T13" s="708">
        <v>75255</v>
      </c>
      <c r="U13" s="709">
        <v>10.054766444296286</v>
      </c>
      <c r="V13" s="74"/>
      <c r="W13" s="708">
        <v>162601</v>
      </c>
      <c r="X13" s="709">
        <v>21.72500270558794</v>
      </c>
      <c r="Y13" s="74"/>
      <c r="Z13" s="708">
        <v>288369</v>
      </c>
      <c r="AA13" s="709">
        <f>Z13*100/$AC$13</f>
        <v>38.528774762810123</v>
      </c>
      <c r="AB13" s="66"/>
      <c r="AC13" s="710">
        <f>E13+H13+K13+N13+Q13+T13+W13+Z13</f>
        <v>748451</v>
      </c>
      <c r="AD13" s="711">
        <f>F13+I13+L13+O13+R13+U13+X13+AA13</f>
        <v>100</v>
      </c>
    </row>
    <row r="14" spans="2:30" s="70" customFormat="1" ht="3" customHeight="1" x14ac:dyDescent="0.2">
      <c r="B14" s="712"/>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5627</v>
      </c>
      <c r="F15" s="67">
        <f>E15*100/$AC$15</f>
        <v>0.2799640380297338</v>
      </c>
      <c r="G15" s="66"/>
      <c r="H15" s="65">
        <f>SUM(H12:H13)</f>
        <v>119739</v>
      </c>
      <c r="I15" s="67">
        <f>H15*100/$AC$15</f>
        <v>5.9574576061208981</v>
      </c>
      <c r="J15" s="66"/>
      <c r="K15" s="65">
        <f>SUM(K12:K13)</f>
        <v>64186</v>
      </c>
      <c r="L15" s="67">
        <f>K15*100/$AC$15</f>
        <v>3.1934906246626076</v>
      </c>
      <c r="M15" s="66"/>
      <c r="N15" s="65">
        <f>SUM(N12:N13)</f>
        <v>87172</v>
      </c>
      <c r="O15" s="67">
        <f>N15*100/$AC$15</f>
        <v>4.337129042674241</v>
      </c>
      <c r="P15" s="66"/>
      <c r="Q15" s="65">
        <f>SUM(Q12:Q13)</f>
        <v>94524</v>
      </c>
      <c r="R15" s="67">
        <f>Q15*100/$AC$15</f>
        <v>4.7029182034339003</v>
      </c>
      <c r="S15" s="66"/>
      <c r="T15" s="65">
        <f>SUM(T12:T13)</f>
        <v>149485</v>
      </c>
      <c r="U15" s="67">
        <f>T15*100/$AC$15</f>
        <v>7.4374309978451674</v>
      </c>
      <c r="V15" s="66"/>
      <c r="W15" s="65">
        <f>SUM(W12:W13)</f>
        <v>439474</v>
      </c>
      <c r="X15" s="67">
        <f>W15*100/$AC$15</f>
        <v>21.865455064702193</v>
      </c>
      <c r="Y15" s="66"/>
      <c r="Z15" s="65">
        <f>SUM(Z12:Z13)</f>
        <v>1049694</v>
      </c>
      <c r="AA15" s="67">
        <f>Z15*100/$AC$15</f>
        <v>52.226154422531259</v>
      </c>
      <c r="AB15" s="66"/>
      <c r="AC15" s="65">
        <f>E15+H15+K15+N15+Q15+T15+W15+Z15</f>
        <v>2009901</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5627</v>
      </c>
      <c r="F19" s="59">
        <f>H15</f>
        <v>119739</v>
      </c>
      <c r="G19" s="59"/>
      <c r="H19" s="59">
        <f>K15</f>
        <v>64186</v>
      </c>
      <c r="I19" s="59">
        <f>N15</f>
        <v>87172</v>
      </c>
      <c r="J19" s="59"/>
      <c r="K19" s="59">
        <f>Q15</f>
        <v>94524</v>
      </c>
      <c r="L19" s="59">
        <f>T15</f>
        <v>149485</v>
      </c>
      <c r="M19" s="59"/>
      <c r="N19" s="59">
        <f>W15</f>
        <v>439474</v>
      </c>
      <c r="O19" s="59">
        <f>Z15</f>
        <v>1049694</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089" t="s">
        <v>17</v>
      </c>
      <c r="C36" s="1089"/>
      <c r="D36" s="1089"/>
      <c r="E36" s="1089"/>
      <c r="F36" s="1089"/>
      <c r="G36" s="1089"/>
      <c r="H36" s="1089"/>
      <c r="I36" s="1089"/>
      <c r="J36" s="1089"/>
      <c r="K36" s="1089"/>
      <c r="AD36" s="55"/>
    </row>
    <row r="37" spans="2:30" s="3" customFormat="1" ht="12.75" customHeight="1" x14ac:dyDescent="0.2">
      <c r="B37" s="1100"/>
      <c r="C37" s="1101"/>
      <c r="D37" s="1101"/>
      <c r="E37" s="1101"/>
      <c r="F37" s="1101"/>
      <c r="G37" s="1101"/>
      <c r="H37" s="1101"/>
      <c r="I37" s="1101"/>
      <c r="J37" s="1101"/>
      <c r="K37" s="1101"/>
      <c r="L37" s="1101"/>
      <c r="M37" s="1101"/>
      <c r="N37" s="1101"/>
      <c r="O37" s="1101"/>
      <c r="P37" s="403"/>
      <c r="AD37" s="54"/>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AD40"/>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16"/>
      <c r="C2" s="1016"/>
      <c r="D2" s="1016"/>
      <c r="E2" s="1016"/>
      <c r="F2" s="1016"/>
      <c r="G2" s="1016"/>
      <c r="H2" s="1016"/>
      <c r="I2" s="1016"/>
      <c r="J2" s="1016"/>
      <c r="K2" s="1016"/>
      <c r="L2" s="1016"/>
      <c r="M2" s="1016"/>
      <c r="N2" s="1016"/>
      <c r="O2" s="1016"/>
      <c r="P2" s="1016"/>
      <c r="Q2" s="1016"/>
      <c r="R2" s="1016"/>
      <c r="S2" s="10"/>
      <c r="T2" s="16"/>
      <c r="U2" s="15"/>
      <c r="V2" s="15"/>
      <c r="W2" s="15"/>
      <c r="X2" s="15"/>
      <c r="Y2" s="15"/>
      <c r="Z2" s="15"/>
      <c r="AA2" s="15"/>
      <c r="AB2" s="15"/>
      <c r="AC2" s="15"/>
      <c r="AD2" s="15"/>
    </row>
    <row r="3" spans="1:30" x14ac:dyDescent="0.2">
      <c r="B3" s="3"/>
      <c r="C3" s="1021" t="s">
        <v>301</v>
      </c>
      <c r="D3" s="1021"/>
      <c r="E3" s="1021"/>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22" t="s">
        <v>302</v>
      </c>
      <c r="C5" s="1023"/>
      <c r="D5" s="1023"/>
      <c r="E5" s="1023"/>
      <c r="F5" s="1023"/>
      <c r="G5" s="1023"/>
      <c r="H5" s="1023"/>
      <c r="I5" s="1023"/>
      <c r="J5" s="1023"/>
      <c r="K5" s="1023"/>
      <c r="L5" s="1023"/>
      <c r="M5" s="1023"/>
      <c r="N5" s="1023"/>
      <c r="O5" s="1023"/>
      <c r="P5" s="1023"/>
      <c r="Q5" s="1024">
        <v>45016</v>
      </c>
      <c r="R5" s="1025"/>
      <c r="S5" s="1025"/>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26" t="s">
        <v>303</v>
      </c>
      <c r="C7" s="1026"/>
      <c r="D7" s="1026"/>
      <c r="E7" s="1026"/>
      <c r="F7" s="1026"/>
      <c r="G7" s="1026"/>
      <c r="H7" s="1026"/>
      <c r="I7" s="1026"/>
      <c r="J7" s="1026"/>
      <c r="K7" s="1026"/>
      <c r="L7" s="1026"/>
      <c r="M7" s="1026"/>
      <c r="N7" s="1026"/>
      <c r="O7" s="1026"/>
      <c r="P7" s="1026"/>
      <c r="Q7" s="1026"/>
      <c r="R7" s="1026"/>
      <c r="S7" s="1026"/>
      <c r="T7" s="1"/>
    </row>
    <row r="8" spans="1:30" ht="18.75" customHeight="1" x14ac:dyDescent="0.2">
      <c r="B8" s="1020" t="s">
        <v>304</v>
      </c>
      <c r="C8" s="1020"/>
      <c r="D8" s="1020"/>
      <c r="E8" s="1020"/>
      <c r="F8" s="1020"/>
      <c r="G8" s="1020"/>
      <c r="H8" s="1020"/>
      <c r="I8" s="1020"/>
      <c r="J8" s="1020"/>
      <c r="K8" s="1020"/>
      <c r="L8" s="1020"/>
      <c r="M8" s="1020"/>
      <c r="N8" s="1020"/>
      <c r="O8" s="1020"/>
      <c r="P8" s="1020"/>
      <c r="Q8" s="1020"/>
      <c r="R8" s="1020"/>
      <c r="S8" s="1020"/>
      <c r="T8" s="1"/>
    </row>
    <row r="9" spans="1:30" ht="18.75" customHeight="1" x14ac:dyDescent="0.2">
      <c r="B9" s="1020" t="s">
        <v>305</v>
      </c>
      <c r="C9" s="1020"/>
      <c r="D9" s="1020"/>
      <c r="E9" s="1020"/>
      <c r="F9" s="1020"/>
      <c r="G9" s="1020"/>
      <c r="H9" s="1020"/>
      <c r="I9" s="1020"/>
      <c r="J9" s="1020"/>
      <c r="K9" s="1020"/>
      <c r="L9" s="1020"/>
      <c r="M9" s="1020"/>
      <c r="N9" s="1020"/>
      <c r="O9" s="1020"/>
      <c r="P9" s="1020"/>
      <c r="Q9" s="1020"/>
      <c r="R9" s="1020"/>
      <c r="S9" s="1020"/>
      <c r="T9" s="1"/>
    </row>
    <row r="10" spans="1:30" ht="18.75" customHeight="1" x14ac:dyDescent="0.2">
      <c r="B10" s="1020" t="s">
        <v>306</v>
      </c>
      <c r="C10" s="1020"/>
      <c r="D10" s="1020"/>
      <c r="E10" s="1020"/>
      <c r="F10" s="1020"/>
      <c r="G10" s="1020"/>
      <c r="H10" s="1020"/>
      <c r="I10" s="1020"/>
      <c r="J10" s="1020"/>
      <c r="K10" s="1020"/>
      <c r="L10" s="1020"/>
      <c r="M10" s="1020"/>
      <c r="N10" s="1020"/>
      <c r="O10" s="1020"/>
      <c r="P10" s="1020"/>
      <c r="Q10" s="1020"/>
      <c r="R10" s="1020"/>
      <c r="S10" s="1020"/>
      <c r="T10" s="1"/>
    </row>
    <row r="11" spans="1:30" ht="18.75" customHeight="1" x14ac:dyDescent="0.2">
      <c r="B11" s="1020" t="s">
        <v>307</v>
      </c>
      <c r="C11" s="1020"/>
      <c r="D11" s="1020"/>
      <c r="E11" s="1020"/>
      <c r="F11" s="1020"/>
      <c r="G11" s="1020"/>
      <c r="H11" s="1020"/>
      <c r="I11" s="1020"/>
      <c r="J11" s="1020"/>
      <c r="K11" s="1020"/>
      <c r="L11" s="1020"/>
      <c r="M11" s="1020"/>
      <c r="N11" s="1020"/>
      <c r="O11" s="1020"/>
      <c r="P11" s="1020"/>
      <c r="Q11" s="1020"/>
      <c r="R11" s="1020"/>
      <c r="S11" s="1020"/>
      <c r="T11" s="1"/>
    </row>
    <row r="12" spans="1:30" ht="18.75" customHeight="1" x14ac:dyDescent="0.2">
      <c r="B12" s="1020" t="s">
        <v>308</v>
      </c>
      <c r="C12" s="1020"/>
      <c r="D12" s="1020"/>
      <c r="E12" s="1020"/>
      <c r="F12" s="1020"/>
      <c r="G12" s="1020"/>
      <c r="H12" s="1020"/>
      <c r="I12" s="1020"/>
      <c r="J12" s="1020"/>
      <c r="K12" s="1020"/>
      <c r="L12" s="1020"/>
      <c r="M12" s="1020"/>
      <c r="N12" s="1020"/>
      <c r="O12" s="1020"/>
      <c r="P12" s="1020"/>
      <c r="Q12" s="1020"/>
      <c r="R12" s="1020"/>
      <c r="S12" s="1020"/>
      <c r="T12" s="1"/>
    </row>
    <row r="13" spans="1:30" ht="18.75" customHeight="1" x14ac:dyDescent="0.2">
      <c r="B13" s="1020" t="s">
        <v>309</v>
      </c>
      <c r="C13" s="1020"/>
      <c r="D13" s="1020"/>
      <c r="E13" s="1020"/>
      <c r="F13" s="1020"/>
      <c r="G13" s="1020"/>
      <c r="H13" s="1020"/>
      <c r="I13" s="1020"/>
      <c r="J13" s="1020"/>
      <c r="K13" s="1020"/>
      <c r="L13" s="1020"/>
      <c r="M13" s="1020"/>
      <c r="N13" s="1020"/>
      <c r="O13" s="1020"/>
      <c r="P13" s="1020"/>
      <c r="Q13" s="1020"/>
      <c r="R13" s="1020"/>
      <c r="S13" s="1020"/>
      <c r="T13" s="1"/>
    </row>
    <row r="14" spans="1:30" ht="18.75" customHeight="1" x14ac:dyDescent="0.2">
      <c r="B14" s="1020" t="s">
        <v>310</v>
      </c>
      <c r="C14" s="1020"/>
      <c r="D14" s="1020"/>
      <c r="E14" s="1020"/>
      <c r="F14" s="1020"/>
      <c r="G14" s="1020"/>
      <c r="H14" s="1020"/>
      <c r="I14" s="1020"/>
      <c r="J14" s="1020"/>
      <c r="K14" s="1020"/>
      <c r="L14" s="1020"/>
      <c r="M14" s="1020"/>
      <c r="N14" s="1020"/>
      <c r="O14" s="1020"/>
      <c r="P14" s="1020"/>
      <c r="Q14" s="1020"/>
      <c r="R14" s="1020"/>
      <c r="S14" s="1020"/>
      <c r="T14" s="1"/>
    </row>
    <row r="15" spans="1:30" ht="18.75" customHeight="1" x14ac:dyDescent="0.2">
      <c r="B15" s="866"/>
      <c r="C15" s="866"/>
      <c r="D15" s="866"/>
      <c r="E15" s="866"/>
      <c r="F15" s="866"/>
      <c r="G15" s="866"/>
      <c r="H15" s="866"/>
      <c r="I15" s="866"/>
      <c r="J15" s="866"/>
      <c r="K15" s="866"/>
      <c r="L15" s="866"/>
      <c r="M15" s="866"/>
      <c r="N15" s="866"/>
      <c r="O15" s="866"/>
      <c r="P15" s="866"/>
      <c r="Q15" s="866"/>
      <c r="R15" s="866"/>
      <c r="S15" s="866"/>
      <c r="T15" s="1"/>
    </row>
    <row r="16" spans="1:30" ht="18.75" customHeight="1" x14ac:dyDescent="0.2">
      <c r="B16" s="1026" t="s">
        <v>311</v>
      </c>
      <c r="C16" s="1026"/>
      <c r="D16" s="1026"/>
      <c r="E16" s="1026"/>
      <c r="F16" s="1026"/>
      <c r="G16" s="1026"/>
      <c r="H16" s="1026"/>
      <c r="I16" s="1026"/>
      <c r="J16" s="1026"/>
      <c r="K16" s="1026"/>
      <c r="L16" s="1026"/>
      <c r="M16" s="1026"/>
      <c r="N16" s="1026"/>
      <c r="O16" s="1026"/>
      <c r="P16" s="1026"/>
      <c r="Q16" s="1026"/>
      <c r="R16" s="1026"/>
      <c r="S16" s="1026"/>
      <c r="T16" s="1"/>
    </row>
    <row r="17" spans="2:21" ht="18.75" customHeight="1" x14ac:dyDescent="0.2">
      <c r="B17" s="1020" t="s">
        <v>312</v>
      </c>
      <c r="C17" s="1020"/>
      <c r="D17" s="1020"/>
      <c r="E17" s="1020"/>
      <c r="F17" s="1020"/>
      <c r="G17" s="1020"/>
      <c r="H17" s="1020"/>
      <c r="I17" s="1020"/>
      <c r="J17" s="1020"/>
      <c r="K17" s="1020"/>
      <c r="L17" s="1020"/>
      <c r="M17" s="1020"/>
      <c r="N17" s="1020"/>
      <c r="O17" s="1020"/>
      <c r="P17" s="1020"/>
      <c r="Q17" s="1020"/>
      <c r="R17" s="1020"/>
      <c r="S17" s="1020"/>
      <c r="T17" s="866"/>
    </row>
    <row r="18" spans="2:21" ht="18.75" customHeight="1" x14ac:dyDescent="0.2">
      <c r="B18" s="1020" t="s">
        <v>313</v>
      </c>
      <c r="C18" s="1020"/>
      <c r="D18" s="1020"/>
      <c r="E18" s="1020"/>
      <c r="F18" s="1020"/>
      <c r="G18" s="1020"/>
      <c r="H18" s="1020"/>
      <c r="I18" s="1020"/>
      <c r="J18" s="1020"/>
      <c r="K18" s="1020"/>
      <c r="L18" s="1020"/>
      <c r="M18" s="1020"/>
      <c r="N18" s="1020"/>
      <c r="O18" s="1020"/>
      <c r="P18" s="1020"/>
      <c r="Q18" s="1020"/>
      <c r="R18" s="1020"/>
      <c r="S18" s="1020"/>
      <c r="T18" s="866"/>
    </row>
    <row r="19" spans="2:21" ht="18.75" customHeight="1" x14ac:dyDescent="0.2">
      <c r="B19" s="1020" t="s">
        <v>314</v>
      </c>
      <c r="C19" s="1020"/>
      <c r="D19" s="1020"/>
      <c r="E19" s="1020"/>
      <c r="F19" s="1020"/>
      <c r="G19" s="1020"/>
      <c r="H19" s="1020"/>
      <c r="I19" s="1020"/>
      <c r="J19" s="1020"/>
      <c r="K19" s="1020"/>
      <c r="L19" s="1020"/>
      <c r="M19" s="1020"/>
      <c r="N19" s="1020"/>
      <c r="O19" s="1020"/>
      <c r="P19" s="1020"/>
      <c r="Q19" s="1020"/>
      <c r="R19" s="1020"/>
      <c r="S19" s="1020"/>
      <c r="T19" s="866"/>
    </row>
    <row r="20" spans="2:21" ht="18.75" customHeight="1" x14ac:dyDescent="0.2">
      <c r="B20" s="1020" t="s">
        <v>315</v>
      </c>
      <c r="C20" s="1020"/>
      <c r="D20" s="1020"/>
      <c r="E20" s="1020"/>
      <c r="F20" s="1020"/>
      <c r="G20" s="1020"/>
      <c r="H20" s="1020"/>
      <c r="I20" s="1020"/>
      <c r="J20" s="1020"/>
      <c r="K20" s="1020"/>
      <c r="L20" s="1020"/>
      <c r="M20" s="1020"/>
      <c r="N20" s="1020"/>
      <c r="O20" s="1020"/>
      <c r="P20" s="1020"/>
      <c r="Q20" s="1020"/>
      <c r="R20" s="1020"/>
      <c r="S20" s="1020"/>
      <c r="T20" s="866"/>
    </row>
    <row r="21" spans="2:21" ht="18.75" customHeight="1" x14ac:dyDescent="0.2">
      <c r="B21" s="1020" t="s">
        <v>316</v>
      </c>
      <c r="C21" s="1020"/>
      <c r="D21" s="1020"/>
      <c r="E21" s="1020"/>
      <c r="F21" s="1020"/>
      <c r="G21" s="1020"/>
      <c r="H21" s="1020"/>
      <c r="I21" s="1020"/>
      <c r="J21" s="1020"/>
      <c r="K21" s="1020"/>
      <c r="L21" s="1020"/>
      <c r="M21" s="1020"/>
      <c r="N21" s="1020"/>
      <c r="O21" s="1020"/>
      <c r="P21" s="1020"/>
      <c r="Q21" s="1020"/>
      <c r="R21" s="1020"/>
      <c r="S21" s="1020"/>
      <c r="T21" s="1020"/>
    </row>
    <row r="22" spans="2:21" ht="18.75" customHeight="1" x14ac:dyDescent="0.2">
      <c r="B22" s="1020" t="s">
        <v>317</v>
      </c>
      <c r="C22" s="1020"/>
      <c r="D22" s="1020"/>
      <c r="E22" s="1020"/>
      <c r="F22" s="1020"/>
      <c r="G22" s="1020"/>
      <c r="H22" s="1020"/>
      <c r="I22" s="1020"/>
      <c r="J22" s="1020"/>
      <c r="K22" s="1020"/>
      <c r="L22" s="1020"/>
      <c r="M22" s="1020"/>
      <c r="N22" s="1020"/>
      <c r="O22" s="1020"/>
      <c r="P22" s="1020"/>
      <c r="Q22" s="1020"/>
      <c r="R22" s="1020"/>
      <c r="S22" s="1020"/>
      <c r="T22" s="866"/>
    </row>
    <row r="23" spans="2:21" ht="18.75" customHeight="1" x14ac:dyDescent="0.2">
      <c r="B23" s="1020" t="s">
        <v>318</v>
      </c>
      <c r="C23" s="1020"/>
      <c r="D23" s="1020"/>
      <c r="E23" s="1020"/>
      <c r="F23" s="1020"/>
      <c r="G23" s="1020"/>
      <c r="H23" s="1020"/>
      <c r="I23" s="1020"/>
      <c r="J23" s="1020"/>
      <c r="K23" s="1020"/>
      <c r="L23" s="1020"/>
      <c r="M23" s="1020"/>
      <c r="N23" s="1020"/>
      <c r="O23" s="1020"/>
      <c r="P23" s="1020"/>
      <c r="Q23" s="1020"/>
      <c r="R23" s="1020"/>
      <c r="S23" s="1020"/>
      <c r="T23" s="866"/>
    </row>
    <row r="24" spans="2:21" ht="18.75" customHeight="1" x14ac:dyDescent="0.2">
      <c r="B24" s="866"/>
      <c r="C24" s="866"/>
      <c r="D24" s="866"/>
      <c r="E24" s="866"/>
      <c r="F24" s="866"/>
      <c r="G24" s="866"/>
      <c r="H24" s="866"/>
      <c r="I24" s="866"/>
      <c r="J24" s="866"/>
      <c r="K24" s="866"/>
      <c r="L24" s="866"/>
      <c r="M24" s="866"/>
      <c r="N24" s="866"/>
      <c r="O24" s="866"/>
      <c r="P24" s="866"/>
      <c r="Q24" s="866"/>
      <c r="R24" s="866"/>
      <c r="S24" s="866"/>
      <c r="T24" s="787"/>
    </row>
    <row r="25" spans="2:21" ht="18.75" customHeight="1" x14ac:dyDescent="0.2">
      <c r="B25" s="1026" t="s">
        <v>319</v>
      </c>
      <c r="C25" s="1026"/>
      <c r="D25" s="1026"/>
      <c r="E25" s="1026"/>
      <c r="F25" s="1026"/>
      <c r="G25" s="1026"/>
      <c r="H25" s="1026"/>
      <c r="I25" s="1026"/>
      <c r="J25" s="1026"/>
      <c r="K25" s="1026"/>
      <c r="L25" s="1026"/>
      <c r="M25" s="1026"/>
      <c r="N25" s="1026"/>
      <c r="O25" s="1026"/>
      <c r="P25" s="1026"/>
      <c r="Q25" s="1026"/>
      <c r="R25" s="1026"/>
      <c r="S25" s="1026"/>
      <c r="T25" s="1"/>
    </row>
    <row r="26" spans="2:21" ht="18.75" customHeight="1" x14ac:dyDescent="0.2">
      <c r="B26" s="1020" t="s">
        <v>320</v>
      </c>
      <c r="C26" s="1020"/>
      <c r="D26" s="1020"/>
      <c r="E26" s="1020"/>
      <c r="F26" s="1020"/>
      <c r="G26" s="1020"/>
      <c r="H26" s="1020"/>
      <c r="I26" s="1020"/>
      <c r="J26" s="1020"/>
      <c r="K26" s="1020"/>
      <c r="L26" s="1020"/>
      <c r="M26" s="1020"/>
      <c r="N26" s="1020"/>
      <c r="O26" s="1020"/>
      <c r="P26" s="1020"/>
      <c r="Q26" s="1020"/>
      <c r="R26" s="1020"/>
      <c r="S26" s="1020"/>
      <c r="T26" s="1020"/>
      <c r="U26" s="1020"/>
    </row>
    <row r="27" spans="2:21" ht="18.75" customHeight="1" x14ac:dyDescent="0.2">
      <c r="B27" s="1020" t="s">
        <v>321</v>
      </c>
      <c r="C27" s="1020"/>
      <c r="D27" s="1020"/>
      <c r="E27" s="1020"/>
      <c r="F27" s="1020"/>
      <c r="G27" s="1020"/>
      <c r="H27" s="1020"/>
      <c r="I27" s="1020"/>
      <c r="J27" s="1020"/>
      <c r="K27" s="1020"/>
      <c r="L27" s="1020"/>
      <c r="M27" s="1020"/>
      <c r="N27" s="1020"/>
      <c r="O27" s="1020"/>
      <c r="P27" s="1020"/>
      <c r="Q27" s="1020"/>
      <c r="R27" s="1020"/>
      <c r="S27" s="1020"/>
      <c r="T27" s="1020"/>
      <c r="U27" s="1020"/>
    </row>
    <row r="28" spans="2:21" ht="18.75" customHeight="1" x14ac:dyDescent="0.2">
      <c r="B28" s="1020" t="s">
        <v>322</v>
      </c>
      <c r="C28" s="1020"/>
      <c r="D28" s="1020"/>
      <c r="E28" s="1020"/>
      <c r="F28" s="1020"/>
      <c r="G28" s="1020"/>
      <c r="H28" s="1020"/>
      <c r="I28" s="1020"/>
      <c r="J28" s="1020"/>
      <c r="K28" s="1020"/>
      <c r="L28" s="1020"/>
      <c r="M28" s="1020"/>
      <c r="N28" s="1020"/>
      <c r="O28" s="1020"/>
      <c r="P28" s="1020"/>
      <c r="Q28" s="1020"/>
      <c r="R28" s="1020"/>
      <c r="S28" s="1020"/>
      <c r="T28" s="1020"/>
      <c r="U28" s="1020"/>
    </row>
    <row r="29" spans="2:21" ht="18.75" customHeight="1" x14ac:dyDescent="0.2">
      <c r="B29" s="1020" t="s">
        <v>323</v>
      </c>
      <c r="C29" s="1020"/>
      <c r="D29" s="1020"/>
      <c r="E29" s="1020"/>
      <c r="F29" s="1020"/>
      <c r="G29" s="1020"/>
      <c r="H29" s="1020"/>
      <c r="I29" s="1020"/>
      <c r="J29" s="1020"/>
      <c r="K29" s="1020"/>
      <c r="L29" s="1020"/>
      <c r="M29" s="1020"/>
      <c r="N29" s="1020"/>
      <c r="O29" s="1020"/>
      <c r="P29" s="1020"/>
      <c r="Q29" s="1020"/>
      <c r="R29" s="1020"/>
      <c r="S29" s="1020"/>
      <c r="T29" s="1020"/>
      <c r="U29" s="1020"/>
    </row>
    <row r="30" spans="2:21" ht="15" customHeight="1" x14ac:dyDescent="0.2">
      <c r="B30" s="1020" t="s">
        <v>324</v>
      </c>
      <c r="C30" s="1020"/>
      <c r="D30" s="1020"/>
      <c r="E30" s="1020"/>
      <c r="F30" s="1020"/>
      <c r="G30" s="1020"/>
      <c r="H30" s="1020"/>
      <c r="I30" s="1020"/>
      <c r="J30" s="1020"/>
      <c r="K30" s="1020"/>
      <c r="L30" s="1020"/>
      <c r="M30" s="1020"/>
      <c r="N30" s="1020"/>
      <c r="O30" s="1020"/>
      <c r="P30" s="1020"/>
      <c r="Q30" s="1020"/>
      <c r="R30" s="1020"/>
      <c r="S30" s="1020"/>
      <c r="T30" s="1020"/>
      <c r="U30" s="1020"/>
    </row>
    <row r="31" spans="2:21" ht="18.75" customHeight="1" x14ac:dyDescent="0.2">
      <c r="B31" s="1020" t="s">
        <v>325</v>
      </c>
      <c r="C31" s="1020"/>
      <c r="D31" s="1020"/>
      <c r="E31" s="1020"/>
      <c r="F31" s="1020"/>
      <c r="G31" s="1020"/>
      <c r="H31" s="1020"/>
      <c r="I31" s="1020"/>
      <c r="J31" s="1020"/>
      <c r="K31" s="1020"/>
      <c r="L31" s="1020"/>
      <c r="M31" s="1020"/>
      <c r="N31" s="1020"/>
      <c r="O31" s="1020"/>
      <c r="P31" s="1020"/>
      <c r="Q31" s="1020"/>
      <c r="R31" s="1020"/>
      <c r="S31" s="1020"/>
      <c r="T31" s="1020"/>
      <c r="U31" s="1020"/>
    </row>
    <row r="32" spans="2:21" ht="18.75" customHeight="1" x14ac:dyDescent="0.2">
      <c r="B32" s="866"/>
      <c r="C32" s="866"/>
      <c r="D32" s="866"/>
      <c r="E32" s="866"/>
      <c r="F32" s="866"/>
      <c r="G32" s="866"/>
      <c r="H32" s="866"/>
      <c r="I32" s="866"/>
      <c r="J32" s="866"/>
      <c r="K32" s="866"/>
      <c r="L32" s="866"/>
      <c r="M32" s="866"/>
      <c r="N32" s="866"/>
      <c r="O32" s="866"/>
      <c r="P32" s="866"/>
      <c r="Q32" s="866"/>
      <c r="R32" s="866"/>
      <c r="S32" s="866"/>
      <c r="T32" s="787"/>
    </row>
    <row r="33" spans="2:20" ht="15.95" customHeight="1" x14ac:dyDescent="0.2">
      <c r="B33" s="787"/>
      <c r="C33" s="787"/>
      <c r="D33" s="787"/>
      <c r="E33" s="787"/>
      <c r="F33" s="787"/>
      <c r="G33" s="787"/>
      <c r="H33" s="787"/>
      <c r="I33" s="787"/>
      <c r="J33" s="787"/>
      <c r="K33" s="787"/>
      <c r="L33" s="787"/>
      <c r="M33" s="787"/>
      <c r="N33" s="787"/>
      <c r="O33" s="788"/>
      <c r="P33" s="787"/>
      <c r="Q33" s="788"/>
      <c r="R33" s="787"/>
      <c r="S33" s="787"/>
      <c r="T33" s="787"/>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39"/>
  <sheetViews>
    <sheetView zoomScaleNormal="10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58"/>
      <c r="C2" s="1058"/>
      <c r="D2" s="1058"/>
      <c r="E2" s="1058"/>
      <c r="F2" s="1058"/>
      <c r="G2" s="92"/>
      <c r="H2" s="1102"/>
      <c r="I2" s="1102"/>
      <c r="J2" s="1102"/>
      <c r="K2" s="1102"/>
      <c r="L2" s="1102"/>
      <c r="M2" s="1102"/>
      <c r="N2" s="1102"/>
      <c r="O2" s="1102"/>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27" t="s">
        <v>411</v>
      </c>
      <c r="C4" s="1027"/>
      <c r="D4" s="1027"/>
      <c r="E4" s="1027"/>
      <c r="F4" s="1027"/>
      <c r="G4" s="1027"/>
      <c r="H4" s="1027"/>
      <c r="I4" s="1027"/>
      <c r="J4" s="1027"/>
      <c r="K4" s="1027"/>
      <c r="L4" s="1027"/>
      <c r="M4" s="1027"/>
      <c r="N4" s="1027"/>
      <c r="O4" s="1027"/>
      <c r="P4" s="1027"/>
      <c r="Q4" s="1027"/>
      <c r="R4" s="1027"/>
      <c r="S4" s="1027"/>
      <c r="T4" s="1027"/>
      <c r="U4" s="1027"/>
      <c r="V4" s="1027"/>
      <c r="W4" s="1027"/>
      <c r="X4" s="1027"/>
    </row>
    <row r="5" spans="1:24" s="93" customFormat="1" ht="1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03" t="s">
        <v>15</v>
      </c>
      <c r="C7" s="23"/>
      <c r="D7" s="1059" t="s">
        <v>32</v>
      </c>
      <c r="E7" s="1060"/>
      <c r="F7" s="21"/>
      <c r="G7" s="96"/>
      <c r="H7" s="1059" t="s">
        <v>254</v>
      </c>
      <c r="I7" s="1060"/>
      <c r="J7" s="41"/>
      <c r="K7" s="1059" t="s">
        <v>34</v>
      </c>
      <c r="L7" s="1060"/>
      <c r="M7" s="41"/>
      <c r="N7" s="1059" t="s">
        <v>52</v>
      </c>
      <c r="O7" s="1060"/>
      <c r="P7" s="41"/>
      <c r="Q7" s="1059" t="s">
        <v>53</v>
      </c>
      <c r="R7" s="1060"/>
      <c r="T7" s="1096" t="s">
        <v>54</v>
      </c>
      <c r="U7" s="1097"/>
      <c r="V7" s="41"/>
      <c r="W7" s="1059" t="s">
        <v>121</v>
      </c>
      <c r="X7" s="1060"/>
    </row>
    <row r="8" spans="1:24" s="39" customFormat="1" ht="29.25" customHeight="1" x14ac:dyDescent="0.2">
      <c r="A8" s="98"/>
      <c r="B8" s="1104"/>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425532</v>
      </c>
      <c r="E10" s="185">
        <v>21.171789058267048</v>
      </c>
      <c r="F10" s="106"/>
      <c r="G10" s="107"/>
      <c r="H10" s="105">
        <v>376861</v>
      </c>
      <c r="I10" s="185">
        <v>88.562317287536544</v>
      </c>
      <c r="J10" s="108"/>
      <c r="K10" s="105">
        <v>83590</v>
      </c>
      <c r="L10" s="185">
        <v>22.180591783177352</v>
      </c>
      <c r="M10" s="109">
        <v>53364</v>
      </c>
      <c r="N10" s="105">
        <v>138821</v>
      </c>
      <c r="O10" s="185">
        <v>36.836127909229134</v>
      </c>
      <c r="P10" s="107">
        <v>53364</v>
      </c>
      <c r="Q10" s="105">
        <v>86661</v>
      </c>
      <c r="R10" s="185">
        <f t="shared" ref="R10:R27" si="0">Q10*100/H10</f>
        <v>22.995481092498295</v>
      </c>
      <c r="S10" s="110"/>
      <c r="T10" s="105">
        <f t="shared" ref="T10:T27" si="1">K10+N10+Q10</f>
        <v>309072</v>
      </c>
      <c r="U10" s="185">
        <f>T10*100/H10</f>
        <v>82.012200784904778</v>
      </c>
      <c r="V10" s="107">
        <v>53364</v>
      </c>
      <c r="W10" s="105">
        <v>67789</v>
      </c>
      <c r="X10" s="185">
        <f>W10*100/H10</f>
        <v>17.987799215095222</v>
      </c>
    </row>
    <row r="11" spans="1:24" s="104" customFormat="1" ht="18" customHeight="1" x14ac:dyDescent="0.2">
      <c r="A11" s="103"/>
      <c r="B11" s="32" t="s">
        <v>10</v>
      </c>
      <c r="D11" s="111">
        <v>51519</v>
      </c>
      <c r="E11" s="186">
        <v>2.5632605785061053</v>
      </c>
      <c r="F11" s="106"/>
      <c r="G11" s="107"/>
      <c r="H11" s="111">
        <v>47372</v>
      </c>
      <c r="I11" s="186">
        <v>91.950542518294228</v>
      </c>
      <c r="J11" s="108"/>
      <c r="K11" s="111">
        <v>12284</v>
      </c>
      <c r="L11" s="186">
        <v>25.930929663092122</v>
      </c>
      <c r="M11" s="109">
        <v>5161</v>
      </c>
      <c r="N11" s="111">
        <v>14515</v>
      </c>
      <c r="O11" s="186">
        <v>30.640462720594442</v>
      </c>
      <c r="P11" s="107">
        <v>5161</v>
      </c>
      <c r="Q11" s="111">
        <v>12803</v>
      </c>
      <c r="R11" s="186">
        <f t="shared" si="0"/>
        <v>27.026513552309382</v>
      </c>
      <c r="S11" s="110"/>
      <c r="T11" s="111">
        <f t="shared" si="1"/>
        <v>39602</v>
      </c>
      <c r="U11" s="186">
        <f t="shared" ref="U11:U27" si="2">T11*100/H11</f>
        <v>83.597905935995954</v>
      </c>
      <c r="V11" s="107">
        <v>5161</v>
      </c>
      <c r="W11" s="111">
        <v>7770</v>
      </c>
      <c r="X11" s="186">
        <f t="shared" ref="X11:X27" si="3">W11*100/H11</f>
        <v>16.402094064004054</v>
      </c>
    </row>
    <row r="12" spans="1:24" s="104" customFormat="1" ht="18" customHeight="1" x14ac:dyDescent="0.2">
      <c r="A12" s="103"/>
      <c r="B12" s="32" t="s">
        <v>40</v>
      </c>
      <c r="D12" s="111">
        <v>44700</v>
      </c>
      <c r="E12" s="186">
        <v>2.2239901368276347</v>
      </c>
      <c r="F12" s="106"/>
      <c r="G12" s="107"/>
      <c r="H12" s="111">
        <v>40298</v>
      </c>
      <c r="I12" s="186">
        <v>90.152125279642064</v>
      </c>
      <c r="J12" s="108"/>
      <c r="K12" s="111">
        <v>7730</v>
      </c>
      <c r="L12" s="186">
        <v>19.182093404139163</v>
      </c>
      <c r="M12" s="109">
        <v>3593</v>
      </c>
      <c r="N12" s="111">
        <v>10744</v>
      </c>
      <c r="O12" s="186">
        <v>26.661372772842324</v>
      </c>
      <c r="P12" s="107">
        <v>3593</v>
      </c>
      <c r="Q12" s="111">
        <v>13372</v>
      </c>
      <c r="R12" s="186">
        <f t="shared" si="0"/>
        <v>33.182788227703611</v>
      </c>
      <c r="S12" s="110"/>
      <c r="T12" s="111">
        <f t="shared" si="1"/>
        <v>31846</v>
      </c>
      <c r="U12" s="186">
        <f t="shared" si="2"/>
        <v>79.026254404685091</v>
      </c>
      <c r="V12" s="107">
        <v>3593</v>
      </c>
      <c r="W12" s="111">
        <v>8452</v>
      </c>
      <c r="X12" s="186">
        <f t="shared" si="3"/>
        <v>20.973745595314902</v>
      </c>
    </row>
    <row r="13" spans="1:24" s="104" customFormat="1" ht="18" customHeight="1" x14ac:dyDescent="0.2">
      <c r="A13" s="103"/>
      <c r="B13" s="32" t="s">
        <v>41</v>
      </c>
      <c r="D13" s="111">
        <v>40775</v>
      </c>
      <c r="E13" s="186">
        <v>2.0287068865580942</v>
      </c>
      <c r="F13" s="106"/>
      <c r="G13" s="107"/>
      <c r="H13" s="111">
        <v>37095</v>
      </c>
      <c r="I13" s="186">
        <v>90.974862047823422</v>
      </c>
      <c r="J13" s="108"/>
      <c r="K13" s="111">
        <v>7838</v>
      </c>
      <c r="L13" s="186">
        <v>21.129532281978705</v>
      </c>
      <c r="M13" s="109">
        <v>2742</v>
      </c>
      <c r="N13" s="111">
        <v>10239</v>
      </c>
      <c r="O13" s="186">
        <v>27.602102709260009</v>
      </c>
      <c r="P13" s="107">
        <v>2742</v>
      </c>
      <c r="Q13" s="111">
        <v>12318</v>
      </c>
      <c r="R13" s="186">
        <f t="shared" si="0"/>
        <v>33.206631621512336</v>
      </c>
      <c r="S13" s="110"/>
      <c r="T13" s="111">
        <f t="shared" si="1"/>
        <v>30395</v>
      </c>
      <c r="U13" s="186">
        <f t="shared" si="2"/>
        <v>81.93826661275105</v>
      </c>
      <c r="V13" s="107">
        <v>2742</v>
      </c>
      <c r="W13" s="111">
        <v>6700</v>
      </c>
      <c r="X13" s="186">
        <f t="shared" si="3"/>
        <v>18.061733387248957</v>
      </c>
    </row>
    <row r="14" spans="1:24" s="104" customFormat="1" ht="18" customHeight="1" x14ac:dyDescent="0.2">
      <c r="A14" s="103"/>
      <c r="B14" s="32" t="s">
        <v>9</v>
      </c>
      <c r="D14" s="111">
        <v>57505</v>
      </c>
      <c r="E14" s="186">
        <v>2.8610861928025311</v>
      </c>
      <c r="F14" s="106"/>
      <c r="G14" s="107"/>
      <c r="H14" s="111">
        <v>48647</v>
      </c>
      <c r="I14" s="186">
        <v>84.596122076341189</v>
      </c>
      <c r="J14" s="108"/>
      <c r="K14" s="111">
        <v>14417</v>
      </c>
      <c r="L14" s="186">
        <v>29.635948773819557</v>
      </c>
      <c r="M14" s="109">
        <v>7296</v>
      </c>
      <c r="N14" s="111">
        <v>14738</v>
      </c>
      <c r="O14" s="186">
        <v>30.295804468929227</v>
      </c>
      <c r="P14" s="107">
        <v>7296</v>
      </c>
      <c r="Q14" s="111">
        <v>13635</v>
      </c>
      <c r="R14" s="186">
        <f t="shared" si="0"/>
        <v>28.028449853022796</v>
      </c>
      <c r="S14" s="110"/>
      <c r="T14" s="111">
        <f t="shared" si="1"/>
        <v>42790</v>
      </c>
      <c r="U14" s="186">
        <f t="shared" si="2"/>
        <v>87.960203095771575</v>
      </c>
      <c r="V14" s="107">
        <v>7296</v>
      </c>
      <c r="W14" s="111">
        <v>5857</v>
      </c>
      <c r="X14" s="186">
        <f t="shared" si="3"/>
        <v>12.039796904228421</v>
      </c>
    </row>
    <row r="15" spans="1:24" s="104" customFormat="1" ht="18" customHeight="1" x14ac:dyDescent="0.2">
      <c r="A15" s="103"/>
      <c r="B15" s="32" t="s">
        <v>8</v>
      </c>
      <c r="D15" s="111">
        <v>23427</v>
      </c>
      <c r="E15" s="186">
        <v>1.1655797972138926</v>
      </c>
      <c r="F15" s="106"/>
      <c r="G15" s="107"/>
      <c r="H15" s="111">
        <v>22659</v>
      </c>
      <c r="I15" s="186">
        <v>96.721731335638367</v>
      </c>
      <c r="J15" s="108"/>
      <c r="K15" s="111">
        <v>6023</v>
      </c>
      <c r="L15" s="186">
        <v>26.581049472615739</v>
      </c>
      <c r="M15" s="109">
        <v>3462</v>
      </c>
      <c r="N15" s="111">
        <v>7983</v>
      </c>
      <c r="O15" s="186">
        <v>35.231034026214751</v>
      </c>
      <c r="P15" s="107">
        <v>3462</v>
      </c>
      <c r="Q15" s="111">
        <v>4634</v>
      </c>
      <c r="R15" s="186">
        <f t="shared" si="0"/>
        <v>20.451034908866234</v>
      </c>
      <c r="S15" s="110"/>
      <c r="T15" s="111">
        <f t="shared" si="1"/>
        <v>18640</v>
      </c>
      <c r="U15" s="186">
        <f t="shared" si="2"/>
        <v>82.263118407696723</v>
      </c>
      <c r="V15" s="107">
        <v>3462</v>
      </c>
      <c r="W15" s="111">
        <v>4019</v>
      </c>
      <c r="X15" s="186">
        <f t="shared" si="3"/>
        <v>17.736881592303281</v>
      </c>
    </row>
    <row r="16" spans="1:24" s="104" customFormat="1" ht="18" customHeight="1" x14ac:dyDescent="0.2">
      <c r="A16" s="103"/>
      <c r="B16" s="32" t="s">
        <v>7</v>
      </c>
      <c r="D16" s="111">
        <v>148924</v>
      </c>
      <c r="E16" s="186">
        <v>7.4095191753225658</v>
      </c>
      <c r="F16" s="106"/>
      <c r="G16" s="107"/>
      <c r="H16" s="111">
        <v>141040</v>
      </c>
      <c r="I16" s="186">
        <v>94.706024549434616</v>
      </c>
      <c r="J16" s="108"/>
      <c r="K16" s="111">
        <v>33277</v>
      </c>
      <c r="L16" s="186">
        <v>23.594015882019285</v>
      </c>
      <c r="M16" s="109">
        <v>14325</v>
      </c>
      <c r="N16" s="111">
        <v>38411</v>
      </c>
      <c r="O16" s="186">
        <v>27.234117980714689</v>
      </c>
      <c r="P16" s="107">
        <v>14325</v>
      </c>
      <c r="Q16" s="111">
        <v>44698</v>
      </c>
      <c r="R16" s="186">
        <f t="shared" si="0"/>
        <v>31.691718661372661</v>
      </c>
      <c r="S16" s="110"/>
      <c r="T16" s="111">
        <f t="shared" si="1"/>
        <v>116386</v>
      </c>
      <c r="U16" s="186">
        <f t="shared" si="2"/>
        <v>82.519852524106639</v>
      </c>
      <c r="V16" s="107">
        <v>14325</v>
      </c>
      <c r="W16" s="111">
        <v>24654</v>
      </c>
      <c r="X16" s="186">
        <f t="shared" si="3"/>
        <v>17.480147475893364</v>
      </c>
    </row>
    <row r="17" spans="1:24" s="104" customFormat="1" ht="18" customHeight="1" x14ac:dyDescent="0.2">
      <c r="A17" s="103"/>
      <c r="B17" s="32" t="s">
        <v>43</v>
      </c>
      <c r="D17" s="111">
        <v>92632</v>
      </c>
      <c r="E17" s="186">
        <v>4.6087842137498312</v>
      </c>
      <c r="F17" s="106"/>
      <c r="G17" s="107"/>
      <c r="H17" s="111">
        <v>88248</v>
      </c>
      <c r="I17" s="186">
        <v>95.26729423957164</v>
      </c>
      <c r="J17" s="108"/>
      <c r="K17" s="111">
        <v>21973</v>
      </c>
      <c r="L17" s="186">
        <v>24.899147856042063</v>
      </c>
      <c r="M17" s="109">
        <v>9188</v>
      </c>
      <c r="N17" s="111">
        <v>23459</v>
      </c>
      <c r="O17" s="186">
        <v>26.583038709092559</v>
      </c>
      <c r="P17" s="107">
        <v>9188</v>
      </c>
      <c r="Q17" s="111">
        <v>26175</v>
      </c>
      <c r="R17" s="186">
        <f t="shared" si="0"/>
        <v>29.660728855044873</v>
      </c>
      <c r="S17" s="110"/>
      <c r="T17" s="111">
        <f t="shared" si="1"/>
        <v>71607</v>
      </c>
      <c r="U17" s="186">
        <f t="shared" si="2"/>
        <v>81.142915420179492</v>
      </c>
      <c r="V17" s="107">
        <v>9188</v>
      </c>
      <c r="W17" s="111">
        <v>16641</v>
      </c>
      <c r="X17" s="186">
        <f t="shared" si="3"/>
        <v>18.857084579820505</v>
      </c>
    </row>
    <row r="18" spans="1:24" s="104" customFormat="1" ht="18" customHeight="1" x14ac:dyDescent="0.2">
      <c r="A18" s="103"/>
      <c r="B18" s="32" t="s">
        <v>44</v>
      </c>
      <c r="D18" s="111">
        <v>361875</v>
      </c>
      <c r="E18" s="186">
        <v>18.004618137908285</v>
      </c>
      <c r="F18" s="106"/>
      <c r="G18" s="107"/>
      <c r="H18" s="111">
        <v>334791</v>
      </c>
      <c r="I18" s="186">
        <v>92.515647668393783</v>
      </c>
      <c r="J18" s="108"/>
      <c r="K18" s="111">
        <v>50827</v>
      </c>
      <c r="L18" s="186">
        <v>15.181710380506047</v>
      </c>
      <c r="M18" s="109">
        <v>34612</v>
      </c>
      <c r="N18" s="111">
        <v>96463</v>
      </c>
      <c r="O18" s="186">
        <v>28.81290118312619</v>
      </c>
      <c r="P18" s="107">
        <v>34612</v>
      </c>
      <c r="Q18" s="111">
        <v>114079</v>
      </c>
      <c r="R18" s="186">
        <f t="shared" si="0"/>
        <v>34.074691374618794</v>
      </c>
      <c r="S18" s="110"/>
      <c r="T18" s="111">
        <f t="shared" si="1"/>
        <v>261369</v>
      </c>
      <c r="U18" s="186">
        <f t="shared" si="2"/>
        <v>78.069302938251028</v>
      </c>
      <c r="V18" s="107">
        <v>34612</v>
      </c>
      <c r="W18" s="111">
        <v>73422</v>
      </c>
      <c r="X18" s="186">
        <f t="shared" si="3"/>
        <v>21.930697061748972</v>
      </c>
    </row>
    <row r="19" spans="1:24" s="104" customFormat="1" ht="18" customHeight="1" x14ac:dyDescent="0.2">
      <c r="A19" s="103"/>
      <c r="B19" s="32" t="s">
        <v>6</v>
      </c>
      <c r="D19" s="111">
        <v>189190</v>
      </c>
      <c r="E19" s="186">
        <v>9.4129014314635402</v>
      </c>
      <c r="F19" s="106"/>
      <c r="G19" s="107"/>
      <c r="H19" s="111">
        <v>173624</v>
      </c>
      <c r="I19" s="186">
        <v>91.772292404461126</v>
      </c>
      <c r="J19" s="108"/>
      <c r="K19" s="111">
        <v>43625</v>
      </c>
      <c r="L19" s="186">
        <v>25.12613463576464</v>
      </c>
      <c r="M19" s="109">
        <v>13397</v>
      </c>
      <c r="N19" s="111">
        <v>55751</v>
      </c>
      <c r="O19" s="186">
        <v>32.110192139335574</v>
      </c>
      <c r="P19" s="107">
        <v>13397</v>
      </c>
      <c r="Q19" s="111">
        <v>49061</v>
      </c>
      <c r="R19" s="186">
        <f t="shared" si="0"/>
        <v>28.257038197484217</v>
      </c>
      <c r="S19" s="110"/>
      <c r="T19" s="111">
        <f t="shared" si="1"/>
        <v>148437</v>
      </c>
      <c r="U19" s="186">
        <f t="shared" si="2"/>
        <v>85.49336497258443</v>
      </c>
      <c r="V19" s="107">
        <v>13397</v>
      </c>
      <c r="W19" s="111">
        <v>25187</v>
      </c>
      <c r="X19" s="186">
        <f t="shared" si="3"/>
        <v>14.506635027415564</v>
      </c>
    </row>
    <row r="20" spans="1:24" s="104" customFormat="1" ht="18" customHeight="1" x14ac:dyDescent="0.2">
      <c r="A20" s="103"/>
      <c r="B20" s="32" t="s">
        <v>5</v>
      </c>
      <c r="D20" s="111">
        <v>56862</v>
      </c>
      <c r="E20" s="186">
        <v>2.8290945673443617</v>
      </c>
      <c r="F20" s="106"/>
      <c r="G20" s="107"/>
      <c r="H20" s="111">
        <v>53928</v>
      </c>
      <c r="I20" s="186">
        <v>94.840139284583728</v>
      </c>
      <c r="J20" s="108"/>
      <c r="K20" s="111">
        <v>12507</v>
      </c>
      <c r="L20" s="186">
        <v>23.192033822874944</v>
      </c>
      <c r="M20" s="109">
        <v>6540</v>
      </c>
      <c r="N20" s="111">
        <v>12869</v>
      </c>
      <c r="O20" s="186">
        <v>23.863299213766503</v>
      </c>
      <c r="P20" s="107">
        <v>6540</v>
      </c>
      <c r="Q20" s="111">
        <v>13606</v>
      </c>
      <c r="R20" s="186">
        <f t="shared" si="0"/>
        <v>25.229936211244624</v>
      </c>
      <c r="S20" s="110"/>
      <c r="T20" s="111">
        <f t="shared" si="1"/>
        <v>38982</v>
      </c>
      <c r="U20" s="186">
        <f t="shared" si="2"/>
        <v>72.285269247886063</v>
      </c>
      <c r="V20" s="107">
        <v>6540</v>
      </c>
      <c r="W20" s="111">
        <v>14946</v>
      </c>
      <c r="X20" s="186">
        <f t="shared" si="3"/>
        <v>27.71473075211393</v>
      </c>
    </row>
    <row r="21" spans="1:24" s="104" customFormat="1" ht="18" customHeight="1" x14ac:dyDescent="0.2">
      <c r="A21" s="103"/>
      <c r="B21" s="32" t="s">
        <v>38</v>
      </c>
      <c r="D21" s="111">
        <v>80507</v>
      </c>
      <c r="E21" s="186">
        <v>4.0055206699235439</v>
      </c>
      <c r="F21" s="106"/>
      <c r="G21" s="107"/>
      <c r="H21" s="111">
        <v>79861</v>
      </c>
      <c r="I21" s="186">
        <v>99.197585303141338</v>
      </c>
      <c r="J21" s="108"/>
      <c r="K21" s="111">
        <v>25078</v>
      </c>
      <c r="L21" s="186">
        <v>31.402061081128462</v>
      </c>
      <c r="M21" s="109">
        <v>13798</v>
      </c>
      <c r="N21" s="111">
        <v>24923</v>
      </c>
      <c r="O21" s="186">
        <v>31.20797385457232</v>
      </c>
      <c r="P21" s="107">
        <v>13798</v>
      </c>
      <c r="Q21" s="111">
        <v>22444</v>
      </c>
      <c r="R21" s="186">
        <f t="shared" si="0"/>
        <v>28.103830405329258</v>
      </c>
      <c r="S21" s="110"/>
      <c r="T21" s="111">
        <f t="shared" si="1"/>
        <v>72445</v>
      </c>
      <c r="U21" s="186">
        <f t="shared" si="2"/>
        <v>90.713865341030044</v>
      </c>
      <c r="V21" s="107">
        <v>13798</v>
      </c>
      <c r="W21" s="111">
        <v>7416</v>
      </c>
      <c r="X21" s="186">
        <f t="shared" si="3"/>
        <v>9.28613465896996</v>
      </c>
    </row>
    <row r="22" spans="1:24" s="104" customFormat="1" ht="18" customHeight="1" x14ac:dyDescent="0.2">
      <c r="A22" s="103"/>
      <c r="B22" s="32" t="s">
        <v>45</v>
      </c>
      <c r="D22" s="111">
        <v>229086</v>
      </c>
      <c r="E22" s="186">
        <v>11.397874820700125</v>
      </c>
      <c r="F22" s="106"/>
      <c r="G22" s="107"/>
      <c r="H22" s="111">
        <v>228981</v>
      </c>
      <c r="I22" s="186">
        <v>99.954165684502769</v>
      </c>
      <c r="J22" s="108"/>
      <c r="K22" s="111">
        <v>58913</v>
      </c>
      <c r="L22" s="186">
        <v>25.72833553875649</v>
      </c>
      <c r="M22" s="109">
        <v>24812</v>
      </c>
      <c r="N22" s="111">
        <v>65662</v>
      </c>
      <c r="O22" s="186">
        <v>28.675741655421191</v>
      </c>
      <c r="P22" s="107">
        <v>24812</v>
      </c>
      <c r="Q22" s="111">
        <v>52310</v>
      </c>
      <c r="R22" s="186">
        <f t="shared" si="0"/>
        <v>22.844690170800199</v>
      </c>
      <c r="S22" s="110"/>
      <c r="T22" s="111">
        <f t="shared" si="1"/>
        <v>176885</v>
      </c>
      <c r="U22" s="186">
        <f t="shared" si="2"/>
        <v>77.24876736497788</v>
      </c>
      <c r="V22" s="107">
        <v>24812</v>
      </c>
      <c r="W22" s="111">
        <v>52096</v>
      </c>
      <c r="X22" s="186">
        <f t="shared" si="3"/>
        <v>22.75123263502212</v>
      </c>
    </row>
    <row r="23" spans="1:24" s="104" customFormat="1" ht="18" customHeight="1" x14ac:dyDescent="0.2">
      <c r="A23" s="103">
        <v>47094</v>
      </c>
      <c r="B23" s="32" t="s">
        <v>46</v>
      </c>
      <c r="D23" s="111">
        <v>57106</v>
      </c>
      <c r="E23" s="186">
        <v>2.8412344687623916</v>
      </c>
      <c r="F23" s="106"/>
      <c r="G23" s="107"/>
      <c r="H23" s="111">
        <v>51182</v>
      </c>
      <c r="I23" s="186">
        <v>89.626308969285191</v>
      </c>
      <c r="J23" s="108"/>
      <c r="K23" s="111">
        <v>14423</v>
      </c>
      <c r="L23" s="186">
        <v>28.179828846078699</v>
      </c>
      <c r="M23" s="109">
        <v>10064</v>
      </c>
      <c r="N23" s="111">
        <v>17710</v>
      </c>
      <c r="O23" s="186">
        <v>34.602008518619826</v>
      </c>
      <c r="P23" s="107">
        <v>10064</v>
      </c>
      <c r="Q23" s="111">
        <v>13053</v>
      </c>
      <c r="R23" s="186">
        <f t="shared" si="0"/>
        <v>25.503106560900317</v>
      </c>
      <c r="S23" s="110"/>
      <c r="T23" s="111">
        <f t="shared" si="1"/>
        <v>45186</v>
      </c>
      <c r="U23" s="186">
        <f t="shared" si="2"/>
        <v>88.284943925598839</v>
      </c>
      <c r="V23" s="107">
        <v>10064</v>
      </c>
      <c r="W23" s="111">
        <v>5996</v>
      </c>
      <c r="X23" s="186">
        <f t="shared" si="3"/>
        <v>11.715056074401156</v>
      </c>
    </row>
    <row r="24" spans="1:24" s="104" customFormat="1" ht="18" customHeight="1" x14ac:dyDescent="0.2">
      <c r="B24" s="32" t="s">
        <v>47</v>
      </c>
      <c r="D24" s="112">
        <v>21369</v>
      </c>
      <c r="E24" s="186">
        <v>1.0631866942700163</v>
      </c>
      <c r="F24" s="106"/>
      <c r="G24" s="107"/>
      <c r="H24" s="111">
        <v>21305</v>
      </c>
      <c r="I24" s="186">
        <v>99.700500725349812</v>
      </c>
      <c r="J24" s="108"/>
      <c r="K24" s="112">
        <v>3487</v>
      </c>
      <c r="L24" s="186">
        <v>16.367049988265666</v>
      </c>
      <c r="M24" s="109">
        <v>1275</v>
      </c>
      <c r="N24" s="111">
        <v>5950</v>
      </c>
      <c r="O24" s="186">
        <v>27.927716498474535</v>
      </c>
      <c r="P24" s="107">
        <v>1275</v>
      </c>
      <c r="Q24" s="111">
        <v>6647</v>
      </c>
      <c r="R24" s="186">
        <f t="shared" si="0"/>
        <v>31.199249002581553</v>
      </c>
      <c r="S24" s="110"/>
      <c r="T24" s="112">
        <f t="shared" si="1"/>
        <v>16084</v>
      </c>
      <c r="U24" s="186">
        <f t="shared" si="2"/>
        <v>75.494015489321754</v>
      </c>
      <c r="V24" s="107">
        <v>1275</v>
      </c>
      <c r="W24" s="111">
        <v>5221</v>
      </c>
      <c r="X24" s="186">
        <f t="shared" si="3"/>
        <v>24.505984510678246</v>
      </c>
    </row>
    <row r="25" spans="1:24" s="104" customFormat="1" ht="18" customHeight="1" x14ac:dyDescent="0.2">
      <c r="B25" s="32" t="s">
        <v>48</v>
      </c>
      <c r="D25" s="112">
        <v>109480</v>
      </c>
      <c r="E25" s="186">
        <v>5.4470344559259383</v>
      </c>
      <c r="F25" s="106"/>
      <c r="G25" s="107"/>
      <c r="H25" s="111">
        <v>108954</v>
      </c>
      <c r="I25" s="186">
        <v>99.519546949214472</v>
      </c>
      <c r="J25" s="108"/>
      <c r="K25" s="112">
        <v>18997</v>
      </c>
      <c r="L25" s="186">
        <v>17.435798593902014</v>
      </c>
      <c r="M25" s="109">
        <v>8030</v>
      </c>
      <c r="N25" s="112">
        <v>25566</v>
      </c>
      <c r="O25" s="186">
        <v>23.464948510380527</v>
      </c>
      <c r="P25" s="107">
        <v>8030</v>
      </c>
      <c r="Q25" s="111">
        <v>34676</v>
      </c>
      <c r="R25" s="186">
        <f t="shared" si="0"/>
        <v>31.826275308845936</v>
      </c>
      <c r="S25" s="110"/>
      <c r="T25" s="112">
        <f t="shared" si="1"/>
        <v>79239</v>
      </c>
      <c r="U25" s="186">
        <f t="shared" si="2"/>
        <v>72.727022413128481</v>
      </c>
      <c r="V25" s="107">
        <v>8030</v>
      </c>
      <c r="W25" s="111">
        <v>29715</v>
      </c>
      <c r="X25" s="186">
        <f t="shared" si="3"/>
        <v>27.272977586871523</v>
      </c>
    </row>
    <row r="26" spans="1:24" s="104" customFormat="1" ht="18" customHeight="1" x14ac:dyDescent="0.2">
      <c r="B26" s="32" t="s">
        <v>49</v>
      </c>
      <c r="D26" s="112">
        <v>14405</v>
      </c>
      <c r="E26" s="187">
        <v>0.71670196691279819</v>
      </c>
      <c r="F26" s="106"/>
      <c r="G26" s="107"/>
      <c r="H26" s="111">
        <v>14357</v>
      </c>
      <c r="I26" s="187">
        <v>99.666782367233594</v>
      </c>
      <c r="J26" s="108"/>
      <c r="K26" s="112">
        <v>2622</v>
      </c>
      <c r="L26" s="186">
        <v>18.26286828724664</v>
      </c>
      <c r="M26" s="109">
        <v>1753</v>
      </c>
      <c r="N26" s="112">
        <v>4247</v>
      </c>
      <c r="O26" s="187">
        <v>29.581388869540991</v>
      </c>
      <c r="P26" s="113">
        <v>1753</v>
      </c>
      <c r="Q26" s="111">
        <v>3685</v>
      </c>
      <c r="R26" s="187">
        <f t="shared" si="0"/>
        <v>25.666922058925959</v>
      </c>
      <c r="S26" s="110"/>
      <c r="T26" s="112">
        <f t="shared" si="1"/>
        <v>10554</v>
      </c>
      <c r="U26" s="187">
        <f t="shared" si="2"/>
        <v>73.511179215713582</v>
      </c>
      <c r="V26" s="113">
        <v>1753</v>
      </c>
      <c r="W26" s="111">
        <v>3803</v>
      </c>
      <c r="X26" s="187">
        <f t="shared" si="3"/>
        <v>26.488820784286411</v>
      </c>
    </row>
    <row r="27" spans="1:24" s="104" customFormat="1" ht="18" customHeight="1" x14ac:dyDescent="0.2">
      <c r="B27" s="31" t="s">
        <v>4</v>
      </c>
      <c r="D27" s="114">
        <v>5007</v>
      </c>
      <c r="E27" s="188">
        <v>0.24911674754129681</v>
      </c>
      <c r="F27" s="106"/>
      <c r="G27" s="107"/>
      <c r="H27" s="115">
        <v>4797</v>
      </c>
      <c r="I27" s="188">
        <v>95.805871779508692</v>
      </c>
      <c r="J27" s="108"/>
      <c r="K27" s="114">
        <v>1197</v>
      </c>
      <c r="L27" s="192">
        <v>24.953095684803003</v>
      </c>
      <c r="M27" s="109">
        <v>384</v>
      </c>
      <c r="N27" s="114">
        <v>1314</v>
      </c>
      <c r="O27" s="188">
        <v>27.392120075046904</v>
      </c>
      <c r="P27" s="113">
        <v>384</v>
      </c>
      <c r="Q27" s="115">
        <v>1024</v>
      </c>
      <c r="R27" s="188">
        <f t="shared" si="0"/>
        <v>21.346675005211591</v>
      </c>
      <c r="S27" s="110"/>
      <c r="T27" s="114">
        <f t="shared" si="1"/>
        <v>3535</v>
      </c>
      <c r="U27" s="188">
        <f t="shared" si="2"/>
        <v>73.691890765061501</v>
      </c>
      <c r="V27" s="113">
        <v>384</v>
      </c>
      <c r="W27" s="115">
        <v>1262</v>
      </c>
      <c r="X27" s="188">
        <f t="shared" si="3"/>
        <v>26.308109234938502</v>
      </c>
    </row>
    <row r="28" spans="1:24" s="25" customFormat="1" ht="4.5" customHeight="1" x14ac:dyDescent="0.2">
      <c r="A28" s="50"/>
      <c r="B28" s="80"/>
      <c r="D28" s="101"/>
      <c r="E28" s="189"/>
      <c r="F28" s="116"/>
      <c r="G28" s="107"/>
      <c r="H28" s="117"/>
      <c r="I28" s="191"/>
      <c r="J28" s="108"/>
      <c r="K28" s="118"/>
      <c r="L28" s="191"/>
      <c r="M28" s="110"/>
      <c r="N28" s="118"/>
      <c r="O28" s="191"/>
      <c r="P28" s="110"/>
      <c r="Q28" s="119"/>
      <c r="R28" s="191"/>
      <c r="S28" s="110"/>
      <c r="T28" s="118"/>
      <c r="U28" s="191"/>
      <c r="V28" s="110"/>
      <c r="W28" s="119"/>
      <c r="X28" s="191"/>
    </row>
    <row r="29" spans="1:24" s="41" customFormat="1" ht="18" customHeight="1" x14ac:dyDescent="0.2">
      <c r="B29" s="24" t="s">
        <v>3</v>
      </c>
      <c r="D29" s="49">
        <f>SUM(D10:D28)</f>
        <v>2009901</v>
      </c>
      <c r="E29" s="190">
        <f>SUM(E10:E27)</f>
        <v>99.999999999999986</v>
      </c>
      <c r="F29" s="120"/>
      <c r="G29" s="107"/>
      <c r="H29" s="49">
        <f>SUM(H10:H28)</f>
        <v>1874000</v>
      </c>
      <c r="I29" s="190">
        <f>H29*100/D29</f>
        <v>93.238423186017613</v>
      </c>
      <c r="J29" s="108"/>
      <c r="K29" s="49">
        <f>SUM(K10:K28)</f>
        <v>418808</v>
      </c>
      <c r="L29" s="190">
        <f>K29*100/H29</f>
        <v>22.348345784418356</v>
      </c>
      <c r="M29" s="110"/>
      <c r="N29" s="49">
        <f>SUM(N10:N28)</f>
        <v>569365</v>
      </c>
      <c r="O29" s="190">
        <f>N29*100/H29</f>
        <v>30.382337246531485</v>
      </c>
      <c r="P29" s="110"/>
      <c r="Q29" s="121">
        <f>SUM(Q10:Q28)</f>
        <v>524881</v>
      </c>
      <c r="R29" s="190">
        <f>Q29*100/H29</f>
        <v>28.008591248665955</v>
      </c>
      <c r="S29" s="110"/>
      <c r="T29" s="49">
        <f>SUM(T10:T27)</f>
        <v>1513054</v>
      </c>
      <c r="U29" s="190">
        <f>T29*100/H29</f>
        <v>80.739274279615799</v>
      </c>
      <c r="V29" s="110"/>
      <c r="W29" s="121">
        <f>SUM(W10:W28)</f>
        <v>360946</v>
      </c>
      <c r="X29" s="190">
        <f>W29*100/H29</f>
        <v>19.260725720384205</v>
      </c>
    </row>
    <row r="30" spans="1:24" s="536" customFormat="1" ht="6.75" customHeight="1" x14ac:dyDescent="0.2">
      <c r="B30" s="184" t="s">
        <v>42</v>
      </c>
      <c r="C30" s="1000"/>
      <c r="D30" s="1000"/>
      <c r="E30" s="1000"/>
      <c r="F30" s="1000"/>
    </row>
    <row r="31" spans="1:24" s="361" customFormat="1" x14ac:dyDescent="0.2">
      <c r="B31" s="184" t="s">
        <v>50</v>
      </c>
      <c r="H31" s="1001"/>
    </row>
    <row r="32" spans="1:24" s="361" customFormat="1" x14ac:dyDescent="0.2"/>
    <row r="33" spans="2:25" s="361" customFormat="1" x14ac:dyDescent="0.2"/>
    <row r="34" spans="2:25" s="361" customFormat="1" x14ac:dyDescent="0.2"/>
    <row r="35" spans="2:25" s="361" customFormat="1" x14ac:dyDescent="0.2"/>
    <row r="36" spans="2:25" s="361" customFormat="1" x14ac:dyDescent="0.2"/>
    <row r="37" spans="2:25" s="361" customFormat="1" x14ac:dyDescent="0.2">
      <c r="B37" s="492" t="s">
        <v>42</v>
      </c>
      <c r="C37" s="492"/>
      <c r="D37" s="492"/>
      <c r="E37" s="492"/>
      <c r="F37" s="492"/>
      <c r="G37" s="492"/>
      <c r="H37" s="492"/>
      <c r="I37" s="492"/>
      <c r="J37" s="492"/>
      <c r="K37" s="856" t="e">
        <f>GETPIVOTDATA("Cuenta número de expedientes",#REF!,"CCAA",$B37,"Grado",K$7)</f>
        <v>#REF!</v>
      </c>
      <c r="L37" s="604" t="e">
        <f t="shared" ref="L37:L38" si="4">K37*100/H37</f>
        <v>#REF!</v>
      </c>
      <c r="M37" s="857">
        <v>1753</v>
      </c>
      <c r="N37" s="856" t="e">
        <f>GETPIVOTDATA("Cuenta número de expedientes",#REF!,"CCAA",$B37,"Grado",N$7)</f>
        <v>#REF!</v>
      </c>
      <c r="O37" s="858" t="e">
        <f t="shared" ref="O37:O38" si="5">N37*100/H37</f>
        <v>#REF!</v>
      </c>
      <c r="P37" s="859">
        <v>1753</v>
      </c>
      <c r="Q37" s="860" t="e">
        <f>GETPIVOTDATA("Cuenta número de expedientes",#REF!,"CCAA",$B37,"Grado",Q$7)</f>
        <v>#REF!</v>
      </c>
      <c r="R37" s="858" t="e">
        <f t="shared" ref="R37:R38" si="6">Q37*100/H37</f>
        <v>#REF!</v>
      </c>
      <c r="S37" s="861"/>
      <c r="T37" s="856" t="e">
        <f t="shared" ref="T37:T38" si="7">K37+N37+Q37</f>
        <v>#REF!</v>
      </c>
      <c r="U37" s="858" t="e">
        <f t="shared" ref="U37:U38" si="8">T37*100/H37</f>
        <v>#REF!</v>
      </c>
      <c r="V37" s="859">
        <v>1753</v>
      </c>
      <c r="W37" s="860" t="e">
        <f>GETPIVOTDATA("Cuenta número de expedientes",#REF!,"CCAA",$B37,"Grado",W$7)</f>
        <v>#REF!</v>
      </c>
      <c r="X37" s="858" t="e">
        <f t="shared" ref="X37:X38" si="9">W37*100/H37</f>
        <v>#REF!</v>
      </c>
      <c r="Y37" s="492"/>
    </row>
    <row r="38" spans="2:25" s="361" customFormat="1" x14ac:dyDescent="0.2">
      <c r="B38" s="492" t="s">
        <v>50</v>
      </c>
      <c r="C38" s="492"/>
      <c r="D38" s="492"/>
      <c r="E38" s="492"/>
      <c r="F38" s="492"/>
      <c r="G38" s="492"/>
      <c r="H38" s="492"/>
      <c r="I38" s="492"/>
      <c r="J38" s="492"/>
      <c r="K38" s="856" t="e">
        <f>GETPIVOTDATA("Cuenta número de expedientes",#REF!,"CCAA",$B38,"Grado",K$7)</f>
        <v>#REF!</v>
      </c>
      <c r="L38" s="604" t="e">
        <f t="shared" si="4"/>
        <v>#REF!</v>
      </c>
      <c r="M38" s="857">
        <v>1753</v>
      </c>
      <c r="N38" s="856" t="e">
        <f>GETPIVOTDATA("Cuenta número de expedientes",#REF!,"CCAA",$B38,"Grado",N$7)</f>
        <v>#REF!</v>
      </c>
      <c r="O38" s="858" t="e">
        <f t="shared" si="5"/>
        <v>#REF!</v>
      </c>
      <c r="P38" s="859">
        <v>1753</v>
      </c>
      <c r="Q38" s="860" t="e">
        <f>GETPIVOTDATA("Cuenta número de expedientes",#REF!,"CCAA",$B38,"Grado",Q$7)</f>
        <v>#REF!</v>
      </c>
      <c r="R38" s="858" t="e">
        <f t="shared" si="6"/>
        <v>#REF!</v>
      </c>
      <c r="S38" s="861"/>
      <c r="T38" s="856" t="e">
        <f t="shared" si="7"/>
        <v>#REF!</v>
      </c>
      <c r="U38" s="858" t="e">
        <f t="shared" si="8"/>
        <v>#REF!</v>
      </c>
      <c r="V38" s="859">
        <v>1753</v>
      </c>
      <c r="W38" s="860" t="e">
        <f>GETPIVOTDATA("Cuenta número de expedientes",#REF!,"CCAA",$B38,"Grado",W$7)</f>
        <v>#REF!</v>
      </c>
      <c r="X38" s="858" t="e">
        <f t="shared" si="9"/>
        <v>#REF!</v>
      </c>
      <c r="Y38" s="492"/>
    </row>
    <row r="39" spans="2:25" s="361" customFormat="1" x14ac:dyDescent="0.2"/>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U10:U27 I10:J13 J15:J29 I15:I27">
    <cfRule type="cellIs" dxfId="18" priority="18" stopIfTrue="1" operator="greaterThan">
      <formula>100</formula>
    </cfRule>
  </conditionalFormatting>
  <conditionalFormatting sqref="I14:J14">
    <cfRule type="cellIs" dxfId="17" priority="17" stopIfTrue="1" operator="greaterThan">
      <formula>100</formula>
    </cfRule>
  </conditionalFormatting>
  <conditionalFormatting sqref="R10:R27">
    <cfRule type="cellIs" dxfId="16" priority="16" stopIfTrue="1" operator="greaterThan">
      <formula>100</formula>
    </cfRule>
  </conditionalFormatting>
  <conditionalFormatting sqref="O10:P27 L10:L27">
    <cfRule type="cellIs" dxfId="15" priority="15" stopIfTrue="1" operator="greaterThan">
      <formula>100</formula>
    </cfRule>
  </conditionalFormatting>
  <conditionalFormatting sqref="H10">
    <cfRule type="cellIs" dxfId="14" priority="14" stopIfTrue="1" operator="greaterThan">
      <formula>$D$10</formula>
    </cfRule>
  </conditionalFormatting>
  <conditionalFormatting sqref="H11:H27">
    <cfRule type="cellIs" dxfId="13" priority="13" stopIfTrue="1" operator="greaterThan">
      <formula>$D$10</formula>
    </cfRule>
  </conditionalFormatting>
  <conditionalFormatting sqref="V10:V27">
    <cfRule type="cellIs" dxfId="12" priority="11" stopIfTrue="1" operator="greaterThan">
      <formula>100</formula>
    </cfRule>
  </conditionalFormatting>
  <conditionalFormatting sqref="X10:X27">
    <cfRule type="cellIs" dxfId="11" priority="12" stopIfTrue="1" operator="greaterThan">
      <formula>100</formula>
    </cfRule>
  </conditionalFormatting>
  <conditionalFormatting sqref="U37">
    <cfRule type="cellIs" dxfId="10" priority="10" stopIfTrue="1" operator="greaterThan">
      <formula>100</formula>
    </cfRule>
  </conditionalFormatting>
  <conditionalFormatting sqref="R37">
    <cfRule type="cellIs" dxfId="9" priority="9" stopIfTrue="1" operator="greaterThan">
      <formula>100</formula>
    </cfRule>
  </conditionalFormatting>
  <conditionalFormatting sqref="O37:P37 L37">
    <cfRule type="cellIs" dxfId="8" priority="8" stopIfTrue="1" operator="greaterThan">
      <formula>100</formula>
    </cfRule>
  </conditionalFormatting>
  <conditionalFormatting sqref="V37">
    <cfRule type="cellIs" dxfId="7" priority="6" stopIfTrue="1" operator="greaterThan">
      <formula>100</formula>
    </cfRule>
  </conditionalFormatting>
  <conditionalFormatting sqref="X37">
    <cfRule type="cellIs" dxfId="6" priority="7" stopIfTrue="1" operator="greaterThan">
      <formula>100</formula>
    </cfRule>
  </conditionalFormatting>
  <conditionalFormatting sqref="U38">
    <cfRule type="cellIs" dxfId="5" priority="5" stopIfTrue="1" operator="greaterThan">
      <formula>100</formula>
    </cfRule>
  </conditionalFormatting>
  <conditionalFormatting sqref="R38">
    <cfRule type="cellIs" dxfId="4" priority="4" stopIfTrue="1" operator="greaterThan">
      <formula>100</formula>
    </cfRule>
  </conditionalFormatting>
  <conditionalFormatting sqref="O38:P38 L38">
    <cfRule type="cellIs" dxfId="3" priority="3" stopIfTrue="1" operator="greaterThan">
      <formula>100</formula>
    </cfRule>
  </conditionalFormatting>
  <conditionalFormatting sqref="V38">
    <cfRule type="cellIs" dxfId="2" priority="1" stopIfTrue="1" operator="greaterThan">
      <formula>100</formula>
    </cfRule>
  </conditionalFormatting>
  <conditionalFormatting sqref="X38">
    <cfRule type="cellIs" dxfId="1" priority="2" stopIfTrue="1" operator="greaterThan">
      <formula>100</formula>
    </cfRule>
  </conditionalFormatting>
  <printOptions horizontalCentered="1"/>
  <pageMargins left="0" right="0" top="0.43307086614173229" bottom="0.43307086614173229" header="0" footer="0"/>
  <pageSetup paperSize="9" scale="8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32" t="s">
        <v>412</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45" t="str">
        <f>porsaad!B6</f>
        <v>Situación a 31 de marzo de 2023</v>
      </c>
      <c r="C4" s="1045"/>
      <c r="D4" s="1045"/>
      <c r="E4" s="1045"/>
      <c r="F4" s="1045"/>
      <c r="G4" s="1045"/>
      <c r="H4" s="1045"/>
      <c r="I4" s="1045"/>
      <c r="J4" s="1045"/>
      <c r="K4" s="1045"/>
      <c r="L4" s="1045"/>
      <c r="M4" s="1045"/>
      <c r="N4" s="1045"/>
      <c r="O4" s="1045"/>
      <c r="P4" s="1045"/>
      <c r="Q4" s="1045"/>
      <c r="R4" s="1045"/>
      <c r="S4" s="1045"/>
      <c r="T4" s="1045"/>
      <c r="U4" s="1045"/>
      <c r="V4" s="1045"/>
      <c r="W4" s="104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c r="E7" s="542"/>
      <c r="F7" s="1107" t="s">
        <v>35</v>
      </c>
      <c r="G7" s="1107"/>
      <c r="H7" s="1107" t="s">
        <v>36</v>
      </c>
      <c r="I7" s="1107"/>
      <c r="J7" s="1107" t="s">
        <v>51</v>
      </c>
      <c r="K7" s="1107"/>
      <c r="L7" s="1107" t="s">
        <v>37</v>
      </c>
      <c r="M7" s="1107"/>
      <c r="N7" s="1107" t="s">
        <v>199</v>
      </c>
      <c r="O7" s="1107"/>
      <c r="P7" s="543"/>
      <c r="Q7" s="543"/>
    </row>
    <row r="8" spans="2:25" s="542" customFormat="1" ht="20.25" customHeight="1" x14ac:dyDescent="0.2">
      <c r="B8" s="1106"/>
      <c r="C8" s="544"/>
      <c r="D8" s="543"/>
      <c r="E8" s="544"/>
      <c r="F8" s="543" t="s">
        <v>12</v>
      </c>
      <c r="G8" s="543" t="s">
        <v>31</v>
      </c>
      <c r="H8" s="543" t="s">
        <v>12</v>
      </c>
      <c r="I8" s="543" t="s">
        <v>31</v>
      </c>
      <c r="J8" s="543" t="s">
        <v>12</v>
      </c>
      <c r="K8" s="543" t="s">
        <v>31</v>
      </c>
      <c r="L8" s="543" t="s">
        <v>12</v>
      </c>
      <c r="M8" s="543" t="s">
        <v>31</v>
      </c>
      <c r="N8" s="543" t="s">
        <v>12</v>
      </c>
      <c r="O8" s="543" t="s">
        <v>31</v>
      </c>
      <c r="P8" s="543"/>
      <c r="Q8" s="543"/>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c r="F10" s="551">
        <f>'31dictsaad'!K10</f>
        <v>83590</v>
      </c>
      <c r="G10" s="552">
        <f t="shared" ref="G10:O29" si="0">F10*100/$N10</f>
        <v>22.180591783177352</v>
      </c>
      <c r="H10" s="551">
        <f>'31dictsaad'!N10</f>
        <v>138821</v>
      </c>
      <c r="I10" s="552">
        <f t="shared" ref="I10:I27" si="1">H10*100/$N10</f>
        <v>36.836127909229134</v>
      </c>
      <c r="J10" s="551">
        <f>'31dictsaad'!Q10</f>
        <v>86661</v>
      </c>
      <c r="K10" s="552">
        <f t="shared" ref="K10:K27" si="2">J10*100/$N10</f>
        <v>22.995481092498295</v>
      </c>
      <c r="L10" s="551">
        <f>'31dictsaad'!W10</f>
        <v>67789</v>
      </c>
      <c r="M10" s="552">
        <f t="shared" ref="M10:M27" si="3">L10*100/$N10</f>
        <v>17.987799215095222</v>
      </c>
      <c r="N10" s="551">
        <f>F10+H10+J10+L10</f>
        <v>376861</v>
      </c>
      <c r="O10" s="552">
        <f>G10+I10+K10+M10</f>
        <v>100</v>
      </c>
      <c r="P10" s="553"/>
      <c r="Q10" s="553"/>
    </row>
    <row r="11" spans="2:25" s="549" customFormat="1" ht="18" customHeight="1" x14ac:dyDescent="0.2">
      <c r="B11" s="531" t="s">
        <v>10</v>
      </c>
      <c r="C11" s="546"/>
      <c r="D11" s="550"/>
      <c r="F11" s="551">
        <f>'31dictsaad'!K11</f>
        <v>12284</v>
      </c>
      <c r="G11" s="552">
        <f t="shared" si="0"/>
        <v>25.930929663092122</v>
      </c>
      <c r="H11" s="551">
        <f>'31dictsaad'!N11</f>
        <v>14515</v>
      </c>
      <c r="I11" s="552">
        <f t="shared" si="1"/>
        <v>30.640462720594442</v>
      </c>
      <c r="J11" s="551">
        <f>'31dictsaad'!Q11</f>
        <v>12803</v>
      </c>
      <c r="K11" s="552">
        <f t="shared" si="2"/>
        <v>27.026513552309382</v>
      </c>
      <c r="L11" s="551">
        <f>'31dictsaad'!W11</f>
        <v>7770</v>
      </c>
      <c r="M11" s="552">
        <f t="shared" si="3"/>
        <v>16.402094064004054</v>
      </c>
      <c r="N11" s="551">
        <f t="shared" ref="N11:O27" si="4">F11+H11+J11+L11</f>
        <v>47372</v>
      </c>
      <c r="O11" s="552">
        <f t="shared" si="4"/>
        <v>100</v>
      </c>
      <c r="P11" s="553"/>
      <c r="Q11" s="553"/>
    </row>
    <row r="12" spans="2:25" s="549" customFormat="1" ht="22.5" customHeight="1" x14ac:dyDescent="0.2">
      <c r="B12" s="531" t="s">
        <v>40</v>
      </c>
      <c r="C12" s="546"/>
      <c r="D12" s="550"/>
      <c r="F12" s="550">
        <f>'31dictsaad'!K12</f>
        <v>7730</v>
      </c>
      <c r="G12" s="552">
        <f t="shared" si="0"/>
        <v>19.182093404139163</v>
      </c>
      <c r="H12" s="550">
        <f>'31dictsaad'!N12</f>
        <v>10744</v>
      </c>
      <c r="I12" s="552">
        <f t="shared" si="1"/>
        <v>26.661372772842324</v>
      </c>
      <c r="J12" s="550">
        <f>'31dictsaad'!Q12</f>
        <v>13372</v>
      </c>
      <c r="K12" s="552">
        <f t="shared" si="2"/>
        <v>33.182788227703611</v>
      </c>
      <c r="L12" s="550">
        <f>'31dictsaad'!W12</f>
        <v>8452</v>
      </c>
      <c r="M12" s="552">
        <f t="shared" si="3"/>
        <v>20.973745595314902</v>
      </c>
      <c r="N12" s="551">
        <f t="shared" si="4"/>
        <v>40298</v>
      </c>
      <c r="O12" s="552">
        <f t="shared" si="4"/>
        <v>100</v>
      </c>
      <c r="P12" s="553"/>
      <c r="Q12" s="553"/>
    </row>
    <row r="13" spans="2:25" s="549" customFormat="1" ht="18" customHeight="1" x14ac:dyDescent="0.2">
      <c r="B13" s="531" t="s">
        <v>41</v>
      </c>
      <c r="C13" s="546"/>
      <c r="D13" s="550"/>
      <c r="F13" s="551">
        <f>'31dictsaad'!K13</f>
        <v>7838</v>
      </c>
      <c r="G13" s="552">
        <f t="shared" si="0"/>
        <v>21.129532281978705</v>
      </c>
      <c r="H13" s="551">
        <f>'31dictsaad'!N13</f>
        <v>10239</v>
      </c>
      <c r="I13" s="552">
        <f t="shared" si="1"/>
        <v>27.602102709260009</v>
      </c>
      <c r="J13" s="551">
        <f>'31dictsaad'!Q13</f>
        <v>12318</v>
      </c>
      <c r="K13" s="552">
        <f t="shared" si="2"/>
        <v>33.206631621512336</v>
      </c>
      <c r="L13" s="551">
        <f>'31dictsaad'!W13</f>
        <v>6700</v>
      </c>
      <c r="M13" s="552">
        <f t="shared" si="3"/>
        <v>18.061733387248957</v>
      </c>
      <c r="N13" s="551">
        <f t="shared" si="4"/>
        <v>37095</v>
      </c>
      <c r="O13" s="552">
        <f t="shared" si="4"/>
        <v>100</v>
      </c>
      <c r="P13" s="553"/>
      <c r="Q13" s="553"/>
    </row>
    <row r="14" spans="2:25" s="549" customFormat="1" ht="18" customHeight="1" x14ac:dyDescent="0.2">
      <c r="B14" s="531" t="s">
        <v>9</v>
      </c>
      <c r="C14" s="546"/>
      <c r="D14" s="550"/>
      <c r="F14" s="551">
        <f>'31dictsaad'!K14</f>
        <v>14417</v>
      </c>
      <c r="G14" s="552">
        <f t="shared" si="0"/>
        <v>29.635948773819557</v>
      </c>
      <c r="H14" s="551">
        <f>'31dictsaad'!N14</f>
        <v>14738</v>
      </c>
      <c r="I14" s="552">
        <f t="shared" si="1"/>
        <v>30.295804468929227</v>
      </c>
      <c r="J14" s="551">
        <f>'31dictsaad'!Q14</f>
        <v>13635</v>
      </c>
      <c r="K14" s="552">
        <f t="shared" si="2"/>
        <v>28.028449853022796</v>
      </c>
      <c r="L14" s="551">
        <f>'31dictsaad'!W14</f>
        <v>5857</v>
      </c>
      <c r="M14" s="552">
        <f t="shared" si="3"/>
        <v>12.039796904228421</v>
      </c>
      <c r="N14" s="551">
        <f t="shared" si="4"/>
        <v>48647</v>
      </c>
      <c r="O14" s="552">
        <f t="shared" si="4"/>
        <v>100</v>
      </c>
      <c r="P14" s="553"/>
      <c r="Q14" s="553"/>
    </row>
    <row r="15" spans="2:25" s="549" customFormat="1" ht="18" customHeight="1" x14ac:dyDescent="0.2">
      <c r="B15" s="531" t="s">
        <v>8</v>
      </c>
      <c r="C15" s="546"/>
      <c r="D15" s="550"/>
      <c r="F15" s="550">
        <f>'31dictsaad'!K15</f>
        <v>6023</v>
      </c>
      <c r="G15" s="552">
        <f t="shared" si="0"/>
        <v>26.581049472615739</v>
      </c>
      <c r="H15" s="550">
        <f>'31dictsaad'!N15</f>
        <v>7983</v>
      </c>
      <c r="I15" s="552">
        <f t="shared" si="1"/>
        <v>35.231034026214751</v>
      </c>
      <c r="J15" s="550">
        <f>'31dictsaad'!Q15</f>
        <v>4634</v>
      </c>
      <c r="K15" s="552">
        <f t="shared" si="2"/>
        <v>20.451034908866234</v>
      </c>
      <c r="L15" s="550">
        <f>'31dictsaad'!W15</f>
        <v>4019</v>
      </c>
      <c r="M15" s="552">
        <f t="shared" si="3"/>
        <v>17.736881592303281</v>
      </c>
      <c r="N15" s="551">
        <f t="shared" si="4"/>
        <v>22659</v>
      </c>
      <c r="O15" s="552">
        <f t="shared" si="4"/>
        <v>100</v>
      </c>
      <c r="P15" s="553"/>
      <c r="Q15" s="553"/>
    </row>
    <row r="16" spans="2:25" s="549" customFormat="1" ht="18" customHeight="1" x14ac:dyDescent="0.2">
      <c r="B16" s="531" t="s">
        <v>7</v>
      </c>
      <c r="C16" s="546"/>
      <c r="D16" s="550"/>
      <c r="F16" s="551">
        <f>'31dictsaad'!K16</f>
        <v>33277</v>
      </c>
      <c r="G16" s="552">
        <f t="shared" si="0"/>
        <v>23.594015882019285</v>
      </c>
      <c r="H16" s="551">
        <f>'31dictsaad'!N16</f>
        <v>38411</v>
      </c>
      <c r="I16" s="552">
        <f t="shared" si="1"/>
        <v>27.234117980714689</v>
      </c>
      <c r="J16" s="551">
        <f>'31dictsaad'!Q16</f>
        <v>44698</v>
      </c>
      <c r="K16" s="552">
        <f t="shared" si="2"/>
        <v>31.691718661372661</v>
      </c>
      <c r="L16" s="551">
        <f>'31dictsaad'!W16</f>
        <v>24654</v>
      </c>
      <c r="M16" s="552">
        <f t="shared" si="3"/>
        <v>17.480147475893364</v>
      </c>
      <c r="N16" s="551">
        <f t="shared" si="4"/>
        <v>141040</v>
      </c>
      <c r="O16" s="552">
        <f t="shared" si="4"/>
        <v>100</v>
      </c>
      <c r="P16" s="553"/>
      <c r="Q16" s="553"/>
    </row>
    <row r="17" spans="2:25" s="549" customFormat="1" ht="18" customHeight="1" x14ac:dyDescent="0.2">
      <c r="B17" s="531" t="s">
        <v>43</v>
      </c>
      <c r="C17" s="546"/>
      <c r="D17" s="550"/>
      <c r="F17" s="551">
        <f>'31dictsaad'!K17</f>
        <v>21973</v>
      </c>
      <c r="G17" s="552">
        <f t="shared" si="0"/>
        <v>24.899147856042063</v>
      </c>
      <c r="H17" s="551">
        <f>'31dictsaad'!N17</f>
        <v>23459</v>
      </c>
      <c r="I17" s="552">
        <f t="shared" si="1"/>
        <v>26.583038709092559</v>
      </c>
      <c r="J17" s="551">
        <f>'31dictsaad'!Q17</f>
        <v>26175</v>
      </c>
      <c r="K17" s="552">
        <f t="shared" si="2"/>
        <v>29.660728855044873</v>
      </c>
      <c r="L17" s="551">
        <f>'31dictsaad'!W17</f>
        <v>16641</v>
      </c>
      <c r="M17" s="552">
        <f t="shared" si="3"/>
        <v>18.857084579820505</v>
      </c>
      <c r="N17" s="551">
        <f t="shared" si="4"/>
        <v>88248</v>
      </c>
      <c r="O17" s="552">
        <f t="shared" si="4"/>
        <v>100</v>
      </c>
      <c r="P17" s="553"/>
      <c r="Q17" s="553"/>
    </row>
    <row r="18" spans="2:25" s="549" customFormat="1" ht="18" customHeight="1" x14ac:dyDescent="0.2">
      <c r="B18" s="531" t="s">
        <v>44</v>
      </c>
      <c r="C18" s="546"/>
      <c r="D18" s="550"/>
      <c r="F18" s="551">
        <f>'31dictsaad'!K18</f>
        <v>50827</v>
      </c>
      <c r="G18" s="552">
        <f t="shared" si="0"/>
        <v>15.181710380506047</v>
      </c>
      <c r="H18" s="551">
        <f>'31dictsaad'!N18</f>
        <v>96463</v>
      </c>
      <c r="I18" s="552">
        <f t="shared" si="1"/>
        <v>28.81290118312619</v>
      </c>
      <c r="J18" s="551">
        <f>'31dictsaad'!Q18</f>
        <v>114079</v>
      </c>
      <c r="K18" s="552">
        <f t="shared" si="2"/>
        <v>34.074691374618794</v>
      </c>
      <c r="L18" s="551">
        <f>'31dictsaad'!W18</f>
        <v>73422</v>
      </c>
      <c r="M18" s="552">
        <f t="shared" si="3"/>
        <v>21.930697061748972</v>
      </c>
      <c r="N18" s="551">
        <f t="shared" si="4"/>
        <v>334791</v>
      </c>
      <c r="O18" s="552">
        <f t="shared" si="4"/>
        <v>100</v>
      </c>
      <c r="P18" s="553"/>
      <c r="Q18" s="553"/>
    </row>
    <row r="19" spans="2:25" s="549" customFormat="1" ht="18" customHeight="1" x14ac:dyDescent="0.2">
      <c r="B19" s="531" t="s">
        <v>6</v>
      </c>
      <c r="C19" s="546"/>
      <c r="D19" s="550"/>
      <c r="F19" s="551">
        <f>'31dictsaad'!K19</f>
        <v>43625</v>
      </c>
      <c r="G19" s="552">
        <f t="shared" si="0"/>
        <v>25.12613463576464</v>
      </c>
      <c r="H19" s="551">
        <f>'31dictsaad'!N19</f>
        <v>55751</v>
      </c>
      <c r="I19" s="552">
        <f>H19*100/$N19</f>
        <v>32.110192139335574</v>
      </c>
      <c r="J19" s="551">
        <f>'31dictsaad'!Q19</f>
        <v>49061</v>
      </c>
      <c r="K19" s="552">
        <f>J19*100/$N19</f>
        <v>28.257038197484217</v>
      </c>
      <c r="L19" s="551">
        <f>'31dictsaad'!W19</f>
        <v>25187</v>
      </c>
      <c r="M19" s="552">
        <f t="shared" si="3"/>
        <v>14.506635027415564</v>
      </c>
      <c r="N19" s="551">
        <f t="shared" si="4"/>
        <v>173624</v>
      </c>
      <c r="O19" s="552">
        <f t="shared" si="4"/>
        <v>100</v>
      </c>
      <c r="P19" s="553"/>
      <c r="Q19" s="553"/>
    </row>
    <row r="20" spans="2:25" s="549" customFormat="1" ht="18" customHeight="1" x14ac:dyDescent="0.2">
      <c r="B20" s="531" t="s">
        <v>5</v>
      </c>
      <c r="C20" s="546"/>
      <c r="D20" s="550"/>
      <c r="F20" s="551">
        <f>'31dictsaad'!K20</f>
        <v>12507</v>
      </c>
      <c r="G20" s="552">
        <f t="shared" si="0"/>
        <v>23.192033822874944</v>
      </c>
      <c r="H20" s="551">
        <f>'31dictsaad'!N20</f>
        <v>12869</v>
      </c>
      <c r="I20" s="552">
        <f>H20*100/$N20</f>
        <v>23.863299213766503</v>
      </c>
      <c r="J20" s="551">
        <f>'31dictsaad'!Q20</f>
        <v>13606</v>
      </c>
      <c r="K20" s="552">
        <f>J20*100/$N20</f>
        <v>25.229936211244624</v>
      </c>
      <c r="L20" s="551">
        <f>'31dictsaad'!W20</f>
        <v>14946</v>
      </c>
      <c r="M20" s="552">
        <f t="shared" si="3"/>
        <v>27.71473075211393</v>
      </c>
      <c r="N20" s="551">
        <f t="shared" si="4"/>
        <v>53928</v>
      </c>
      <c r="O20" s="552">
        <f t="shared" si="4"/>
        <v>100</v>
      </c>
      <c r="P20" s="553"/>
      <c r="Q20" s="553"/>
    </row>
    <row r="21" spans="2:25" s="549" customFormat="1" ht="18" customHeight="1" x14ac:dyDescent="0.2">
      <c r="B21" s="531" t="s">
        <v>38</v>
      </c>
      <c r="C21" s="546"/>
      <c r="D21" s="550"/>
      <c r="F21" s="551">
        <f>'31dictsaad'!K21</f>
        <v>25078</v>
      </c>
      <c r="G21" s="552">
        <f t="shared" si="0"/>
        <v>31.402061081128462</v>
      </c>
      <c r="H21" s="551">
        <f>'31dictsaad'!N21</f>
        <v>24923</v>
      </c>
      <c r="I21" s="552">
        <f>H21*100/$N21</f>
        <v>31.20797385457232</v>
      </c>
      <c r="J21" s="551">
        <f>'31dictsaad'!Q21</f>
        <v>22444</v>
      </c>
      <c r="K21" s="552">
        <f>J21*100/$N21</f>
        <v>28.103830405329258</v>
      </c>
      <c r="L21" s="551">
        <f>'31dictsaad'!W21</f>
        <v>7416</v>
      </c>
      <c r="M21" s="552">
        <f t="shared" si="3"/>
        <v>9.28613465896996</v>
      </c>
      <c r="N21" s="551">
        <f t="shared" si="4"/>
        <v>79861</v>
      </c>
      <c r="O21" s="552">
        <f t="shared" si="4"/>
        <v>100</v>
      </c>
      <c r="P21" s="553"/>
      <c r="Q21" s="553"/>
    </row>
    <row r="22" spans="2:25" s="549" customFormat="1" ht="21" customHeight="1" x14ac:dyDescent="0.2">
      <c r="B22" s="531" t="s">
        <v>45</v>
      </c>
      <c r="C22" s="546"/>
      <c r="D22" s="550"/>
      <c r="F22" s="551">
        <f>'31dictsaad'!K22</f>
        <v>58913</v>
      </c>
      <c r="G22" s="552">
        <f t="shared" si="0"/>
        <v>25.72833553875649</v>
      </c>
      <c r="H22" s="551">
        <f>'31dictsaad'!N22</f>
        <v>65662</v>
      </c>
      <c r="I22" s="552">
        <f>H22*100/$N22</f>
        <v>28.675741655421191</v>
      </c>
      <c r="J22" s="551">
        <f>'31dictsaad'!Q22</f>
        <v>52310</v>
      </c>
      <c r="K22" s="552">
        <f>J22*100/$N22</f>
        <v>22.844690170800199</v>
      </c>
      <c r="L22" s="551">
        <f>'31dictsaad'!W22</f>
        <v>52096</v>
      </c>
      <c r="M22" s="552">
        <f t="shared" si="3"/>
        <v>22.75123263502212</v>
      </c>
      <c r="N22" s="551">
        <f t="shared" si="4"/>
        <v>228981</v>
      </c>
      <c r="O22" s="552">
        <f t="shared" si="4"/>
        <v>100</v>
      </c>
      <c r="P22" s="553"/>
      <c r="Q22" s="553"/>
    </row>
    <row r="23" spans="2:25" s="549" customFormat="1" ht="18" customHeight="1" x14ac:dyDescent="0.2">
      <c r="B23" s="531" t="s">
        <v>46</v>
      </c>
      <c r="C23" s="546"/>
      <c r="D23" s="550"/>
      <c r="F23" s="551">
        <f>'31dictsaad'!K23</f>
        <v>14423</v>
      </c>
      <c r="G23" s="552">
        <f t="shared" si="0"/>
        <v>28.179828846078699</v>
      </c>
      <c r="H23" s="551">
        <f>'31dictsaad'!N23</f>
        <v>17710</v>
      </c>
      <c r="I23" s="552">
        <f>H23*100/$N23</f>
        <v>34.602008518619826</v>
      </c>
      <c r="J23" s="551">
        <f>'31dictsaad'!Q23</f>
        <v>13053</v>
      </c>
      <c r="K23" s="552">
        <f>J23*100/$N23</f>
        <v>25.503106560900317</v>
      </c>
      <c r="L23" s="551">
        <f>'31dictsaad'!W23</f>
        <v>5996</v>
      </c>
      <c r="M23" s="552">
        <f t="shared" si="3"/>
        <v>11.715056074401156</v>
      </c>
      <c r="N23" s="551">
        <f t="shared" si="4"/>
        <v>51182</v>
      </c>
      <c r="O23" s="552">
        <f t="shared" si="4"/>
        <v>100</v>
      </c>
      <c r="P23" s="553"/>
      <c r="Q23" s="553"/>
    </row>
    <row r="24" spans="2:25" s="549" customFormat="1" ht="22.5" customHeight="1" x14ac:dyDescent="0.2">
      <c r="B24" s="531" t="s">
        <v>47</v>
      </c>
      <c r="C24" s="546"/>
      <c r="D24" s="550"/>
      <c r="F24" s="550">
        <f>'31dictsaad'!K24</f>
        <v>3487</v>
      </c>
      <c r="G24" s="554">
        <f t="shared" si="0"/>
        <v>16.367049988265666</v>
      </c>
      <c r="H24" s="550">
        <f>'31dictsaad'!N24</f>
        <v>5950</v>
      </c>
      <c r="I24" s="552">
        <f t="shared" si="1"/>
        <v>27.927716498474535</v>
      </c>
      <c r="J24" s="550">
        <f>'31dictsaad'!Q24</f>
        <v>6647</v>
      </c>
      <c r="K24" s="552">
        <f t="shared" si="2"/>
        <v>31.199249002581553</v>
      </c>
      <c r="L24" s="550">
        <f>'31dictsaad'!W24</f>
        <v>5221</v>
      </c>
      <c r="M24" s="552">
        <f t="shared" si="3"/>
        <v>24.505984510678246</v>
      </c>
      <c r="N24" s="550">
        <f t="shared" si="4"/>
        <v>21305</v>
      </c>
      <c r="O24" s="552">
        <f t="shared" si="4"/>
        <v>100</v>
      </c>
      <c r="P24" s="553"/>
      <c r="Q24" s="553"/>
    </row>
    <row r="25" spans="2:25" s="549" customFormat="1" ht="18" customHeight="1" x14ac:dyDescent="0.2">
      <c r="B25" s="531" t="s">
        <v>48</v>
      </c>
      <c r="C25" s="546"/>
      <c r="D25" s="550"/>
      <c r="F25" s="550">
        <f>'31dictsaad'!K25</f>
        <v>18997</v>
      </c>
      <c r="G25" s="554">
        <f t="shared" si="0"/>
        <v>17.435798593902014</v>
      </c>
      <c r="H25" s="550">
        <f>'31dictsaad'!N25</f>
        <v>25566</v>
      </c>
      <c r="I25" s="552">
        <f t="shared" si="1"/>
        <v>23.464948510380527</v>
      </c>
      <c r="J25" s="550">
        <f>'31dictsaad'!Q25</f>
        <v>34676</v>
      </c>
      <c r="K25" s="552">
        <f t="shared" si="2"/>
        <v>31.826275308845936</v>
      </c>
      <c r="L25" s="550">
        <f>'31dictsaad'!W25</f>
        <v>29715</v>
      </c>
      <c r="M25" s="552">
        <f t="shared" si="3"/>
        <v>27.272977586871523</v>
      </c>
      <c r="N25" s="550">
        <f t="shared" si="4"/>
        <v>108954</v>
      </c>
      <c r="O25" s="552">
        <f t="shared" si="4"/>
        <v>100</v>
      </c>
      <c r="P25" s="553"/>
      <c r="Q25" s="553"/>
    </row>
    <row r="26" spans="2:25" s="549" customFormat="1" ht="18" customHeight="1" x14ac:dyDescent="0.2">
      <c r="B26" s="531" t="s">
        <v>49</v>
      </c>
      <c r="C26" s="546"/>
      <c r="D26" s="550"/>
      <c r="F26" s="550">
        <f>'31dictsaad'!K26</f>
        <v>2622</v>
      </c>
      <c r="G26" s="554">
        <f t="shared" si="0"/>
        <v>18.26286828724664</v>
      </c>
      <c r="H26" s="550">
        <f>'31dictsaad'!N26</f>
        <v>4247</v>
      </c>
      <c r="I26" s="552">
        <f t="shared" si="1"/>
        <v>29.581388869540991</v>
      </c>
      <c r="J26" s="550">
        <f>'31dictsaad'!Q26</f>
        <v>3685</v>
      </c>
      <c r="K26" s="552">
        <f t="shared" si="2"/>
        <v>25.666922058925959</v>
      </c>
      <c r="L26" s="550">
        <f>'31dictsaad'!W26</f>
        <v>3803</v>
      </c>
      <c r="M26" s="552">
        <f t="shared" si="3"/>
        <v>26.488820784286411</v>
      </c>
      <c r="N26" s="550">
        <f t="shared" si="4"/>
        <v>14357</v>
      </c>
      <c r="O26" s="552">
        <f t="shared" si="4"/>
        <v>100</v>
      </c>
      <c r="P26" s="553"/>
      <c r="Q26" s="553"/>
    </row>
    <row r="27" spans="2:25" s="549" customFormat="1" ht="18" customHeight="1" x14ac:dyDescent="0.2">
      <c r="B27" s="531" t="s">
        <v>4</v>
      </c>
      <c r="C27" s="546"/>
      <c r="D27" s="550"/>
      <c r="F27" s="550">
        <f>'31dictsaad'!K27</f>
        <v>1197</v>
      </c>
      <c r="G27" s="554">
        <f t="shared" si="0"/>
        <v>24.953095684803003</v>
      </c>
      <c r="H27" s="550">
        <f>'31dictsaad'!N27</f>
        <v>1314</v>
      </c>
      <c r="I27" s="552">
        <f t="shared" si="1"/>
        <v>27.392120075046904</v>
      </c>
      <c r="J27" s="550">
        <f>'31dictsaad'!Q27</f>
        <v>1024</v>
      </c>
      <c r="K27" s="552">
        <f t="shared" si="2"/>
        <v>21.346675005211591</v>
      </c>
      <c r="L27" s="550">
        <f>'31dictsaad'!W27</f>
        <v>1262</v>
      </c>
      <c r="M27" s="552">
        <f t="shared" si="3"/>
        <v>26.308109234938502</v>
      </c>
      <c r="N27" s="551">
        <f t="shared" si="4"/>
        <v>4797</v>
      </c>
      <c r="O27" s="552">
        <f t="shared" si="4"/>
        <v>100</v>
      </c>
      <c r="P27" s="553"/>
      <c r="Q27" s="553"/>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x14ac:dyDescent="0.2">
      <c r="B29" s="789" t="s">
        <v>3</v>
      </c>
      <c r="C29" s="546"/>
      <c r="D29" s="558"/>
      <c r="F29" s="532">
        <f>SUM(F10:F27)</f>
        <v>418808</v>
      </c>
      <c r="G29" s="559">
        <f t="shared" si="0"/>
        <v>22.348345784418356</v>
      </c>
      <c r="H29" s="532">
        <f>SUM(H10:H27)</f>
        <v>569365</v>
      </c>
      <c r="I29" s="559">
        <f t="shared" si="0"/>
        <v>30.382337246531485</v>
      </c>
      <c r="J29" s="532">
        <f>SUM(J10:J27)</f>
        <v>524881</v>
      </c>
      <c r="K29" s="559">
        <f t="shared" si="0"/>
        <v>28.008591248665955</v>
      </c>
      <c r="L29" s="532">
        <f>SUM(L10:L27)</f>
        <v>360946</v>
      </c>
      <c r="M29" s="559">
        <f t="shared" si="0"/>
        <v>19.260725720384205</v>
      </c>
      <c r="N29" s="532">
        <f>SUM(N10:N27)</f>
        <v>1874000</v>
      </c>
      <c r="O29" s="559">
        <f t="shared" si="0"/>
        <v>100</v>
      </c>
      <c r="P29" s="559"/>
      <c r="Q29" s="559"/>
    </row>
    <row r="30" spans="2:25" s="549" customFormat="1" ht="20.25" customHeight="1" x14ac:dyDescent="0.2">
      <c r="B30" s="531" t="s">
        <v>3</v>
      </c>
      <c r="C30" s="560"/>
      <c r="D30" s="532">
        <f>SUM(D10:D29)</f>
        <v>0</v>
      </c>
      <c r="E30" s="561"/>
      <c r="F30" s="532">
        <f>SUM(F10:F27)</f>
        <v>418808</v>
      </c>
      <c r="G30" s="562">
        <f>F30*100/$N30</f>
        <v>22.348345784418356</v>
      </c>
      <c r="H30" s="532">
        <f>SUM(H10:H27)</f>
        <v>569365</v>
      </c>
      <c r="I30" s="562">
        <f>H30*100/$N30</f>
        <v>30.382337246531485</v>
      </c>
      <c r="J30" s="532">
        <f>SUM(J10:J27)</f>
        <v>524881</v>
      </c>
      <c r="K30" s="562">
        <f>J30*100/$N30</f>
        <v>28.008591248665955</v>
      </c>
      <c r="L30" s="532">
        <f>SUM(L10:L28)</f>
        <v>360946</v>
      </c>
      <c r="M30" s="562">
        <f>L30*100/$N30</f>
        <v>19.260725720384205</v>
      </c>
      <c r="N30" s="532">
        <f>F30+H30+J30+L30</f>
        <v>1874000</v>
      </c>
      <c r="O30" s="562">
        <f>G30+I30+K30+M30</f>
        <v>100</v>
      </c>
      <c r="P30" s="563"/>
      <c r="Q30" s="563" t="e">
        <f>(N30/D30)</f>
        <v>#DIV/0!</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1:25" x14ac:dyDescent="0.2">
      <c r="A33" s="136"/>
      <c r="B33" s="790" t="s">
        <v>50</v>
      </c>
      <c r="F33" s="177"/>
      <c r="G33" s="177"/>
      <c r="H33" s="177"/>
      <c r="I33" s="177"/>
      <c r="J33" s="177"/>
      <c r="K33" s="177"/>
      <c r="L33" s="177"/>
      <c r="M33" s="177"/>
      <c r="N33" s="177"/>
      <c r="O33" s="177"/>
      <c r="P33" s="177"/>
      <c r="Q33" s="177"/>
      <c r="R33" s="177"/>
      <c r="S33" s="177"/>
      <c r="T33" s="177"/>
      <c r="U33" s="177"/>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32" t="s">
        <v>413</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1:25" s="7" customFormat="1" ht="14.25" customHeight="1" x14ac:dyDescent="0.2">
      <c r="B4" s="1045" t="str">
        <f>porsaad!B6</f>
        <v>Situación a 31 de marzo de 2023</v>
      </c>
      <c r="C4" s="1045"/>
      <c r="D4" s="1045"/>
      <c r="E4" s="1045"/>
      <c r="F4" s="1045"/>
      <c r="G4" s="1045"/>
      <c r="H4" s="1045"/>
      <c r="I4" s="1045"/>
      <c r="J4" s="1045"/>
      <c r="K4" s="1045"/>
      <c r="L4" s="1045"/>
      <c r="M4" s="1045"/>
      <c r="N4" s="1045"/>
      <c r="O4" s="1045"/>
      <c r="P4" s="1045"/>
      <c r="Q4" s="1045"/>
      <c r="R4" s="1045"/>
      <c r="S4" s="1045"/>
      <c r="T4" s="1045"/>
      <c r="U4" s="1045"/>
      <c r="V4" s="1045"/>
      <c r="W4" s="1045"/>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8" customFormat="1" ht="19.5" customHeight="1" x14ac:dyDescent="0.2">
      <c r="A6" s="517"/>
      <c r="F6" s="1105" t="s">
        <v>55</v>
      </c>
      <c r="G6" s="1105"/>
      <c r="H6" s="1105"/>
      <c r="I6" s="1105"/>
      <c r="J6" s="1105"/>
      <c r="K6" s="1105"/>
      <c r="L6" s="1105"/>
      <c r="M6" s="1105"/>
      <c r="N6" s="1105"/>
      <c r="O6" s="1105"/>
      <c r="P6" s="1105"/>
      <c r="Q6" s="1105"/>
      <c r="R6" s="1105"/>
      <c r="S6" s="1105"/>
      <c r="T6" s="1105"/>
      <c r="U6" s="1105"/>
      <c r="V6" s="1105"/>
      <c r="W6" s="1105"/>
      <c r="X6" s="541"/>
      <c r="Y6" s="541"/>
    </row>
    <row r="7" spans="1:25" s="518" customFormat="1" ht="64.5" customHeight="1" x14ac:dyDescent="0.2">
      <c r="A7" s="517"/>
      <c r="B7" s="1106" t="s">
        <v>15</v>
      </c>
      <c r="C7" s="542"/>
      <c r="D7" s="543"/>
      <c r="E7" s="542"/>
      <c r="F7" s="1107" t="s">
        <v>35</v>
      </c>
      <c r="G7" s="1107"/>
      <c r="H7" s="1107" t="s">
        <v>36</v>
      </c>
      <c r="I7" s="1107"/>
      <c r="J7" s="1107" t="s">
        <v>51</v>
      </c>
      <c r="K7" s="1107"/>
      <c r="L7" s="1107"/>
      <c r="M7" s="1107"/>
      <c r="N7" s="1107" t="s">
        <v>234</v>
      </c>
      <c r="O7" s="1107"/>
      <c r="P7" s="543"/>
      <c r="Q7" s="543"/>
    </row>
    <row r="8" spans="1:25" s="542" customFormat="1" ht="20.25" customHeight="1" x14ac:dyDescent="0.2">
      <c r="A8" s="627"/>
      <c r="B8" s="1106"/>
      <c r="C8" s="544"/>
      <c r="D8" s="543"/>
      <c r="E8" s="544"/>
      <c r="F8" s="543" t="s">
        <v>12</v>
      </c>
      <c r="G8" s="543" t="s">
        <v>31</v>
      </c>
      <c r="H8" s="543" t="s">
        <v>12</v>
      </c>
      <c r="I8" s="543" t="s">
        <v>31</v>
      </c>
      <c r="J8" s="543" t="s">
        <v>12</v>
      </c>
      <c r="K8" s="543" t="s">
        <v>31</v>
      </c>
      <c r="L8" s="543"/>
      <c r="M8" s="543"/>
      <c r="N8" s="543" t="s">
        <v>12</v>
      </c>
      <c r="O8" s="543" t="s">
        <v>31</v>
      </c>
      <c r="P8" s="543"/>
      <c r="Q8" s="543"/>
    </row>
    <row r="9" spans="1:25" s="544" customFormat="1" ht="8.25" customHeight="1" x14ac:dyDescent="0.2">
      <c r="A9" s="628"/>
      <c r="B9" s="545"/>
      <c r="C9" s="546"/>
      <c r="D9" s="547"/>
      <c r="E9" s="546"/>
      <c r="F9" s="548"/>
      <c r="G9" s="548"/>
      <c r="H9" s="548"/>
      <c r="I9" s="548"/>
      <c r="J9" s="548"/>
      <c r="K9" s="548"/>
      <c r="L9" s="548"/>
      <c r="M9" s="548"/>
      <c r="N9" s="548"/>
      <c r="O9" s="548"/>
      <c r="P9" s="548"/>
      <c r="Q9" s="548"/>
    </row>
    <row r="10" spans="1:25" s="549" customFormat="1" ht="18" customHeight="1" x14ac:dyDescent="0.2">
      <c r="A10" s="629"/>
      <c r="B10" s="531" t="s">
        <v>11</v>
      </c>
      <c r="C10" s="546"/>
      <c r="D10" s="550"/>
      <c r="F10" s="551">
        <f>'31dictsaad'!K10</f>
        <v>83590</v>
      </c>
      <c r="G10" s="552">
        <f t="shared" ref="G10:O29" si="0">F10*100/$N10</f>
        <v>27.045478076305844</v>
      </c>
      <c r="H10" s="551">
        <f>'31dictsaad'!N10</f>
        <v>138821</v>
      </c>
      <c r="I10" s="552">
        <f t="shared" ref="I10:I27" si="1">H10*100/$N10</f>
        <v>44.915424237718071</v>
      </c>
      <c r="J10" s="551">
        <f>'31dictsaad'!Q10</f>
        <v>86661</v>
      </c>
      <c r="K10" s="552">
        <f t="shared" ref="K10:K27" si="2">J10*100/$N10</f>
        <v>28.039097685976085</v>
      </c>
      <c r="L10" s="551"/>
      <c r="M10" s="552"/>
      <c r="N10" s="551">
        <f>F10+H10+J10+L10</f>
        <v>309072</v>
      </c>
      <c r="O10" s="552">
        <f>G10+I10+K10+M10</f>
        <v>100</v>
      </c>
      <c r="P10" s="553"/>
      <c r="Q10" s="553"/>
    </row>
    <row r="11" spans="1:25" s="549" customFormat="1" ht="18" customHeight="1" x14ac:dyDescent="0.2">
      <c r="A11" s="629"/>
      <c r="B11" s="531" t="s">
        <v>10</v>
      </c>
      <c r="C11" s="546"/>
      <c r="D11" s="550"/>
      <c r="F11" s="551">
        <f>'31dictsaad'!K11</f>
        <v>12284</v>
      </c>
      <c r="G11" s="552">
        <f t="shared" si="0"/>
        <v>31.018635422453411</v>
      </c>
      <c r="H11" s="551">
        <f>'31dictsaad'!N11</f>
        <v>14515</v>
      </c>
      <c r="I11" s="552">
        <f t="shared" si="1"/>
        <v>36.652189283369523</v>
      </c>
      <c r="J11" s="551">
        <f>'31dictsaad'!Q11</f>
        <v>12803</v>
      </c>
      <c r="K11" s="552">
        <f t="shared" si="2"/>
        <v>32.329175294177062</v>
      </c>
      <c r="L11" s="551"/>
      <c r="M11" s="552"/>
      <c r="N11" s="551">
        <f t="shared" ref="N11:O27" si="3">F11+H11+J11+L11</f>
        <v>39602</v>
      </c>
      <c r="O11" s="552">
        <f t="shared" si="3"/>
        <v>100</v>
      </c>
      <c r="P11" s="553"/>
      <c r="Q11" s="553"/>
    </row>
    <row r="12" spans="1:25" s="549" customFormat="1" ht="22.5" customHeight="1" x14ac:dyDescent="0.2">
      <c r="A12" s="629"/>
      <c r="B12" s="531" t="s">
        <v>40</v>
      </c>
      <c r="C12" s="546"/>
      <c r="D12" s="550"/>
      <c r="F12" s="550">
        <f>'31dictsaad'!K12</f>
        <v>7730</v>
      </c>
      <c r="G12" s="552">
        <f t="shared" si="0"/>
        <v>24.273064121082712</v>
      </c>
      <c r="H12" s="550">
        <f>'31dictsaad'!N12</f>
        <v>10744</v>
      </c>
      <c r="I12" s="552">
        <f t="shared" si="1"/>
        <v>33.73736105005338</v>
      </c>
      <c r="J12" s="550">
        <f>'31dictsaad'!Q12</f>
        <v>13372</v>
      </c>
      <c r="K12" s="552">
        <f t="shared" si="2"/>
        <v>41.989574828863908</v>
      </c>
      <c r="L12" s="550"/>
      <c r="M12" s="552"/>
      <c r="N12" s="551">
        <f t="shared" si="3"/>
        <v>31846</v>
      </c>
      <c r="O12" s="552">
        <f t="shared" si="3"/>
        <v>100</v>
      </c>
      <c r="P12" s="553"/>
      <c r="Q12" s="553"/>
    </row>
    <row r="13" spans="1:25" s="549" customFormat="1" ht="18" customHeight="1" x14ac:dyDescent="0.2">
      <c r="A13" s="629"/>
      <c r="B13" s="531" t="s">
        <v>41</v>
      </c>
      <c r="C13" s="546"/>
      <c r="D13" s="550"/>
      <c r="F13" s="551">
        <f>'31dictsaad'!K13</f>
        <v>7838</v>
      </c>
      <c r="G13" s="552">
        <f t="shared" si="0"/>
        <v>25.787136042112188</v>
      </c>
      <c r="H13" s="551">
        <f>'31dictsaad'!N13</f>
        <v>10239</v>
      </c>
      <c r="I13" s="552">
        <f t="shared" si="1"/>
        <v>33.686461589077147</v>
      </c>
      <c r="J13" s="551">
        <f>'31dictsaad'!Q13</f>
        <v>12318</v>
      </c>
      <c r="K13" s="552">
        <f t="shared" si="2"/>
        <v>40.526402368810658</v>
      </c>
      <c r="L13" s="551"/>
      <c r="M13" s="552"/>
      <c r="N13" s="551">
        <f t="shared" si="3"/>
        <v>30395</v>
      </c>
      <c r="O13" s="552">
        <f t="shared" si="3"/>
        <v>100</v>
      </c>
      <c r="P13" s="553"/>
      <c r="Q13" s="553"/>
    </row>
    <row r="14" spans="1:25" s="549" customFormat="1" ht="18" customHeight="1" x14ac:dyDescent="0.2">
      <c r="A14" s="629"/>
      <c r="B14" s="531" t="s">
        <v>9</v>
      </c>
      <c r="C14" s="546"/>
      <c r="D14" s="550"/>
      <c r="F14" s="551">
        <f>'31dictsaad'!K14</f>
        <v>14417</v>
      </c>
      <c r="G14" s="552">
        <f t="shared" si="0"/>
        <v>33.692451507361532</v>
      </c>
      <c r="H14" s="551">
        <f>'31dictsaad'!N14</f>
        <v>14738</v>
      </c>
      <c r="I14" s="552">
        <f t="shared" si="1"/>
        <v>34.442626781958403</v>
      </c>
      <c r="J14" s="551">
        <f>'31dictsaad'!Q14</f>
        <v>13635</v>
      </c>
      <c r="K14" s="552">
        <f t="shared" si="2"/>
        <v>31.864921710680065</v>
      </c>
      <c r="L14" s="551"/>
      <c r="M14" s="552"/>
      <c r="N14" s="551">
        <f t="shared" si="3"/>
        <v>42790</v>
      </c>
      <c r="O14" s="552">
        <f t="shared" si="3"/>
        <v>100</v>
      </c>
      <c r="P14" s="553"/>
      <c r="Q14" s="553"/>
    </row>
    <row r="15" spans="1:25" s="549" customFormat="1" ht="18" customHeight="1" x14ac:dyDescent="0.2">
      <c r="A15" s="629"/>
      <c r="B15" s="531" t="s">
        <v>8</v>
      </c>
      <c r="C15" s="546"/>
      <c r="D15" s="550"/>
      <c r="F15" s="550">
        <f>'31dictsaad'!K15</f>
        <v>6023</v>
      </c>
      <c r="G15" s="552">
        <f t="shared" si="0"/>
        <v>32.312231759656655</v>
      </c>
      <c r="H15" s="550">
        <f>'31dictsaad'!N15</f>
        <v>7983</v>
      </c>
      <c r="I15" s="552">
        <f t="shared" si="1"/>
        <v>42.827253218884117</v>
      </c>
      <c r="J15" s="550">
        <f>'31dictsaad'!Q15</f>
        <v>4634</v>
      </c>
      <c r="K15" s="552">
        <f t="shared" si="2"/>
        <v>24.860515021459229</v>
      </c>
      <c r="L15" s="550"/>
      <c r="M15" s="552"/>
      <c r="N15" s="551">
        <f t="shared" si="3"/>
        <v>18640</v>
      </c>
      <c r="O15" s="552">
        <f t="shared" si="3"/>
        <v>100</v>
      </c>
      <c r="P15" s="553"/>
      <c r="Q15" s="553"/>
    </row>
    <row r="16" spans="1:25" s="549" customFormat="1" ht="18" customHeight="1" x14ac:dyDescent="0.2">
      <c r="A16" s="629"/>
      <c r="B16" s="531" t="s">
        <v>7</v>
      </c>
      <c r="C16" s="546"/>
      <c r="D16" s="550"/>
      <c r="F16" s="551">
        <f>'31dictsaad'!K16</f>
        <v>33277</v>
      </c>
      <c r="G16" s="552">
        <f t="shared" si="0"/>
        <v>28.591926864055814</v>
      </c>
      <c r="H16" s="551">
        <f>'31dictsaad'!N16</f>
        <v>38411</v>
      </c>
      <c r="I16" s="552">
        <f t="shared" si="1"/>
        <v>33.003110339731585</v>
      </c>
      <c r="J16" s="551">
        <f>'31dictsaad'!Q16</f>
        <v>44698</v>
      </c>
      <c r="K16" s="552">
        <f t="shared" si="2"/>
        <v>38.404962796212601</v>
      </c>
      <c r="L16" s="551"/>
      <c r="M16" s="552"/>
      <c r="N16" s="551">
        <f t="shared" si="3"/>
        <v>116386</v>
      </c>
      <c r="O16" s="552">
        <f t="shared" si="3"/>
        <v>100</v>
      </c>
      <c r="P16" s="553"/>
      <c r="Q16" s="553"/>
    </row>
    <row r="17" spans="1:25" s="549" customFormat="1" ht="18" customHeight="1" x14ac:dyDescent="0.2">
      <c r="A17" s="629"/>
      <c r="B17" s="531" t="s">
        <v>43</v>
      </c>
      <c r="C17" s="546"/>
      <c r="D17" s="550"/>
      <c r="F17" s="551">
        <f>'31dictsaad'!K17</f>
        <v>21973</v>
      </c>
      <c r="G17" s="552">
        <f t="shared" si="0"/>
        <v>30.685547502339158</v>
      </c>
      <c r="H17" s="551">
        <f>'31dictsaad'!N17</f>
        <v>23459</v>
      </c>
      <c r="I17" s="552">
        <f t="shared" si="1"/>
        <v>32.760763612495985</v>
      </c>
      <c r="J17" s="551">
        <f>'31dictsaad'!Q17</f>
        <v>26175</v>
      </c>
      <c r="K17" s="552">
        <f t="shared" si="2"/>
        <v>36.55368888516486</v>
      </c>
      <c r="L17" s="551"/>
      <c r="M17" s="552"/>
      <c r="N17" s="551">
        <f t="shared" si="3"/>
        <v>71607</v>
      </c>
      <c r="O17" s="552">
        <f t="shared" si="3"/>
        <v>100</v>
      </c>
      <c r="P17" s="553"/>
      <c r="Q17" s="553"/>
    </row>
    <row r="18" spans="1:25" s="549" customFormat="1" ht="18" customHeight="1" x14ac:dyDescent="0.2">
      <c r="A18" s="629"/>
      <c r="B18" s="531" t="s">
        <v>44</v>
      </c>
      <c r="C18" s="546"/>
      <c r="D18" s="550"/>
      <c r="F18" s="551">
        <f>'31dictsaad'!K18</f>
        <v>50827</v>
      </c>
      <c r="G18" s="552">
        <f t="shared" si="0"/>
        <v>19.446453098875537</v>
      </c>
      <c r="H18" s="551">
        <f>'31dictsaad'!N18</f>
        <v>96463</v>
      </c>
      <c r="I18" s="552">
        <f t="shared" si="1"/>
        <v>36.906825216456426</v>
      </c>
      <c r="J18" s="551">
        <f>'31dictsaad'!Q18</f>
        <v>114079</v>
      </c>
      <c r="K18" s="552">
        <f t="shared" si="2"/>
        <v>43.646721684668037</v>
      </c>
      <c r="L18" s="551"/>
      <c r="M18" s="552"/>
      <c r="N18" s="551">
        <f t="shared" si="3"/>
        <v>261369</v>
      </c>
      <c r="O18" s="552">
        <f t="shared" si="3"/>
        <v>100</v>
      </c>
      <c r="P18" s="553"/>
      <c r="Q18" s="553"/>
    </row>
    <row r="19" spans="1:25" s="549" customFormat="1" ht="18" customHeight="1" x14ac:dyDescent="0.2">
      <c r="A19" s="629"/>
      <c r="B19" s="531" t="s">
        <v>6</v>
      </c>
      <c r="C19" s="546"/>
      <c r="D19" s="550"/>
      <c r="F19" s="551">
        <f>'31dictsaad'!K19</f>
        <v>43625</v>
      </c>
      <c r="G19" s="552">
        <f t="shared" si="0"/>
        <v>29.389572680665871</v>
      </c>
      <c r="H19" s="551">
        <f>'31dictsaad'!N19</f>
        <v>55751</v>
      </c>
      <c r="I19" s="552">
        <f>H19*100/$N19</f>
        <v>37.558694934551362</v>
      </c>
      <c r="J19" s="551">
        <f>'31dictsaad'!Q19</f>
        <v>49061</v>
      </c>
      <c r="K19" s="552">
        <f>J19*100/$N19</f>
        <v>33.051732384782767</v>
      </c>
      <c r="L19" s="551"/>
      <c r="M19" s="552"/>
      <c r="N19" s="551">
        <f t="shared" si="3"/>
        <v>148437</v>
      </c>
      <c r="O19" s="552">
        <f t="shared" si="3"/>
        <v>100</v>
      </c>
      <c r="P19" s="553"/>
      <c r="Q19" s="553"/>
    </row>
    <row r="20" spans="1:25" s="549" customFormat="1" ht="18" customHeight="1" x14ac:dyDescent="0.2">
      <c r="A20" s="629"/>
      <c r="B20" s="531" t="s">
        <v>5</v>
      </c>
      <c r="C20" s="546"/>
      <c r="D20" s="550"/>
      <c r="F20" s="551">
        <f>'31dictsaad'!K20</f>
        <v>12507</v>
      </c>
      <c r="G20" s="552">
        <f t="shared" si="0"/>
        <v>32.084038787132521</v>
      </c>
      <c r="H20" s="551">
        <f>'31dictsaad'!N20</f>
        <v>12869</v>
      </c>
      <c r="I20" s="552">
        <f>H20*100/$N20</f>
        <v>33.012672515519981</v>
      </c>
      <c r="J20" s="551">
        <f>'31dictsaad'!Q20</f>
        <v>13606</v>
      </c>
      <c r="K20" s="552">
        <f>J20*100/$N20</f>
        <v>34.903288697347492</v>
      </c>
      <c r="L20" s="551"/>
      <c r="M20" s="552"/>
      <c r="N20" s="551">
        <f t="shared" si="3"/>
        <v>38982</v>
      </c>
      <c r="O20" s="552">
        <f t="shared" si="3"/>
        <v>99.999999999999986</v>
      </c>
      <c r="P20" s="553"/>
      <c r="Q20" s="553"/>
    </row>
    <row r="21" spans="1:25" s="549" customFormat="1" ht="18" customHeight="1" x14ac:dyDescent="0.2">
      <c r="A21" s="629"/>
      <c r="B21" s="531" t="s">
        <v>38</v>
      </c>
      <c r="C21" s="546"/>
      <c r="D21" s="550"/>
      <c r="F21" s="551">
        <f>'31dictsaad'!K21</f>
        <v>25078</v>
      </c>
      <c r="G21" s="552">
        <f t="shared" si="0"/>
        <v>34.616605700876526</v>
      </c>
      <c r="H21" s="551">
        <f>'31dictsaad'!N21</f>
        <v>24923</v>
      </c>
      <c r="I21" s="552">
        <f>H21*100/$N21</f>
        <v>34.402650286424183</v>
      </c>
      <c r="J21" s="551">
        <f>'31dictsaad'!Q21</f>
        <v>22444</v>
      </c>
      <c r="K21" s="552">
        <f>J21*100/$N21</f>
        <v>30.98074401269929</v>
      </c>
      <c r="L21" s="551"/>
      <c r="M21" s="552"/>
      <c r="N21" s="551">
        <f t="shared" si="3"/>
        <v>72445</v>
      </c>
      <c r="O21" s="552">
        <f t="shared" si="3"/>
        <v>100</v>
      </c>
      <c r="P21" s="553"/>
      <c r="Q21" s="553"/>
    </row>
    <row r="22" spans="1:25" s="549" customFormat="1" ht="21" customHeight="1" x14ac:dyDescent="0.2">
      <c r="A22" s="629"/>
      <c r="B22" s="531" t="s">
        <v>45</v>
      </c>
      <c r="C22" s="546"/>
      <c r="D22" s="550"/>
      <c r="F22" s="551">
        <f>'31dictsaad'!K22</f>
        <v>58913</v>
      </c>
      <c r="G22" s="552">
        <f t="shared" si="0"/>
        <v>33.305820165644349</v>
      </c>
      <c r="H22" s="551">
        <f>'31dictsaad'!N22</f>
        <v>65662</v>
      </c>
      <c r="I22" s="552">
        <f>H22*100/$N22</f>
        <v>37.12129349577409</v>
      </c>
      <c r="J22" s="551">
        <f>'31dictsaad'!Q22</f>
        <v>52310</v>
      </c>
      <c r="K22" s="552">
        <f>J22*100/$N22</f>
        <v>29.572886338581565</v>
      </c>
      <c r="L22" s="551"/>
      <c r="M22" s="552"/>
      <c r="N22" s="551">
        <f t="shared" si="3"/>
        <v>176885</v>
      </c>
      <c r="O22" s="552">
        <f t="shared" si="3"/>
        <v>100.00000000000001</v>
      </c>
      <c r="P22" s="553"/>
      <c r="Q22" s="553"/>
    </row>
    <row r="23" spans="1:25" s="549" customFormat="1" ht="18" customHeight="1" x14ac:dyDescent="0.2">
      <c r="A23" s="629"/>
      <c r="B23" s="531" t="s">
        <v>46</v>
      </c>
      <c r="C23" s="546"/>
      <c r="D23" s="550"/>
      <c r="F23" s="551">
        <f>'31dictsaad'!K23</f>
        <v>14423</v>
      </c>
      <c r="G23" s="552">
        <f t="shared" si="0"/>
        <v>31.919178506617094</v>
      </c>
      <c r="H23" s="551">
        <f>'31dictsaad'!N23</f>
        <v>17710</v>
      </c>
      <c r="I23" s="552">
        <f>H23*100/$N23</f>
        <v>39.193555526047888</v>
      </c>
      <c r="J23" s="551">
        <f>'31dictsaad'!Q23</f>
        <v>13053</v>
      </c>
      <c r="K23" s="552">
        <f>J23*100/$N23</f>
        <v>28.887265967335015</v>
      </c>
      <c r="L23" s="551"/>
      <c r="M23" s="552"/>
      <c r="N23" s="551">
        <f t="shared" si="3"/>
        <v>45186</v>
      </c>
      <c r="O23" s="552">
        <f t="shared" si="3"/>
        <v>99.999999999999986</v>
      </c>
      <c r="P23" s="553"/>
      <c r="Q23" s="553"/>
    </row>
    <row r="24" spans="1:25" s="549" customFormat="1" ht="22.5" customHeight="1" x14ac:dyDescent="0.2">
      <c r="A24" s="629"/>
      <c r="B24" s="531" t="s">
        <v>47</v>
      </c>
      <c r="C24" s="546"/>
      <c r="D24" s="550"/>
      <c r="F24" s="550">
        <f>'31dictsaad'!K24</f>
        <v>3487</v>
      </c>
      <c r="G24" s="554">
        <f t="shared" si="0"/>
        <v>21.679930365580702</v>
      </c>
      <c r="H24" s="550">
        <f>'31dictsaad'!N24</f>
        <v>5950</v>
      </c>
      <c r="I24" s="552">
        <f t="shared" si="1"/>
        <v>36.993285252424769</v>
      </c>
      <c r="J24" s="550">
        <f>'31dictsaad'!Q24</f>
        <v>6647</v>
      </c>
      <c r="K24" s="552">
        <f t="shared" si="2"/>
        <v>41.326784381994528</v>
      </c>
      <c r="L24" s="550"/>
      <c r="M24" s="552"/>
      <c r="N24" s="550">
        <f t="shared" si="3"/>
        <v>16084</v>
      </c>
      <c r="O24" s="552">
        <f t="shared" si="3"/>
        <v>100</v>
      </c>
      <c r="P24" s="553"/>
      <c r="Q24" s="553"/>
    </row>
    <row r="25" spans="1:25" s="549" customFormat="1" ht="18" customHeight="1" x14ac:dyDescent="0.2">
      <c r="A25" s="629"/>
      <c r="B25" s="531" t="s">
        <v>48</v>
      </c>
      <c r="C25" s="546"/>
      <c r="D25" s="550"/>
      <c r="F25" s="550">
        <f>'31dictsaad'!K25</f>
        <v>18997</v>
      </c>
      <c r="G25" s="554">
        <f t="shared" si="0"/>
        <v>23.974305581847322</v>
      </c>
      <c r="H25" s="550">
        <f>'31dictsaad'!N25</f>
        <v>25566</v>
      </c>
      <c r="I25" s="552">
        <f t="shared" si="1"/>
        <v>32.264415250066257</v>
      </c>
      <c r="J25" s="550">
        <f>'31dictsaad'!Q25</f>
        <v>34676</v>
      </c>
      <c r="K25" s="552">
        <f t="shared" si="2"/>
        <v>43.761279168086425</v>
      </c>
      <c r="L25" s="550"/>
      <c r="M25" s="552"/>
      <c r="N25" s="550">
        <f t="shared" si="3"/>
        <v>79239</v>
      </c>
      <c r="O25" s="552">
        <f t="shared" si="3"/>
        <v>100</v>
      </c>
      <c r="P25" s="553"/>
      <c r="Q25" s="553"/>
    </row>
    <row r="26" spans="1:25" s="549" customFormat="1" ht="18" customHeight="1" x14ac:dyDescent="0.2">
      <c r="A26" s="629"/>
      <c r="B26" s="531" t="s">
        <v>49</v>
      </c>
      <c r="C26" s="546"/>
      <c r="D26" s="550"/>
      <c r="F26" s="550">
        <f>'31dictsaad'!K26</f>
        <v>2622</v>
      </c>
      <c r="G26" s="554">
        <f t="shared" si="0"/>
        <v>24.843661171119955</v>
      </c>
      <c r="H26" s="550">
        <f>'31dictsaad'!N26</f>
        <v>4247</v>
      </c>
      <c r="I26" s="552">
        <f t="shared" si="1"/>
        <v>40.240667045669888</v>
      </c>
      <c r="J26" s="550">
        <f>'31dictsaad'!Q26</f>
        <v>3685</v>
      </c>
      <c r="K26" s="552">
        <f t="shared" si="2"/>
        <v>34.915671783210158</v>
      </c>
      <c r="L26" s="550"/>
      <c r="M26" s="552"/>
      <c r="N26" s="550">
        <f t="shared" si="3"/>
        <v>10554</v>
      </c>
      <c r="O26" s="552">
        <f t="shared" si="3"/>
        <v>100</v>
      </c>
      <c r="P26" s="553"/>
      <c r="Q26" s="553"/>
    </row>
    <row r="27" spans="1:25" s="549" customFormat="1" ht="18" customHeight="1" x14ac:dyDescent="0.2">
      <c r="A27" s="629"/>
      <c r="B27" s="531" t="s">
        <v>4</v>
      </c>
      <c r="C27" s="546"/>
      <c r="D27" s="550"/>
      <c r="F27" s="550">
        <f>'31dictsaad'!K27</f>
        <v>1197</v>
      </c>
      <c r="G27" s="554">
        <f t="shared" si="0"/>
        <v>33.861386138613859</v>
      </c>
      <c r="H27" s="550">
        <f>'31dictsaad'!N27</f>
        <v>1314</v>
      </c>
      <c r="I27" s="552">
        <f t="shared" si="1"/>
        <v>37.171145685997168</v>
      </c>
      <c r="J27" s="550">
        <f>'31dictsaad'!Q27</f>
        <v>1024</v>
      </c>
      <c r="K27" s="552">
        <f t="shared" si="2"/>
        <v>28.967468175388966</v>
      </c>
      <c r="L27" s="550"/>
      <c r="M27" s="552"/>
      <c r="N27" s="551">
        <f t="shared" si="3"/>
        <v>3535</v>
      </c>
      <c r="O27" s="552">
        <f t="shared" si="3"/>
        <v>100</v>
      </c>
      <c r="P27" s="553"/>
      <c r="Q27" s="553"/>
    </row>
    <row r="28" spans="1:25" s="549" customFormat="1" ht="8.25" customHeight="1" x14ac:dyDescent="0.2">
      <c r="A28" s="629"/>
      <c r="B28" s="555"/>
      <c r="C28" s="546"/>
      <c r="D28" s="556"/>
      <c r="F28" s="550"/>
      <c r="G28" s="557"/>
      <c r="H28" s="550"/>
      <c r="I28" s="557"/>
      <c r="J28" s="550"/>
      <c r="K28" s="557"/>
      <c r="L28" s="550"/>
      <c r="M28" s="557"/>
      <c r="N28" s="551"/>
      <c r="O28" s="553"/>
      <c r="P28" s="553"/>
      <c r="Q28" s="557"/>
    </row>
    <row r="29" spans="1:25" s="549" customFormat="1" x14ac:dyDescent="0.2">
      <c r="B29" s="771" t="s">
        <v>3</v>
      </c>
      <c r="C29" s="546"/>
      <c r="D29" s="558"/>
      <c r="F29" s="532">
        <f>SUM(F10:F27)</f>
        <v>418808</v>
      </c>
      <c r="G29" s="559">
        <f t="shared" si="0"/>
        <v>27.679646595561032</v>
      </c>
      <c r="H29" s="532">
        <f>SUM(H10:H27)</f>
        <v>569365</v>
      </c>
      <c r="I29" s="559">
        <f t="shared" si="0"/>
        <v>37.630183721136191</v>
      </c>
      <c r="J29" s="532">
        <f>SUM(J10:J27)</f>
        <v>524881</v>
      </c>
      <c r="K29" s="559">
        <f t="shared" si="0"/>
        <v>34.690169683302777</v>
      </c>
      <c r="L29" s="532"/>
      <c r="M29" s="559"/>
      <c r="N29" s="532">
        <f>SUM(N10:N27)</f>
        <v>1513054</v>
      </c>
      <c r="O29" s="559">
        <f t="shared" si="0"/>
        <v>100</v>
      </c>
      <c r="P29" s="559"/>
      <c r="Q29" s="559"/>
    </row>
    <row r="30" spans="1:25" s="549" customFormat="1" ht="20.25" customHeight="1" x14ac:dyDescent="0.2">
      <c r="B30" s="531" t="s">
        <v>3</v>
      </c>
      <c r="C30" s="560"/>
      <c r="D30" s="532">
        <f>SUM(D10:D29)</f>
        <v>0</v>
      </c>
      <c r="E30" s="561"/>
      <c r="F30" s="532">
        <f>SUM(F10:F27)</f>
        <v>418808</v>
      </c>
      <c r="G30" s="562">
        <f>F30*100/$N30</f>
        <v>27.679646595561032</v>
      </c>
      <c r="H30" s="532">
        <f>SUM(H10:H27)</f>
        <v>569365</v>
      </c>
      <c r="I30" s="562">
        <f>H30*100/$N30</f>
        <v>37.630183721136191</v>
      </c>
      <c r="J30" s="532">
        <f>SUM(J10:J27)</f>
        <v>524881</v>
      </c>
      <c r="K30" s="562">
        <f>J30*100/$N30</f>
        <v>34.690169683302777</v>
      </c>
      <c r="L30" s="532">
        <f>SUM(L10:L28)</f>
        <v>0</v>
      </c>
      <c r="M30" s="562">
        <f>L30*100/$N30</f>
        <v>0</v>
      </c>
      <c r="N30" s="532">
        <f>F30+H30+J30+L30</f>
        <v>1513054</v>
      </c>
      <c r="O30" s="562">
        <f>G30+I30+K30+M30</f>
        <v>100</v>
      </c>
      <c r="P30" s="563"/>
      <c r="Q30" s="563" t="e">
        <f>(N30/D30)</f>
        <v>#DIV/0!</v>
      </c>
    </row>
    <row r="31" spans="1: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1: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261" customWidth="1"/>
    <col min="2" max="2" width="28.7109375" style="261" customWidth="1"/>
    <col min="3" max="3" width="0.7109375" style="261" customWidth="1"/>
    <col min="4" max="4" width="11.85546875" style="261" customWidth="1"/>
    <col min="5" max="5" width="7.7109375" style="261" customWidth="1"/>
    <col min="6" max="6" width="0.42578125" style="261" customWidth="1"/>
    <col min="7" max="7" width="16.5703125" style="261" customWidth="1"/>
    <col min="8" max="8" width="7.28515625" style="261" customWidth="1"/>
    <col min="9" max="9" width="0.7109375" style="261" customWidth="1"/>
    <col min="10" max="10" width="10.42578125" style="261" customWidth="1"/>
    <col min="11" max="11" width="9.5703125" style="261" customWidth="1"/>
    <col min="12" max="12" width="9.42578125" style="261" customWidth="1"/>
    <col min="13" max="19" width="11.42578125" style="261"/>
    <col min="20" max="20" width="2.28515625" style="261" customWidth="1"/>
    <col min="21" max="16384" width="11.42578125" style="261"/>
  </cols>
  <sheetData>
    <row r="1" spans="1:260" s="2" customFormat="1" ht="9" customHeight="1" x14ac:dyDescent="0.2">
      <c r="A1" s="201"/>
      <c r="B1" s="202"/>
      <c r="C1" s="203"/>
      <c r="D1" s="201"/>
      <c r="E1" s="201"/>
      <c r="F1" s="203"/>
      <c r="G1" s="201"/>
      <c r="H1" s="201"/>
      <c r="I1" s="203"/>
      <c r="J1" s="201"/>
      <c r="K1" s="201"/>
      <c r="L1" s="264"/>
      <c r="M1" s="264"/>
      <c r="N1" s="264"/>
      <c r="O1" s="264"/>
      <c r="P1" s="201"/>
      <c r="Q1" s="201"/>
      <c r="R1" s="201"/>
      <c r="S1" s="264"/>
      <c r="T1" s="264"/>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c r="IZ1" s="201"/>
    </row>
    <row r="2" spans="1:260" s="44" customFormat="1" ht="49.5" customHeight="1" x14ac:dyDescent="0.2">
      <c r="A2" s="205"/>
      <c r="B2" s="265"/>
      <c r="C2" s="265"/>
      <c r="D2" s="265"/>
      <c r="E2" s="265"/>
      <c r="F2" s="265"/>
      <c r="G2" s="265"/>
      <c r="H2" s="265"/>
      <c r="I2" s="265"/>
      <c r="J2" s="205"/>
      <c r="K2" s="205"/>
      <c r="L2" s="264"/>
      <c r="M2" s="264"/>
      <c r="N2" s="264"/>
      <c r="O2" s="264"/>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c r="IZ2" s="205"/>
    </row>
    <row r="3" spans="1:260" s="7" customFormat="1" ht="6.95" customHeight="1" x14ac:dyDescent="0.2">
      <c r="A3" s="208"/>
      <c r="B3" s="1044"/>
      <c r="C3" s="1044"/>
      <c r="D3" s="1044"/>
      <c r="E3" s="1044"/>
      <c r="F3" s="1044"/>
      <c r="G3" s="1044"/>
      <c r="H3" s="1044"/>
      <c r="I3" s="1044"/>
      <c r="J3" s="208"/>
      <c r="K3" s="208"/>
      <c r="L3" s="264"/>
      <c r="M3" s="264"/>
      <c r="N3" s="264"/>
      <c r="O3" s="264"/>
      <c r="P3" s="208"/>
      <c r="Q3" s="208"/>
      <c r="R3" s="208"/>
      <c r="S3" s="205"/>
      <c r="T3" s="205"/>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c r="IZ3" s="208"/>
    </row>
    <row r="4" spans="1:260" s="7" customFormat="1" ht="20.25" customHeight="1" x14ac:dyDescent="0.2">
      <c r="A4" s="1110" t="s">
        <v>414</v>
      </c>
      <c r="B4" s="1110"/>
      <c r="C4" s="1110"/>
      <c r="D4" s="1110"/>
      <c r="E4" s="1110"/>
      <c r="F4" s="1110"/>
      <c r="G4" s="1110"/>
      <c r="H4" s="1110"/>
      <c r="I4" s="1110"/>
      <c r="J4" s="1110"/>
      <c r="K4" s="1110"/>
      <c r="L4" s="1110"/>
      <c r="M4" s="1110"/>
      <c r="N4" s="1110"/>
      <c r="O4" s="1110"/>
      <c r="P4" s="1110"/>
      <c r="Q4" s="1110"/>
      <c r="R4" s="1110"/>
      <c r="S4" s="266"/>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c r="IZ4" s="208"/>
    </row>
    <row r="5" spans="1:260" s="7" customFormat="1" ht="12" customHeight="1" x14ac:dyDescent="0.2">
      <c r="A5" s="208"/>
      <c r="B5" s="1045" t="str">
        <f>porsaad!B6</f>
        <v>Situación a 31 de marzo de 2023</v>
      </c>
      <c r="C5" s="1045"/>
      <c r="D5" s="1045"/>
      <c r="E5" s="1045"/>
      <c r="F5" s="1045"/>
      <c r="G5" s="1045"/>
      <c r="H5" s="1045"/>
      <c r="I5" s="1045"/>
      <c r="J5" s="1045"/>
      <c r="K5" s="1045"/>
      <c r="L5" s="1045"/>
      <c r="M5" s="1045"/>
      <c r="N5" s="1045"/>
      <c r="O5" s="1045"/>
      <c r="P5" s="1045"/>
      <c r="Q5" s="1045"/>
      <c r="R5" s="1045"/>
      <c r="S5" s="91"/>
      <c r="T5" s="91"/>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c r="IZ5" s="208"/>
    </row>
    <row r="6" spans="1:260" s="7" customFormat="1" ht="6.95" customHeight="1" x14ac:dyDescent="0.2">
      <c r="A6" s="208"/>
      <c r="B6" s="208"/>
      <c r="C6" s="208"/>
      <c r="D6" s="402"/>
      <c r="E6" s="402"/>
      <c r="F6" s="208"/>
      <c r="G6" s="208"/>
      <c r="H6" s="208"/>
      <c r="I6" s="208"/>
      <c r="J6" s="208"/>
      <c r="K6" s="208"/>
      <c r="L6" s="208"/>
      <c r="M6" s="267"/>
      <c r="N6" s="267"/>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c r="IZ6" s="208"/>
    </row>
    <row r="7" spans="1:260" s="7" customFormat="1" ht="4.5" customHeight="1" x14ac:dyDescent="0.2">
      <c r="A7" s="208"/>
      <c r="B7" s="208"/>
      <c r="C7" s="208"/>
      <c r="D7" s="208"/>
      <c r="E7" s="208"/>
      <c r="F7" s="211"/>
      <c r="G7" s="208"/>
      <c r="H7" s="208"/>
      <c r="I7" s="208"/>
      <c r="J7" s="208"/>
      <c r="K7" s="208"/>
      <c r="L7" s="208"/>
      <c r="M7" s="268"/>
      <c r="N7" s="268"/>
      <c r="O7" s="213"/>
      <c r="P7" s="213"/>
      <c r="Q7" s="213"/>
      <c r="R7" s="213"/>
      <c r="S7" s="211"/>
      <c r="T7" s="211"/>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c r="IZ7" s="208"/>
    </row>
    <row r="8" spans="1:260" s="7" customFormat="1" ht="30" customHeight="1" x14ac:dyDescent="0.2">
      <c r="A8" s="208"/>
      <c r="B8" s="1046" t="s">
        <v>15</v>
      </c>
      <c r="C8" s="211"/>
      <c r="D8" s="1055" t="s">
        <v>115</v>
      </c>
      <c r="E8" s="1054"/>
      <c r="F8" s="216"/>
      <c r="G8" s="1055" t="s">
        <v>117</v>
      </c>
      <c r="H8" s="1054"/>
      <c r="I8" s="211"/>
      <c r="J8" s="1055" t="s">
        <v>254</v>
      </c>
      <c r="K8" s="1053"/>
      <c r="L8" s="1054"/>
      <c r="M8" s="269"/>
      <c r="N8" s="269"/>
      <c r="O8" s="219"/>
      <c r="P8" s="219"/>
      <c r="Q8" s="219"/>
      <c r="R8" s="219"/>
      <c r="S8" s="216"/>
      <c r="T8" s="216"/>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row>
    <row r="9" spans="1:260" s="124" customFormat="1" ht="30.75" customHeight="1" x14ac:dyDescent="0.2">
      <c r="A9" s="270"/>
      <c r="B9" s="1109"/>
      <c r="C9" s="219"/>
      <c r="D9" s="217" t="s">
        <v>12</v>
      </c>
      <c r="E9" s="218" t="s">
        <v>13</v>
      </c>
      <c r="F9" s="222"/>
      <c r="G9" s="217" t="s">
        <v>12</v>
      </c>
      <c r="H9" s="271" t="s">
        <v>13</v>
      </c>
      <c r="I9" s="216"/>
      <c r="J9" s="217" t="s">
        <v>12</v>
      </c>
      <c r="K9" s="408" t="s">
        <v>119</v>
      </c>
      <c r="L9" s="218" t="s">
        <v>118</v>
      </c>
      <c r="M9" s="272"/>
      <c r="N9" s="272"/>
      <c r="O9" s="223"/>
      <c r="P9" s="223"/>
      <c r="Q9" s="223"/>
      <c r="R9" s="223"/>
      <c r="S9" s="223"/>
      <c r="T9" s="223"/>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c r="IZ9" s="270"/>
    </row>
    <row r="10" spans="1:260" s="39" customFormat="1" ht="7.5" customHeight="1" x14ac:dyDescent="0.2">
      <c r="A10" s="216"/>
      <c r="B10" s="219"/>
      <c r="C10" s="219"/>
      <c r="D10" s="221"/>
      <c r="E10" s="221"/>
      <c r="F10" s="226"/>
      <c r="G10" s="219"/>
      <c r="H10" s="219"/>
      <c r="I10" s="219"/>
      <c r="J10" s="219"/>
      <c r="K10" s="219"/>
      <c r="L10" s="219"/>
      <c r="M10" s="273"/>
      <c r="N10" s="274"/>
      <c r="O10" s="232"/>
      <c r="P10" s="232"/>
      <c r="Q10" s="232"/>
      <c r="R10" s="232"/>
      <c r="S10" s="275"/>
      <c r="T10" s="275"/>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c r="IZ10" s="216"/>
    </row>
    <row r="11" spans="1:260" s="27" customFormat="1" ht="18" customHeight="1" x14ac:dyDescent="0.2">
      <c r="A11" s="222"/>
      <c r="B11" s="225" t="s">
        <v>11</v>
      </c>
      <c r="C11" s="276"/>
      <c r="D11" s="404">
        <v>8500187</v>
      </c>
      <c r="E11" s="185">
        <v>17.904395579860061</v>
      </c>
      <c r="F11" s="226"/>
      <c r="G11" s="227">
        <v>1055830</v>
      </c>
      <c r="H11" s="228">
        <v>16.278233638280728</v>
      </c>
      <c r="I11" s="276"/>
      <c r="J11" s="277">
        <v>376861</v>
      </c>
      <c r="K11" s="412">
        <f>J11*100/D11</f>
        <v>4.4335612851811375</v>
      </c>
      <c r="L11" s="228">
        <f>J11*100/G11</f>
        <v>35.693340784027733</v>
      </c>
      <c r="M11" s="278"/>
      <c r="N11" s="278">
        <f>_xlfn.RANK.EQ(L11,L$11:L$31,0)</f>
        <v>1</v>
      </c>
      <c r="O11" s="278">
        <v>1</v>
      </c>
      <c r="P11" s="278">
        <f>MATCH(O11,N$11:N$31,0)</f>
        <v>1</v>
      </c>
      <c r="Q11" s="279" t="str">
        <f>INDEX(B$11:B$31,P11,1)</f>
        <v>Andalucía</v>
      </c>
      <c r="R11" s="280">
        <f>INDEX(L$11:L$31,P11,1)</f>
        <v>35.693340784027733</v>
      </c>
      <c r="S11" s="275"/>
      <c r="T11" s="275"/>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row>
    <row r="12" spans="1:260" s="125" customFormat="1" ht="18" customHeight="1" x14ac:dyDescent="0.2">
      <c r="A12" s="281"/>
      <c r="B12" s="233" t="s">
        <v>10</v>
      </c>
      <c r="C12" s="276"/>
      <c r="D12" s="405">
        <v>1326315</v>
      </c>
      <c r="E12" s="186">
        <v>2.793687765163531</v>
      </c>
      <c r="F12" s="226"/>
      <c r="G12" s="234">
        <v>194402</v>
      </c>
      <c r="H12" s="235">
        <v>2.9971881607352038</v>
      </c>
      <c r="I12" s="276"/>
      <c r="J12" s="282">
        <v>47372</v>
      </c>
      <c r="K12" s="413">
        <f t="shared" ref="K12:K28" si="0">J12*100/D12</f>
        <v>3.5717005387106382</v>
      </c>
      <c r="L12" s="235">
        <f t="shared" ref="L12:L28" si="1">J12*100/G12</f>
        <v>24.368062056974722</v>
      </c>
      <c r="M12" s="278"/>
      <c r="N12" s="278">
        <f t="shared" ref="N12:N31" si="2">_xlfn.RANK.EQ(L12,L$11:L$31,0)</f>
        <v>14</v>
      </c>
      <c r="O12" s="278">
        <v>2</v>
      </c>
      <c r="P12" s="278">
        <f t="shared" ref="P12:P29" si="3">MATCH(O12,N$11:N$31,0)</f>
        <v>11</v>
      </c>
      <c r="Q12" s="279" t="str">
        <f t="shared" ref="Q12:Q29" si="4">INDEX(B$11:B$31,P12,1)</f>
        <v>Extremadura</v>
      </c>
      <c r="R12" s="280">
        <f t="shared" ref="R12:R29" si="5">INDEX(L$11:L$31,P12,1)</f>
        <v>33.805571575436922</v>
      </c>
      <c r="S12" s="275"/>
      <c r="T12" s="275"/>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c r="IZ12" s="281"/>
    </row>
    <row r="13" spans="1:260" s="125" customFormat="1" ht="18" customHeight="1" x14ac:dyDescent="0.2">
      <c r="A13" s="281"/>
      <c r="B13" s="233" t="s">
        <v>40</v>
      </c>
      <c r="C13" s="276"/>
      <c r="D13" s="405">
        <v>1004686</v>
      </c>
      <c r="E13" s="186">
        <v>2.1162235110294971</v>
      </c>
      <c r="F13" s="226"/>
      <c r="G13" s="234">
        <v>193502</v>
      </c>
      <c r="H13" s="235">
        <v>2.9833124323750959</v>
      </c>
      <c r="I13" s="276"/>
      <c r="J13" s="282">
        <v>40298</v>
      </c>
      <c r="K13" s="413">
        <f t="shared" si="0"/>
        <v>4.0110044332259038</v>
      </c>
      <c r="L13" s="235">
        <f t="shared" si="1"/>
        <v>20.825624541348411</v>
      </c>
      <c r="M13" s="278"/>
      <c r="N13" s="278">
        <f t="shared" si="2"/>
        <v>17</v>
      </c>
      <c r="O13" s="278">
        <v>3</v>
      </c>
      <c r="P13" s="278">
        <f>MATCH(O13,N$11:N$31,0)</f>
        <v>7</v>
      </c>
      <c r="Q13" s="279" t="str">
        <f t="shared" si="4"/>
        <v>Castilla y León</v>
      </c>
      <c r="R13" s="280">
        <f t="shared" si="5"/>
        <v>33.503893426072416</v>
      </c>
      <c r="S13" s="275"/>
      <c r="T13" s="275"/>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c r="IZ13" s="281"/>
    </row>
    <row r="14" spans="1:260" s="125" customFormat="1" ht="18" customHeight="1" x14ac:dyDescent="0.2">
      <c r="A14" s="281"/>
      <c r="B14" s="233" t="s">
        <v>41</v>
      </c>
      <c r="C14" s="276"/>
      <c r="D14" s="405">
        <v>1176659</v>
      </c>
      <c r="E14" s="186">
        <v>2.4784593796115968</v>
      </c>
      <c r="F14" s="226"/>
      <c r="G14" s="234">
        <v>122308</v>
      </c>
      <c r="H14" s="235">
        <v>1.8856806491867435</v>
      </c>
      <c r="I14" s="276"/>
      <c r="J14" s="282">
        <v>37095</v>
      </c>
      <c r="K14" s="413">
        <f t="shared" si="0"/>
        <v>3.1525701158959394</v>
      </c>
      <c r="L14" s="235">
        <f t="shared" si="1"/>
        <v>30.329168983222683</v>
      </c>
      <c r="M14" s="278"/>
      <c r="N14" s="278">
        <f t="shared" si="2"/>
        <v>8</v>
      </c>
      <c r="O14" s="278">
        <v>4</v>
      </c>
      <c r="P14" s="278">
        <f t="shared" si="3"/>
        <v>16</v>
      </c>
      <c r="Q14" s="279" t="str">
        <f t="shared" si="4"/>
        <v>País Vasco</v>
      </c>
      <c r="R14" s="280">
        <f t="shared" si="5"/>
        <v>32.367445397723223</v>
      </c>
      <c r="S14" s="275"/>
      <c r="T14" s="275"/>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c r="IZ14" s="281"/>
    </row>
    <row r="15" spans="1:260" s="125" customFormat="1" ht="18" customHeight="1" x14ac:dyDescent="0.2">
      <c r="A15" s="281"/>
      <c r="B15" s="233" t="s">
        <v>9</v>
      </c>
      <c r="C15" s="276"/>
      <c r="D15" s="405">
        <v>2177701</v>
      </c>
      <c r="E15" s="186">
        <v>4.5870073397981521</v>
      </c>
      <c r="F15" s="226"/>
      <c r="G15" s="234">
        <v>246866</v>
      </c>
      <c r="H15" s="235">
        <v>3.8060506192737567</v>
      </c>
      <c r="I15" s="276"/>
      <c r="J15" s="282">
        <v>48647</v>
      </c>
      <c r="K15" s="413">
        <f t="shared" si="0"/>
        <v>2.233869571626224</v>
      </c>
      <c r="L15" s="235">
        <f t="shared" si="1"/>
        <v>19.705832313886887</v>
      </c>
      <c r="M15" s="278"/>
      <c r="N15" s="278">
        <f t="shared" si="2"/>
        <v>18</v>
      </c>
      <c r="O15" s="278">
        <v>5</v>
      </c>
      <c r="P15" s="278">
        <f t="shared" si="3"/>
        <v>17</v>
      </c>
      <c r="Q15" s="279" t="str">
        <f t="shared" si="4"/>
        <v>Rioja, La</v>
      </c>
      <c r="R15" s="280">
        <f t="shared" si="5"/>
        <v>31.811836653298176</v>
      </c>
      <c r="S15" s="275"/>
      <c r="T15" s="275"/>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c r="IZ15" s="281"/>
    </row>
    <row r="16" spans="1:260" s="125" customFormat="1" ht="18" customHeight="1" x14ac:dyDescent="0.2">
      <c r="A16" s="281"/>
      <c r="B16" s="233" t="s">
        <v>8</v>
      </c>
      <c r="C16" s="276"/>
      <c r="D16" s="406">
        <v>585402</v>
      </c>
      <c r="E16" s="186">
        <v>1.2330633409878207</v>
      </c>
      <c r="F16" s="226"/>
      <c r="G16" s="238">
        <v>99678</v>
      </c>
      <c r="H16" s="235">
        <v>1.5367831683098099</v>
      </c>
      <c r="I16" s="276"/>
      <c r="J16" s="282">
        <v>22659</v>
      </c>
      <c r="K16" s="413">
        <f t="shared" si="0"/>
        <v>3.8706734859122451</v>
      </c>
      <c r="L16" s="235">
        <f t="shared" si="1"/>
        <v>22.732197676518389</v>
      </c>
      <c r="M16" s="278"/>
      <c r="N16" s="278">
        <f t="shared" si="2"/>
        <v>15</v>
      </c>
      <c r="O16" s="278">
        <v>6</v>
      </c>
      <c r="P16" s="278">
        <f t="shared" si="3"/>
        <v>9</v>
      </c>
      <c r="Q16" s="279" t="str">
        <f t="shared" si="4"/>
        <v>Cataluña</v>
      </c>
      <c r="R16" s="283">
        <f t="shared" si="5"/>
        <v>31.297419482699951</v>
      </c>
      <c r="S16" s="275"/>
      <c r="T16" s="275"/>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c r="IZ16" s="281"/>
    </row>
    <row r="17" spans="1:260" s="128" customFormat="1" ht="18" customHeight="1" x14ac:dyDescent="0.2">
      <c r="A17" s="284"/>
      <c r="B17" s="285" t="s">
        <v>7</v>
      </c>
      <c r="C17" s="276"/>
      <c r="D17" s="405">
        <v>2372640</v>
      </c>
      <c r="E17" s="186">
        <v>4.9976177145984177</v>
      </c>
      <c r="F17" s="226"/>
      <c r="G17" s="286">
        <v>420966</v>
      </c>
      <c r="H17" s="287">
        <v>6.4902331831568389</v>
      </c>
      <c r="I17" s="276"/>
      <c r="J17" s="288">
        <v>141040</v>
      </c>
      <c r="K17" s="414">
        <f t="shared" si="0"/>
        <v>5.9444332052060149</v>
      </c>
      <c r="L17" s="287">
        <f t="shared" si="1"/>
        <v>33.503893426072416</v>
      </c>
      <c r="M17" s="278"/>
      <c r="N17" s="278">
        <f t="shared" si="2"/>
        <v>3</v>
      </c>
      <c r="O17" s="278">
        <v>7</v>
      </c>
      <c r="P17" s="278">
        <f t="shared" si="3"/>
        <v>8</v>
      </c>
      <c r="Q17" s="279" t="str">
        <f t="shared" si="4"/>
        <v>Castilla - La Mancha</v>
      </c>
      <c r="R17" s="280">
        <f t="shared" si="5"/>
        <v>30.437166951213204</v>
      </c>
      <c r="S17" s="289"/>
      <c r="T17" s="289"/>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c r="IZ17" s="284"/>
    </row>
    <row r="18" spans="1:260" s="128" customFormat="1" ht="18" customHeight="1" x14ac:dyDescent="0.2">
      <c r="A18" s="284"/>
      <c r="B18" s="285" t="s">
        <v>43</v>
      </c>
      <c r="C18" s="276"/>
      <c r="D18" s="405">
        <v>2053328</v>
      </c>
      <c r="E18" s="186">
        <v>4.3250338806902606</v>
      </c>
      <c r="F18" s="226"/>
      <c r="G18" s="286">
        <v>289935</v>
      </c>
      <c r="H18" s="287">
        <v>4.4700658912087397</v>
      </c>
      <c r="I18" s="276"/>
      <c r="J18" s="288">
        <v>88248</v>
      </c>
      <c r="K18" s="414">
        <f t="shared" si="0"/>
        <v>4.2978033709178467</v>
      </c>
      <c r="L18" s="287">
        <f t="shared" si="1"/>
        <v>30.437166951213204</v>
      </c>
      <c r="M18" s="278"/>
      <c r="N18" s="278">
        <f t="shared" si="2"/>
        <v>7</v>
      </c>
      <c r="O18" s="278">
        <v>8</v>
      </c>
      <c r="P18" s="278">
        <f t="shared" si="3"/>
        <v>4</v>
      </c>
      <c r="Q18" s="279" t="str">
        <f t="shared" si="4"/>
        <v>Balears, Illes</v>
      </c>
      <c r="R18" s="280">
        <f t="shared" si="5"/>
        <v>30.329168983222683</v>
      </c>
      <c r="S18" s="289"/>
      <c r="T18" s="289"/>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c r="IZ18" s="284"/>
    </row>
    <row r="19" spans="1:260" s="128" customFormat="1" ht="18" customHeight="1" x14ac:dyDescent="0.2">
      <c r="A19" s="284"/>
      <c r="B19" s="285" t="s">
        <v>44</v>
      </c>
      <c r="C19" s="276"/>
      <c r="D19" s="405">
        <v>7792611</v>
      </c>
      <c r="E19" s="186">
        <v>16.413990650319683</v>
      </c>
      <c r="F19" s="226"/>
      <c r="G19" s="286">
        <v>1069708</v>
      </c>
      <c r="H19" s="287">
        <v>16.492197369593594</v>
      </c>
      <c r="I19" s="276"/>
      <c r="J19" s="288">
        <v>334791</v>
      </c>
      <c r="K19" s="414">
        <f t="shared" si="0"/>
        <v>4.2962621899129827</v>
      </c>
      <c r="L19" s="287">
        <f t="shared" si="1"/>
        <v>31.297419482699951</v>
      </c>
      <c r="M19" s="278"/>
      <c r="N19" s="278">
        <f t="shared" si="2"/>
        <v>6</v>
      </c>
      <c r="O19" s="278">
        <v>9</v>
      </c>
      <c r="P19" s="278">
        <f t="shared" si="3"/>
        <v>21</v>
      </c>
      <c r="Q19" s="279" t="str">
        <f>INDEX(B$11:B$31,P19,1)</f>
        <v>TOTAL</v>
      </c>
      <c r="R19" s="280">
        <f t="shared" si="5"/>
        <v>28.892349940935649</v>
      </c>
      <c r="S19" s="289"/>
      <c r="T19" s="289"/>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c r="IZ19" s="284"/>
    </row>
    <row r="20" spans="1:260" s="128" customFormat="1" ht="18" customHeight="1" x14ac:dyDescent="0.2">
      <c r="A20" s="284"/>
      <c r="B20" s="285" t="s">
        <v>6</v>
      </c>
      <c r="C20" s="276"/>
      <c r="D20" s="405">
        <v>5097967</v>
      </c>
      <c r="E20" s="186">
        <v>10.738118799159649</v>
      </c>
      <c r="F20" s="226"/>
      <c r="G20" s="286">
        <v>656267</v>
      </c>
      <c r="H20" s="287">
        <v>10.11798069300321</v>
      </c>
      <c r="I20" s="276"/>
      <c r="J20" s="288">
        <v>173624</v>
      </c>
      <c r="K20" s="414">
        <f t="shared" si="0"/>
        <v>3.4057497822171072</v>
      </c>
      <c r="L20" s="287">
        <f>J20*100/G20</f>
        <v>26.456305131905154</v>
      </c>
      <c r="M20" s="278"/>
      <c r="N20" s="278">
        <f t="shared" si="2"/>
        <v>11</v>
      </c>
      <c r="O20" s="278">
        <v>10</v>
      </c>
      <c r="P20" s="278">
        <f t="shared" si="3"/>
        <v>13</v>
      </c>
      <c r="Q20" s="279" t="str">
        <f t="shared" si="4"/>
        <v>Madrid, Comunidad de</v>
      </c>
      <c r="R20" s="280">
        <f t="shared" si="5"/>
        <v>28.495215766504018</v>
      </c>
      <c r="S20" s="289"/>
      <c r="T20" s="289"/>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c r="IZ20" s="284"/>
    </row>
    <row r="21" spans="1:260" s="125" customFormat="1" ht="18" customHeight="1" x14ac:dyDescent="0.2">
      <c r="A21" s="281"/>
      <c r="B21" s="233" t="s">
        <v>5</v>
      </c>
      <c r="C21" s="276"/>
      <c r="D21" s="405">
        <v>1054776</v>
      </c>
      <c r="E21" s="186">
        <v>2.221730739822839</v>
      </c>
      <c r="F21" s="226"/>
      <c r="G21" s="234">
        <v>159524</v>
      </c>
      <c r="H21" s="235">
        <v>2.4594574343531583</v>
      </c>
      <c r="I21" s="276"/>
      <c r="J21" s="282">
        <v>53928</v>
      </c>
      <c r="K21" s="413">
        <f t="shared" si="0"/>
        <v>5.1127443172768432</v>
      </c>
      <c r="L21" s="235">
        <f t="shared" si="1"/>
        <v>33.805571575436922</v>
      </c>
      <c r="M21" s="278"/>
      <c r="N21" s="278">
        <f t="shared" si="2"/>
        <v>2</v>
      </c>
      <c r="O21" s="278">
        <v>11</v>
      </c>
      <c r="P21" s="278">
        <f t="shared" si="3"/>
        <v>10</v>
      </c>
      <c r="Q21" s="279" t="str">
        <f t="shared" si="4"/>
        <v>Comunitat Valenciana</v>
      </c>
      <c r="R21" s="280">
        <f t="shared" si="5"/>
        <v>26.456305131905154</v>
      </c>
      <c r="S21" s="275"/>
      <c r="T21" s="275"/>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c r="IZ21" s="281"/>
    </row>
    <row r="22" spans="1:260" s="125" customFormat="1" ht="18" customHeight="1" x14ac:dyDescent="0.2">
      <c r="A22" s="281"/>
      <c r="B22" s="233" t="s">
        <v>38</v>
      </c>
      <c r="C22" s="276"/>
      <c r="D22" s="405">
        <v>2690464</v>
      </c>
      <c r="E22" s="186">
        <v>5.6670672950339354</v>
      </c>
      <c r="F22" s="226"/>
      <c r="G22" s="234">
        <v>485558</v>
      </c>
      <c r="H22" s="235">
        <v>7.4860787900858226</v>
      </c>
      <c r="I22" s="276"/>
      <c r="J22" s="282">
        <v>79861</v>
      </c>
      <c r="K22" s="413">
        <f t="shared" si="0"/>
        <v>2.9682984050334813</v>
      </c>
      <c r="L22" s="235">
        <f t="shared" si="1"/>
        <v>16.447262736892402</v>
      </c>
      <c r="M22" s="278"/>
      <c r="N22" s="278">
        <f t="shared" si="2"/>
        <v>19</v>
      </c>
      <c r="O22" s="278">
        <v>12</v>
      </c>
      <c r="P22" s="278">
        <f t="shared" si="3"/>
        <v>15</v>
      </c>
      <c r="Q22" s="279" t="str">
        <f t="shared" si="4"/>
        <v>Navarra, Comunidad Foral de</v>
      </c>
      <c r="R22" s="280">
        <f t="shared" si="5"/>
        <v>25.798287783199932</v>
      </c>
      <c r="S22" s="275"/>
      <c r="T22" s="275"/>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c r="IZ22" s="281"/>
    </row>
    <row r="23" spans="1:260" s="125" customFormat="1" ht="18" customHeight="1" x14ac:dyDescent="0.2">
      <c r="A23" s="281"/>
      <c r="B23" s="233" t="s">
        <v>45</v>
      </c>
      <c r="C23" s="276"/>
      <c r="D23" s="405">
        <v>6750336</v>
      </c>
      <c r="E23" s="186">
        <v>14.218591431102663</v>
      </c>
      <c r="F23" s="226"/>
      <c r="G23" s="234">
        <v>803577</v>
      </c>
      <c r="H23" s="235">
        <v>12.389129076033749</v>
      </c>
      <c r="I23" s="276"/>
      <c r="J23" s="282">
        <v>228981</v>
      </c>
      <c r="K23" s="413">
        <f t="shared" si="0"/>
        <v>3.3921422578076115</v>
      </c>
      <c r="L23" s="235">
        <f t="shared" si="1"/>
        <v>28.495215766504018</v>
      </c>
      <c r="M23" s="278"/>
      <c r="N23" s="278">
        <f t="shared" si="2"/>
        <v>10</v>
      </c>
      <c r="O23" s="278">
        <v>13</v>
      </c>
      <c r="P23" s="278">
        <f t="shared" si="3"/>
        <v>14</v>
      </c>
      <c r="Q23" s="279" t="str">
        <f t="shared" si="4"/>
        <v>Murcia, Región de</v>
      </c>
      <c r="R23" s="280">
        <f t="shared" si="5"/>
        <v>25.410206381594953</v>
      </c>
      <c r="S23" s="275"/>
      <c r="T23" s="275"/>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c r="IZ23" s="281"/>
    </row>
    <row r="24" spans="1:260" s="125" customFormat="1" ht="18" customHeight="1" x14ac:dyDescent="0.2">
      <c r="A24" s="281"/>
      <c r="B24" s="233" t="s">
        <v>46</v>
      </c>
      <c r="C24" s="276"/>
      <c r="D24" s="405">
        <v>1531878</v>
      </c>
      <c r="E24" s="186">
        <v>3.2266760357254345</v>
      </c>
      <c r="F24" s="226"/>
      <c r="G24" s="234">
        <v>201423</v>
      </c>
      <c r="H24" s="235">
        <v>3.1054342594200008</v>
      </c>
      <c r="I24" s="276"/>
      <c r="J24" s="282">
        <v>51182</v>
      </c>
      <c r="K24" s="413">
        <f t="shared" si="0"/>
        <v>3.3411276877140348</v>
      </c>
      <c r="L24" s="235">
        <f>J24*100/G24</f>
        <v>25.410206381594953</v>
      </c>
      <c r="M24" s="278"/>
      <c r="N24" s="278">
        <f t="shared" si="2"/>
        <v>13</v>
      </c>
      <c r="O24" s="278">
        <v>14</v>
      </c>
      <c r="P24" s="278">
        <f t="shared" si="3"/>
        <v>2</v>
      </c>
      <c r="Q24" s="279" t="str">
        <f t="shared" si="4"/>
        <v>Aragón</v>
      </c>
      <c r="R24" s="280">
        <f t="shared" si="5"/>
        <v>24.368062056974722</v>
      </c>
      <c r="S24" s="275"/>
      <c r="T24" s="275"/>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c r="IZ24" s="281"/>
    </row>
    <row r="25" spans="1:260" s="125" customFormat="1" ht="18" customHeight="1" x14ac:dyDescent="0.2">
      <c r="A25" s="281"/>
      <c r="B25" s="233" t="s">
        <v>47</v>
      </c>
      <c r="C25" s="276"/>
      <c r="D25" s="406">
        <v>664117</v>
      </c>
      <c r="E25" s="186">
        <v>1.3988649284198011</v>
      </c>
      <c r="F25" s="226"/>
      <c r="G25" s="238">
        <v>82583</v>
      </c>
      <c r="H25" s="235">
        <v>1.2732214168475393</v>
      </c>
      <c r="I25" s="276"/>
      <c r="J25" s="282">
        <v>21305</v>
      </c>
      <c r="K25" s="413">
        <f t="shared" si="0"/>
        <v>3.2080190689291195</v>
      </c>
      <c r="L25" s="235">
        <f t="shared" si="1"/>
        <v>25.798287783199932</v>
      </c>
      <c r="M25" s="278"/>
      <c r="N25" s="278">
        <f t="shared" si="2"/>
        <v>12</v>
      </c>
      <c r="O25" s="278">
        <v>15</v>
      </c>
      <c r="P25" s="278">
        <f t="shared" si="3"/>
        <v>6</v>
      </c>
      <c r="Q25" s="279" t="str">
        <f t="shared" si="4"/>
        <v>Cantabria</v>
      </c>
      <c r="R25" s="283">
        <f t="shared" si="5"/>
        <v>22.732197676518389</v>
      </c>
      <c r="S25" s="275"/>
      <c r="T25" s="275"/>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c r="IZ25" s="281"/>
    </row>
    <row r="26" spans="1:260" s="125" customFormat="1" ht="18" customHeight="1" x14ac:dyDescent="0.2">
      <c r="A26" s="281"/>
      <c r="B26" s="233" t="s">
        <v>48</v>
      </c>
      <c r="C26" s="276"/>
      <c r="D26" s="406">
        <v>2208174</v>
      </c>
      <c r="E26" s="186">
        <v>4.6511942390399073</v>
      </c>
      <c r="F26" s="226"/>
      <c r="G26" s="238">
        <v>336616</v>
      </c>
      <c r="H26" s="235">
        <v>5.1897690862956214</v>
      </c>
      <c r="I26" s="276"/>
      <c r="J26" s="282">
        <v>108954</v>
      </c>
      <c r="K26" s="413">
        <f t="shared" si="0"/>
        <v>4.9341220392958167</v>
      </c>
      <c r="L26" s="235">
        <f t="shared" si="1"/>
        <v>32.367445397723223</v>
      </c>
      <c r="M26" s="278"/>
      <c r="N26" s="278">
        <f t="shared" si="2"/>
        <v>4</v>
      </c>
      <c r="O26" s="278">
        <v>16</v>
      </c>
      <c r="P26" s="278">
        <f t="shared" si="3"/>
        <v>18</v>
      </c>
      <c r="Q26" s="279" t="str">
        <f t="shared" si="4"/>
        <v>Ceuta y Melilla</v>
      </c>
      <c r="R26" s="280">
        <f t="shared" si="5"/>
        <v>21.538254310344829</v>
      </c>
      <c r="S26" s="275"/>
      <c r="T26" s="275"/>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c r="IZ26" s="281"/>
    </row>
    <row r="27" spans="1:260" s="125" customFormat="1" ht="18" customHeight="1" x14ac:dyDescent="0.2">
      <c r="A27" s="281"/>
      <c r="B27" s="233" t="s">
        <v>49</v>
      </c>
      <c r="C27" s="276"/>
      <c r="D27" s="406">
        <v>319892</v>
      </c>
      <c r="E27" s="187">
        <v>0.67380551872948147</v>
      </c>
      <c r="F27" s="226"/>
      <c r="G27" s="238">
        <v>45131</v>
      </c>
      <c r="H27" s="242">
        <v>0.69580610735558523</v>
      </c>
      <c r="I27" s="276"/>
      <c r="J27" s="282">
        <v>14357</v>
      </c>
      <c r="K27" s="413">
        <f t="shared" si="0"/>
        <v>4.4880772260637967</v>
      </c>
      <c r="L27" s="242">
        <f t="shared" si="1"/>
        <v>31.811836653298176</v>
      </c>
      <c r="M27" s="278"/>
      <c r="N27" s="278">
        <f t="shared" si="2"/>
        <v>5</v>
      </c>
      <c r="O27" s="278">
        <v>17</v>
      </c>
      <c r="P27" s="278">
        <f t="shared" si="3"/>
        <v>3</v>
      </c>
      <c r="Q27" s="279" t="str">
        <f t="shared" si="4"/>
        <v>Asturias, Principado de</v>
      </c>
      <c r="R27" s="280">
        <f t="shared" si="5"/>
        <v>20.825624541348411</v>
      </c>
      <c r="S27" s="275"/>
      <c r="T27" s="275"/>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c r="IZ27" s="281"/>
    </row>
    <row r="28" spans="1:260" s="125" customFormat="1" ht="18" customHeight="1" x14ac:dyDescent="0.2">
      <c r="A28" s="281"/>
      <c r="B28" s="233" t="s">
        <v>4</v>
      </c>
      <c r="C28" s="276"/>
      <c r="D28" s="238">
        <v>168287</v>
      </c>
      <c r="E28" s="242">
        <v>0.35447185090726951</v>
      </c>
      <c r="F28" s="222"/>
      <c r="G28" s="238">
        <v>22272</v>
      </c>
      <c r="H28" s="242">
        <v>0.34337802448480192</v>
      </c>
      <c r="I28" s="276"/>
      <c r="J28" s="282">
        <v>4797</v>
      </c>
      <c r="K28" s="413">
        <f t="shared" si="0"/>
        <v>2.8504875599422417</v>
      </c>
      <c r="L28" s="242">
        <f t="shared" si="1"/>
        <v>21.538254310344829</v>
      </c>
      <c r="M28" s="278"/>
      <c r="N28" s="278">
        <f t="shared" si="2"/>
        <v>16</v>
      </c>
      <c r="O28" s="278">
        <v>18</v>
      </c>
      <c r="P28" s="278">
        <f t="shared" si="3"/>
        <v>5</v>
      </c>
      <c r="Q28" s="279" t="str">
        <f t="shared" si="4"/>
        <v>Canarias</v>
      </c>
      <c r="R28" s="280">
        <f t="shared" si="5"/>
        <v>19.705832313886887</v>
      </c>
      <c r="S28" s="223"/>
      <c r="T28" s="223"/>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c r="IZ28" s="281"/>
    </row>
    <row r="29" spans="1:260" s="125" customFormat="1" ht="6" customHeight="1" x14ac:dyDescent="0.2">
      <c r="A29" s="281"/>
      <c r="B29" s="290"/>
      <c r="C29" s="232"/>
      <c r="D29" s="291"/>
      <c r="E29" s="292"/>
      <c r="F29" s="211"/>
      <c r="G29" s="291"/>
      <c r="H29" s="292"/>
      <c r="I29" s="232"/>
      <c r="J29" s="291"/>
      <c r="K29" s="411"/>
      <c r="L29" s="292"/>
      <c r="M29" s="278"/>
      <c r="N29" s="278"/>
      <c r="O29" s="278">
        <v>19</v>
      </c>
      <c r="P29" s="278">
        <f t="shared" si="3"/>
        <v>12</v>
      </c>
      <c r="Q29" s="279" t="str">
        <f t="shared" si="4"/>
        <v>Galicia</v>
      </c>
      <c r="R29" s="280">
        <f t="shared" si="5"/>
        <v>16.447262736892402</v>
      </c>
      <c r="S29" s="212"/>
      <c r="T29" s="212"/>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c r="IZ29" s="281"/>
    </row>
    <row r="30" spans="1:260" s="125" customFormat="1" ht="5.25" customHeight="1" x14ac:dyDescent="0.2">
      <c r="A30" s="281"/>
      <c r="B30" s="293"/>
      <c r="C30" s="293"/>
      <c r="D30" s="221"/>
      <c r="E30" s="249"/>
      <c r="F30" s="258"/>
      <c r="G30" s="293"/>
      <c r="H30" s="294"/>
      <c r="I30" s="293"/>
      <c r="J30" s="256"/>
      <c r="K30" s="256"/>
      <c r="L30" s="295"/>
      <c r="M30" s="296"/>
      <c r="N30" s="278"/>
      <c r="O30" s="297"/>
      <c r="P30" s="297"/>
      <c r="Q30" s="297"/>
      <c r="R30" s="297"/>
      <c r="S30" s="256"/>
      <c r="T30" s="256"/>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c r="IZ30" s="281"/>
    </row>
    <row r="31" spans="1:260" s="27" customFormat="1" ht="15.75" customHeight="1" x14ac:dyDescent="0.2">
      <c r="A31" s="222"/>
      <c r="B31" s="298" t="s">
        <v>3</v>
      </c>
      <c r="C31" s="299"/>
      <c r="D31" s="253">
        <f>SUM(D11:D28)</f>
        <v>47475420</v>
      </c>
      <c r="E31" s="254">
        <f>SUM(E11:E28)</f>
        <v>100</v>
      </c>
      <c r="F31" s="260"/>
      <c r="G31" s="253">
        <f>SUM(G11:G28)</f>
        <v>6486146</v>
      </c>
      <c r="H31" s="254">
        <f>SUM(H11:H28)</f>
        <v>99.999999999999986</v>
      </c>
      <c r="I31" s="211"/>
      <c r="J31" s="253">
        <f>SUM(J11:J30)</f>
        <v>1874000</v>
      </c>
      <c r="K31" s="409">
        <f>J31*100/D31</f>
        <v>3.9473057847618831</v>
      </c>
      <c r="L31" s="254">
        <f>J31*100/G31</f>
        <v>28.892349940935649</v>
      </c>
      <c r="M31" s="297"/>
      <c r="N31" s="278">
        <f t="shared" si="2"/>
        <v>9</v>
      </c>
      <c r="O31" s="297"/>
      <c r="P31" s="297"/>
      <c r="Q31" s="297"/>
      <c r="R31" s="297"/>
      <c r="S31" s="261"/>
      <c r="T31" s="261"/>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row>
    <row r="32" spans="1:260" s="27" customFormat="1" ht="9.75" customHeight="1" x14ac:dyDescent="0.2">
      <c r="A32" s="222"/>
      <c r="B32" s="300"/>
      <c r="C32" s="299"/>
      <c r="D32" s="260"/>
      <c r="E32" s="260"/>
      <c r="F32" s="299"/>
      <c r="G32" s="301"/>
      <c r="H32" s="302"/>
      <c r="I32" s="211"/>
      <c r="J32" s="301"/>
      <c r="K32" s="301"/>
      <c r="L32" s="302"/>
      <c r="M32" s="303"/>
      <c r="N32" s="303"/>
      <c r="O32" s="261"/>
      <c r="P32" s="261"/>
      <c r="Q32" s="261"/>
      <c r="R32" s="251"/>
      <c r="S32" s="261"/>
      <c r="T32" s="261"/>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c r="IZ32" s="222"/>
    </row>
    <row r="33" spans="1:260" s="20" customFormat="1" ht="26.25" customHeight="1" x14ac:dyDescent="0.2">
      <c r="A33" s="251"/>
      <c r="B33" s="1042" t="str">
        <f>'22solcasaadpot'!B32:M32</f>
        <v>(1) Cifras INE de población referidas al 01/01/2021. Real Decreto 1065/2021, de 30 de noviembre BOE 23.12.21.</v>
      </c>
      <c r="C33" s="1073"/>
      <c r="D33" s="1073"/>
      <c r="E33" s="1073"/>
      <c r="F33" s="1073"/>
      <c r="G33" s="1073"/>
      <c r="H33" s="1073"/>
      <c r="I33" s="1073"/>
      <c r="J33" s="1073"/>
      <c r="K33" s="1073"/>
      <c r="L33" s="1073"/>
      <c r="M33" s="1073"/>
      <c r="N33" s="1073"/>
      <c r="O33" s="251"/>
      <c r="P33" s="259"/>
      <c r="Q33" s="251"/>
      <c r="R33" s="251"/>
      <c r="S33" s="264"/>
      <c r="T33" s="264"/>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c r="IZ33" s="251"/>
    </row>
    <row r="34" spans="1:260" x14ac:dyDescent="0.2">
      <c r="B34" s="1064" t="str">
        <f>'22solcasaadpot'!B33:Q33</f>
        <v>(2) Cifras de Población Potencialmente Dependiente calculadas según lo explicado en la metodología</v>
      </c>
      <c r="C34" s="1108"/>
      <c r="D34" s="1108"/>
      <c r="E34" s="1108"/>
      <c r="F34" s="1108"/>
      <c r="G34" s="1108"/>
      <c r="H34" s="1108"/>
      <c r="I34" s="1108"/>
      <c r="J34" s="1108"/>
      <c r="K34" s="1108"/>
      <c r="L34" s="1108"/>
      <c r="M34" s="1108"/>
      <c r="N34" s="1108"/>
      <c r="O34" s="1108"/>
      <c r="P34" s="410"/>
      <c r="Q34" s="410"/>
      <c r="R34" s="410"/>
    </row>
    <row r="35" spans="1:260" ht="15" customHeight="1" x14ac:dyDescent="0.15">
      <c r="B35" s="257" t="s">
        <v>50</v>
      </c>
      <c r="M35" s="304"/>
      <c r="N35" s="305"/>
      <c r="O35" s="305"/>
      <c r="P35" s="305"/>
      <c r="Q35" s="306"/>
      <c r="R35" s="307"/>
      <c r="S35" s="231"/>
    </row>
    <row r="36" spans="1:260" x14ac:dyDescent="0.15">
      <c r="M36" s="304"/>
      <c r="N36" s="305"/>
      <c r="O36" s="305"/>
      <c r="P36" s="305"/>
      <c r="Q36" s="306"/>
      <c r="R36" s="307"/>
      <c r="S36" s="231"/>
    </row>
    <row r="37" spans="1:260" x14ac:dyDescent="0.15">
      <c r="M37" s="304"/>
      <c r="N37" s="305"/>
      <c r="O37" s="305"/>
      <c r="P37" s="305"/>
      <c r="Q37" s="306"/>
      <c r="R37" s="308"/>
      <c r="S37" s="231"/>
    </row>
    <row r="38" spans="1:260" x14ac:dyDescent="0.15">
      <c r="M38" s="304"/>
      <c r="N38" s="305"/>
      <c r="O38" s="305"/>
      <c r="P38" s="305"/>
      <c r="Q38" s="306"/>
      <c r="R38" s="307"/>
      <c r="S38" s="231"/>
    </row>
    <row r="39" spans="1:260" x14ac:dyDescent="0.15">
      <c r="M39" s="304"/>
      <c r="N39" s="305"/>
      <c r="O39" s="305"/>
      <c r="P39" s="305"/>
      <c r="Q39" s="306"/>
      <c r="R39" s="307"/>
      <c r="S39" s="231"/>
    </row>
    <row r="40" spans="1:260" x14ac:dyDescent="0.15">
      <c r="M40" s="304"/>
      <c r="N40" s="305"/>
      <c r="O40" s="305"/>
      <c r="P40" s="305"/>
      <c r="Q40" s="306"/>
      <c r="R40" s="307"/>
      <c r="S40" s="231"/>
    </row>
    <row r="41" spans="1:260" x14ac:dyDescent="0.15">
      <c r="M41" s="304"/>
      <c r="N41" s="305"/>
      <c r="O41" s="305"/>
      <c r="P41" s="305"/>
      <c r="Q41" s="306"/>
      <c r="R41" s="307"/>
      <c r="S41" s="231"/>
    </row>
    <row r="42" spans="1:260" x14ac:dyDescent="0.15">
      <c r="M42" s="304"/>
      <c r="N42" s="305"/>
      <c r="O42" s="305"/>
      <c r="P42" s="305"/>
      <c r="Q42" s="306"/>
      <c r="R42" s="307"/>
      <c r="S42" s="231"/>
    </row>
    <row r="43" spans="1:260" x14ac:dyDescent="0.15">
      <c r="M43" s="304"/>
      <c r="N43" s="305"/>
      <c r="O43" s="305"/>
      <c r="P43" s="305"/>
      <c r="Q43" s="306"/>
      <c r="R43" s="307"/>
      <c r="S43" s="231"/>
    </row>
    <row r="44" spans="1:260" x14ac:dyDescent="0.15">
      <c r="M44" s="304"/>
      <c r="N44" s="305"/>
      <c r="O44" s="305"/>
      <c r="P44" s="305"/>
      <c r="Q44" s="306"/>
      <c r="R44" s="308"/>
      <c r="S44" s="231"/>
    </row>
    <row r="45" spans="1:260" x14ac:dyDescent="0.15">
      <c r="M45" s="304"/>
      <c r="N45" s="305"/>
      <c r="O45" s="305"/>
      <c r="P45" s="305"/>
      <c r="Q45" s="306"/>
      <c r="R45" s="307"/>
      <c r="S45" s="231"/>
    </row>
    <row r="46" spans="1:260" x14ac:dyDescent="0.15">
      <c r="M46" s="304"/>
      <c r="N46" s="305"/>
      <c r="O46" s="305"/>
      <c r="P46" s="305"/>
      <c r="Q46" s="306"/>
      <c r="R46" s="307"/>
      <c r="S46" s="231"/>
    </row>
    <row r="47" spans="1:260" x14ac:dyDescent="0.15">
      <c r="M47" s="304"/>
      <c r="N47" s="305"/>
      <c r="O47" s="305"/>
      <c r="P47" s="305"/>
      <c r="Q47" s="306"/>
      <c r="R47" s="307"/>
      <c r="S47" s="231"/>
    </row>
    <row r="48" spans="1:260" x14ac:dyDescent="0.15">
      <c r="M48" s="304"/>
      <c r="N48" s="305"/>
      <c r="O48" s="305"/>
      <c r="P48" s="305"/>
      <c r="Q48" s="306"/>
      <c r="R48" s="307"/>
      <c r="S48" s="231"/>
    </row>
    <row r="49" spans="13:19" x14ac:dyDescent="0.15">
      <c r="M49" s="304"/>
      <c r="N49" s="305"/>
      <c r="O49" s="305"/>
      <c r="P49" s="305"/>
      <c r="Q49" s="306"/>
      <c r="R49" s="307"/>
      <c r="S49" s="231"/>
    </row>
    <row r="50" spans="13:19" x14ac:dyDescent="0.15">
      <c r="M50" s="304"/>
      <c r="N50" s="305"/>
      <c r="O50" s="305"/>
      <c r="P50" s="305"/>
      <c r="Q50" s="306"/>
      <c r="R50" s="308"/>
      <c r="S50" s="231"/>
    </row>
    <row r="51" spans="13:19" x14ac:dyDescent="0.15">
      <c r="M51" s="304"/>
      <c r="N51" s="305"/>
      <c r="O51" s="305"/>
      <c r="P51" s="305"/>
      <c r="Q51" s="306"/>
      <c r="R51" s="307"/>
      <c r="S51" s="231"/>
    </row>
    <row r="52" spans="13:19" x14ac:dyDescent="0.15">
      <c r="M52" s="304"/>
      <c r="N52" s="305"/>
      <c r="O52" s="305"/>
      <c r="P52" s="305"/>
      <c r="Q52" s="306"/>
      <c r="R52" s="307"/>
      <c r="S52" s="231"/>
    </row>
    <row r="53" spans="13:19" x14ac:dyDescent="0.15">
      <c r="M53" s="304"/>
      <c r="N53" s="309"/>
      <c r="O53" s="309"/>
      <c r="P53" s="305"/>
      <c r="Q53" s="306"/>
      <c r="R53" s="307"/>
      <c r="S53" s="231"/>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3"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3"/>
      <c r="C2" s="1043"/>
    </row>
    <row r="3" spans="1:53" s="208" customFormat="1" ht="4.5" customHeight="1" x14ac:dyDescent="0.2">
      <c r="B3" s="1044"/>
      <c r="C3" s="1044"/>
    </row>
    <row r="4" spans="1:53" s="208" customFormat="1" ht="17.25" customHeight="1" x14ac:dyDescent="0.2">
      <c r="A4" s="1044" t="s">
        <v>415</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1:53"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1:53" s="208" customFormat="1" ht="6" customHeight="1" x14ac:dyDescent="0.2"/>
    <row r="7" spans="1:53" s="213" customFormat="1" ht="12.75" customHeight="1" x14ac:dyDescent="0.2">
      <c r="A7" s="209"/>
      <c r="B7" s="1046" t="s">
        <v>15</v>
      </c>
      <c r="C7" s="211"/>
      <c r="D7" s="1049" t="s">
        <v>254</v>
      </c>
      <c r="E7" s="1050"/>
      <c r="F7" s="1050"/>
      <c r="G7" s="1050"/>
      <c r="H7" s="1050"/>
      <c r="I7" s="568"/>
      <c r="J7" s="1053"/>
      <c r="K7" s="1053"/>
      <c r="L7" s="1053"/>
      <c r="M7" s="1053"/>
      <c r="N7" s="1053"/>
      <c r="O7" s="1053"/>
      <c r="P7" s="568"/>
      <c r="Q7" s="1053"/>
      <c r="R7" s="1053"/>
      <c r="S7" s="1053"/>
      <c r="T7" s="1053"/>
      <c r="U7" s="1053"/>
      <c r="V7" s="1053"/>
      <c r="W7" s="568"/>
      <c r="X7" s="1053"/>
      <c r="Y7" s="1053"/>
      <c r="Z7" s="1053"/>
      <c r="AA7" s="1053"/>
      <c r="AB7" s="1053"/>
      <c r="AC7" s="1054"/>
      <c r="AD7" s="430"/>
      <c r="AE7" s="430"/>
      <c r="AF7" s="431"/>
      <c r="AG7" s="431"/>
      <c r="AH7" s="431"/>
      <c r="AI7" s="431"/>
      <c r="AJ7" s="431"/>
      <c r="AK7" s="431"/>
      <c r="AL7" s="432"/>
    </row>
    <row r="8" spans="1:53" s="213" customFormat="1" ht="25.5" customHeight="1" x14ac:dyDescent="0.2">
      <c r="A8" s="209"/>
      <c r="B8" s="1047"/>
      <c r="C8" s="211"/>
      <c r="D8" s="1051"/>
      <c r="E8" s="1052"/>
      <c r="F8" s="1052"/>
      <c r="G8" s="1052"/>
      <c r="H8" s="1052"/>
      <c r="I8" s="501"/>
      <c r="J8" s="1055" t="s">
        <v>184</v>
      </c>
      <c r="K8" s="1053"/>
      <c r="L8" s="1053"/>
      <c r="M8" s="1053"/>
      <c r="N8" s="1053"/>
      <c r="O8" s="1054"/>
      <c r="P8" s="211"/>
      <c r="Q8" s="1055" t="s">
        <v>185</v>
      </c>
      <c r="R8" s="1053"/>
      <c r="S8" s="1053"/>
      <c r="T8" s="1053"/>
      <c r="U8" s="1053"/>
      <c r="V8" s="1054"/>
      <c r="W8" s="211"/>
      <c r="X8" s="1055" t="s">
        <v>186</v>
      </c>
      <c r="Y8" s="1053"/>
      <c r="Z8" s="1053"/>
      <c r="AA8" s="1053"/>
      <c r="AB8" s="1053"/>
      <c r="AC8" s="1054"/>
      <c r="AD8" s="430"/>
      <c r="AE8" s="430"/>
      <c r="AF8" s="431"/>
      <c r="AG8" s="431"/>
      <c r="AH8" s="431"/>
      <c r="AI8" s="431"/>
      <c r="AJ8" s="431"/>
      <c r="AK8" s="431"/>
      <c r="AL8" s="432"/>
    </row>
    <row r="9" spans="1:53" s="213" customFormat="1" ht="21.75" customHeight="1" x14ac:dyDescent="0.2">
      <c r="A9" s="209"/>
      <c r="B9" s="1047"/>
      <c r="C9" s="211"/>
      <c r="D9" s="1056" t="s">
        <v>12</v>
      </c>
      <c r="E9" s="1037" t="s">
        <v>27</v>
      </c>
      <c r="F9" s="1038"/>
      <c r="G9" s="1038" t="s">
        <v>26</v>
      </c>
      <c r="H9" s="1039"/>
      <c r="I9" s="211"/>
      <c r="J9" s="1040" t="s">
        <v>12</v>
      </c>
      <c r="K9" s="1035" t="s">
        <v>230</v>
      </c>
      <c r="L9" s="1037" t="s">
        <v>27</v>
      </c>
      <c r="M9" s="1038"/>
      <c r="N9" s="1038" t="s">
        <v>26</v>
      </c>
      <c r="O9" s="1039"/>
      <c r="P9" s="211"/>
      <c r="Q9" s="1040" t="s">
        <v>12</v>
      </c>
      <c r="R9" s="1035" t="s">
        <v>230</v>
      </c>
      <c r="S9" s="1037" t="s">
        <v>27</v>
      </c>
      <c r="T9" s="1038"/>
      <c r="U9" s="1038" t="s">
        <v>26</v>
      </c>
      <c r="V9" s="1039"/>
      <c r="W9" s="211"/>
      <c r="X9" s="1040" t="s">
        <v>12</v>
      </c>
      <c r="Y9" s="1035" t="s">
        <v>230</v>
      </c>
      <c r="Z9" s="1037" t="s">
        <v>27</v>
      </c>
      <c r="AA9" s="1038"/>
      <c r="AB9" s="1038" t="s">
        <v>26</v>
      </c>
      <c r="AC9" s="1039"/>
      <c r="AD9" s="430"/>
      <c r="AE9" s="430"/>
      <c r="AF9" s="431"/>
      <c r="AG9" s="431"/>
      <c r="AH9" s="431"/>
      <c r="AI9" s="431"/>
      <c r="AJ9" s="431"/>
      <c r="AK9" s="431"/>
      <c r="AL9" s="432"/>
    </row>
    <row r="10" spans="1:53" s="219" customFormat="1" ht="44.25" customHeight="1" x14ac:dyDescent="0.2">
      <c r="A10" s="214"/>
      <c r="B10" s="1048"/>
      <c r="C10" s="216"/>
      <c r="D10" s="1057"/>
      <c r="E10" s="408" t="s">
        <v>12</v>
      </c>
      <c r="F10" s="408" t="s">
        <v>230</v>
      </c>
      <c r="G10" s="408" t="s">
        <v>12</v>
      </c>
      <c r="H10" s="218" t="s">
        <v>230</v>
      </c>
      <c r="I10" s="216"/>
      <c r="J10" s="1041"/>
      <c r="K10" s="1036"/>
      <c r="L10" s="408" t="s">
        <v>12</v>
      </c>
      <c r="M10" s="408" t="s">
        <v>231</v>
      </c>
      <c r="N10" s="408" t="s">
        <v>12</v>
      </c>
      <c r="O10" s="218" t="s">
        <v>231</v>
      </c>
      <c r="P10" s="216"/>
      <c r="Q10" s="1041"/>
      <c r="R10" s="1036"/>
      <c r="S10" s="408" t="s">
        <v>12</v>
      </c>
      <c r="T10" s="408" t="s">
        <v>231</v>
      </c>
      <c r="U10" s="408" t="s">
        <v>12</v>
      </c>
      <c r="V10" s="218" t="s">
        <v>231</v>
      </c>
      <c r="W10" s="216"/>
      <c r="X10" s="1041"/>
      <c r="Y10" s="1036"/>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376861</v>
      </c>
      <c r="E12" s="738">
        <f>L12+S12+Z12</f>
        <v>236074</v>
      </c>
      <c r="F12" s="747">
        <f>E12/$D12*100</f>
        <v>62.642194336904055</v>
      </c>
      <c r="G12" s="738">
        <f>N12+U12+AB12</f>
        <v>140787</v>
      </c>
      <c r="H12" s="230">
        <f>G12/$D12*100</f>
        <v>37.357805663095945</v>
      </c>
      <c r="I12" s="226"/>
      <c r="J12" s="227">
        <v>109994</v>
      </c>
      <c r="K12" s="750">
        <v>29.186888534499456</v>
      </c>
      <c r="L12" s="744">
        <v>46656</v>
      </c>
      <c r="M12" s="747">
        <v>42.416859101405528</v>
      </c>
      <c r="N12" s="744">
        <v>63338</v>
      </c>
      <c r="O12" s="228">
        <v>57.583140898594465</v>
      </c>
      <c r="P12" s="226"/>
      <c r="Q12" s="227">
        <v>90170</v>
      </c>
      <c r="R12" s="750">
        <v>23.926593624705131</v>
      </c>
      <c r="S12" s="744">
        <v>60362</v>
      </c>
      <c r="T12" s="747">
        <v>66.942442053898191</v>
      </c>
      <c r="U12" s="744">
        <v>29808</v>
      </c>
      <c r="V12" s="228">
        <v>33.057557946101809</v>
      </c>
      <c r="W12" s="226"/>
      <c r="X12" s="227">
        <v>176697</v>
      </c>
      <c r="Y12" s="750">
        <v>46.886517840795413</v>
      </c>
      <c r="Z12" s="744">
        <v>129056</v>
      </c>
      <c r="AA12" s="747">
        <v>73.038025546557108</v>
      </c>
      <c r="AB12" s="744">
        <v>47641</v>
      </c>
      <c r="AC12" s="228">
        <f t="shared" ref="AC12:AC29" si="0">AB12/$X12*100</f>
        <v>26.961974453442899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47372</v>
      </c>
      <c r="E13" s="739">
        <f t="shared" ref="E13:E29" si="2">L13+S13+Z13</f>
        <v>30539</v>
      </c>
      <c r="F13" s="577">
        <f t="shared" ref="F13:H29" si="3">E13/$D13*100</f>
        <v>64.466351431225206</v>
      </c>
      <c r="G13" s="739">
        <f t="shared" ref="G13:G29" si="4">N13+U13+AB13</f>
        <v>16833</v>
      </c>
      <c r="H13" s="237">
        <f t="shared" si="3"/>
        <v>35.533648568774808</v>
      </c>
      <c r="I13" s="226"/>
      <c r="J13" s="234">
        <v>9665</v>
      </c>
      <c r="K13" s="751">
        <v>20.40234737819809</v>
      </c>
      <c r="L13" s="745">
        <v>4182</v>
      </c>
      <c r="M13" s="748">
        <v>43.269529229177444</v>
      </c>
      <c r="N13" s="745">
        <v>5483</v>
      </c>
      <c r="O13" s="235">
        <v>56.730470770822564</v>
      </c>
      <c r="P13" s="226"/>
      <c r="Q13" s="234">
        <v>8989</v>
      </c>
      <c r="R13" s="751">
        <v>18.975344085113569</v>
      </c>
      <c r="S13" s="745">
        <v>5575</v>
      </c>
      <c r="T13" s="748">
        <v>62.020246968517078</v>
      </c>
      <c r="U13" s="745">
        <v>3414</v>
      </c>
      <c r="V13" s="235">
        <v>37.979753031482922</v>
      </c>
      <c r="W13" s="226"/>
      <c r="X13" s="234">
        <v>28718</v>
      </c>
      <c r="Y13" s="751">
        <v>60.622308536688344</v>
      </c>
      <c r="Z13" s="745">
        <v>20782</v>
      </c>
      <c r="AA13" s="748">
        <v>72.365763632564935</v>
      </c>
      <c r="AB13" s="745">
        <v>7936</v>
      </c>
      <c r="AC13" s="235">
        <f t="shared" si="0"/>
        <v>27.634236367435054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40298</v>
      </c>
      <c r="E14" s="739">
        <f t="shared" si="2"/>
        <v>26171</v>
      </c>
      <c r="F14" s="577">
        <f t="shared" si="3"/>
        <v>64.943669661025353</v>
      </c>
      <c r="G14" s="739">
        <f t="shared" si="4"/>
        <v>14127</v>
      </c>
      <c r="H14" s="237">
        <f t="shared" si="3"/>
        <v>35.056330338974639</v>
      </c>
      <c r="I14" s="226"/>
      <c r="J14" s="234">
        <v>9450</v>
      </c>
      <c r="K14" s="751">
        <v>23.45029530001489</v>
      </c>
      <c r="L14" s="745">
        <v>3980</v>
      </c>
      <c r="M14" s="748">
        <v>42.116402116402121</v>
      </c>
      <c r="N14" s="745">
        <v>5470</v>
      </c>
      <c r="O14" s="235">
        <v>57.883597883597879</v>
      </c>
      <c r="P14" s="226"/>
      <c r="Q14" s="234">
        <v>8690</v>
      </c>
      <c r="R14" s="751">
        <v>21.564345625093058</v>
      </c>
      <c r="S14" s="745">
        <v>5372</v>
      </c>
      <c r="T14" s="748">
        <v>61.818181818181813</v>
      </c>
      <c r="U14" s="745">
        <v>3318</v>
      </c>
      <c r="V14" s="235">
        <v>38.181818181818187</v>
      </c>
      <c r="W14" s="226"/>
      <c r="X14" s="234">
        <v>22158</v>
      </c>
      <c r="Y14" s="751">
        <v>54.98535907489206</v>
      </c>
      <c r="Z14" s="745">
        <v>16819</v>
      </c>
      <c r="AA14" s="748">
        <v>75.904865060023468</v>
      </c>
      <c r="AB14" s="745">
        <v>5339</v>
      </c>
      <c r="AC14" s="235">
        <f t="shared" si="0"/>
        <v>24.095134939976532</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37095</v>
      </c>
      <c r="E15" s="739">
        <f t="shared" si="2"/>
        <v>22870</v>
      </c>
      <c r="F15" s="577">
        <f t="shared" si="3"/>
        <v>61.652513815878152</v>
      </c>
      <c r="G15" s="739">
        <f t="shared" si="4"/>
        <v>14225</v>
      </c>
      <c r="H15" s="237">
        <f t="shared" si="3"/>
        <v>38.347486184121848</v>
      </c>
      <c r="I15" s="226"/>
      <c r="J15" s="234">
        <v>10526</v>
      </c>
      <c r="K15" s="751">
        <v>28.375791885698881</v>
      </c>
      <c r="L15" s="745">
        <v>4540</v>
      </c>
      <c r="M15" s="748">
        <v>43.131293938818168</v>
      </c>
      <c r="N15" s="745">
        <v>5986</v>
      </c>
      <c r="O15" s="235">
        <v>56.86870606118184</v>
      </c>
      <c r="P15" s="226"/>
      <c r="Q15" s="234">
        <v>8501</v>
      </c>
      <c r="R15" s="751">
        <v>22.916835152985577</v>
      </c>
      <c r="S15" s="745">
        <v>5145</v>
      </c>
      <c r="T15" s="748">
        <v>60.522291495118218</v>
      </c>
      <c r="U15" s="745">
        <v>3356</v>
      </c>
      <c r="V15" s="235">
        <v>39.477708504881782</v>
      </c>
      <c r="W15" s="226"/>
      <c r="X15" s="234">
        <v>18068</v>
      </c>
      <c r="Y15" s="751">
        <v>48.707372961315542</v>
      </c>
      <c r="Z15" s="745">
        <v>13185</v>
      </c>
      <c r="AA15" s="748">
        <v>72.974319238432585</v>
      </c>
      <c r="AB15" s="745">
        <v>4883</v>
      </c>
      <c r="AC15" s="235">
        <f t="shared" si="0"/>
        <v>27.025680761567411</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48647</v>
      </c>
      <c r="E16" s="739">
        <f t="shared" si="2"/>
        <v>28697</v>
      </c>
      <c r="F16" s="577">
        <f t="shared" si="3"/>
        <v>58.990276892716921</v>
      </c>
      <c r="G16" s="739">
        <f t="shared" si="4"/>
        <v>19950</v>
      </c>
      <c r="H16" s="237">
        <f t="shared" si="3"/>
        <v>41.009723107283079</v>
      </c>
      <c r="I16" s="226"/>
      <c r="J16" s="234">
        <v>18465</v>
      </c>
      <c r="K16" s="751">
        <v>37.957119657943963</v>
      </c>
      <c r="L16" s="745">
        <v>7632</v>
      </c>
      <c r="M16" s="748">
        <v>41.332250203086922</v>
      </c>
      <c r="N16" s="745">
        <v>10833</v>
      </c>
      <c r="O16" s="235">
        <v>58.667749796913085</v>
      </c>
      <c r="P16" s="226"/>
      <c r="Q16" s="234">
        <v>10263</v>
      </c>
      <c r="R16" s="751">
        <v>21.096881616543673</v>
      </c>
      <c r="S16" s="745">
        <v>6186</v>
      </c>
      <c r="T16" s="748">
        <v>60.274773458053197</v>
      </c>
      <c r="U16" s="745">
        <v>4077</v>
      </c>
      <c r="V16" s="235">
        <v>39.725226541946803</v>
      </c>
      <c r="W16" s="226"/>
      <c r="X16" s="234">
        <v>19919</v>
      </c>
      <c r="Y16" s="751">
        <v>40.945998725512368</v>
      </c>
      <c r="Z16" s="745">
        <v>14879</v>
      </c>
      <c r="AA16" s="748">
        <v>74.697524976153417</v>
      </c>
      <c r="AB16" s="745">
        <v>5040</v>
      </c>
      <c r="AC16" s="235">
        <f t="shared" si="0"/>
        <v>25.302475023846576</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22659</v>
      </c>
      <c r="E17" s="740">
        <f t="shared" si="2"/>
        <v>13993</v>
      </c>
      <c r="F17" s="578">
        <f t="shared" si="3"/>
        <v>61.75471115230151</v>
      </c>
      <c r="G17" s="740">
        <f t="shared" si="4"/>
        <v>8666</v>
      </c>
      <c r="H17" s="237">
        <f t="shared" si="3"/>
        <v>38.24528884769849</v>
      </c>
      <c r="I17" s="226"/>
      <c r="J17" s="238">
        <v>6218</v>
      </c>
      <c r="K17" s="752">
        <v>27.441634670550336</v>
      </c>
      <c r="L17" s="740">
        <v>2650</v>
      </c>
      <c r="M17" s="578">
        <v>42.618205210678674</v>
      </c>
      <c r="N17" s="740">
        <v>3568</v>
      </c>
      <c r="O17" s="235">
        <v>57.381794789321326</v>
      </c>
      <c r="P17" s="226"/>
      <c r="Q17" s="238">
        <v>4735</v>
      </c>
      <c r="R17" s="752">
        <v>20.896773908822102</v>
      </c>
      <c r="S17" s="740">
        <v>2706</v>
      </c>
      <c r="T17" s="578">
        <v>57.14889123548047</v>
      </c>
      <c r="U17" s="740">
        <v>2029</v>
      </c>
      <c r="V17" s="235">
        <v>42.851108764519537</v>
      </c>
      <c r="W17" s="226"/>
      <c r="X17" s="238">
        <v>11706</v>
      </c>
      <c r="Y17" s="752">
        <v>51.661591420627559</v>
      </c>
      <c r="Z17" s="740">
        <v>8637</v>
      </c>
      <c r="AA17" s="578">
        <v>73.782675550999485</v>
      </c>
      <c r="AB17" s="740">
        <v>3069</v>
      </c>
      <c r="AC17" s="235">
        <f t="shared" si="0"/>
        <v>26.217324449000511</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141040</v>
      </c>
      <c r="E18" s="739">
        <f t="shared" si="2"/>
        <v>88258</v>
      </c>
      <c r="F18" s="577">
        <f t="shared" si="3"/>
        <v>62.576574021554165</v>
      </c>
      <c r="G18" s="739">
        <f t="shared" si="4"/>
        <v>52782</v>
      </c>
      <c r="H18" s="237">
        <f t="shared" si="3"/>
        <v>37.423425978445827</v>
      </c>
      <c r="I18" s="226"/>
      <c r="J18" s="234">
        <v>29593</v>
      </c>
      <c r="K18" s="751">
        <v>20.98199092456041</v>
      </c>
      <c r="L18" s="745">
        <v>12389</v>
      </c>
      <c r="M18" s="748">
        <v>41.864630149021728</v>
      </c>
      <c r="N18" s="745">
        <v>17204</v>
      </c>
      <c r="O18" s="235">
        <v>58.135369850978272</v>
      </c>
      <c r="P18" s="226"/>
      <c r="Q18" s="234">
        <v>25048</v>
      </c>
      <c r="R18" s="751">
        <v>17.759500850822462</v>
      </c>
      <c r="S18" s="745">
        <v>14490</v>
      </c>
      <c r="T18" s="748">
        <v>57.848930054295757</v>
      </c>
      <c r="U18" s="745">
        <v>10558</v>
      </c>
      <c r="V18" s="235">
        <v>42.151069945704251</v>
      </c>
      <c r="W18" s="226"/>
      <c r="X18" s="234">
        <v>86399</v>
      </c>
      <c r="Y18" s="751">
        <v>61.258508224617124</v>
      </c>
      <c r="Z18" s="745">
        <v>61379</v>
      </c>
      <c r="AA18" s="748">
        <v>71.041331496892326</v>
      </c>
      <c r="AB18" s="745">
        <v>25020</v>
      </c>
      <c r="AC18" s="235">
        <f t="shared" si="0"/>
        <v>28.958668503107678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88248</v>
      </c>
      <c r="E19" s="739">
        <f t="shared" si="2"/>
        <v>55864</v>
      </c>
      <c r="F19" s="577">
        <f t="shared" si="3"/>
        <v>63.303417641193008</v>
      </c>
      <c r="G19" s="739">
        <f t="shared" si="4"/>
        <v>32384</v>
      </c>
      <c r="H19" s="237">
        <f t="shared" si="3"/>
        <v>36.696582358806999</v>
      </c>
      <c r="I19" s="226"/>
      <c r="J19" s="234">
        <v>20651</v>
      </c>
      <c r="K19" s="751">
        <v>23.401096908711814</v>
      </c>
      <c r="L19" s="745">
        <v>8862</v>
      </c>
      <c r="M19" s="748">
        <v>42.913176117379301</v>
      </c>
      <c r="N19" s="745">
        <v>11789</v>
      </c>
      <c r="O19" s="235">
        <v>57.086823882620699</v>
      </c>
      <c r="P19" s="226"/>
      <c r="Q19" s="234">
        <v>17255</v>
      </c>
      <c r="R19" s="751">
        <v>19.552851056114587</v>
      </c>
      <c r="S19" s="745">
        <v>10985</v>
      </c>
      <c r="T19" s="748">
        <v>63.662706461895105</v>
      </c>
      <c r="U19" s="745">
        <v>6270</v>
      </c>
      <c r="V19" s="235">
        <v>36.337293538104895</v>
      </c>
      <c r="W19" s="226"/>
      <c r="X19" s="234">
        <v>50342</v>
      </c>
      <c r="Y19" s="751">
        <v>57.046052035173602</v>
      </c>
      <c r="Z19" s="745">
        <v>36017</v>
      </c>
      <c r="AA19" s="748">
        <v>71.544634698661156</v>
      </c>
      <c r="AB19" s="745">
        <v>14325</v>
      </c>
      <c r="AC19" s="235">
        <f t="shared" si="0"/>
        <v>28.455365301338841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334791</v>
      </c>
      <c r="E20" s="739">
        <f t="shared" si="2"/>
        <v>212795</v>
      </c>
      <c r="F20" s="577">
        <f t="shared" si="3"/>
        <v>63.560549716091529</v>
      </c>
      <c r="G20" s="739">
        <f t="shared" si="4"/>
        <v>121996</v>
      </c>
      <c r="H20" s="237">
        <f t="shared" si="3"/>
        <v>36.439450283908471</v>
      </c>
      <c r="I20" s="226"/>
      <c r="J20" s="234">
        <v>84420</v>
      </c>
      <c r="K20" s="751">
        <v>25.215731605688323</v>
      </c>
      <c r="L20" s="745">
        <v>37184</v>
      </c>
      <c r="M20" s="748">
        <v>44.046434494195694</v>
      </c>
      <c r="N20" s="745">
        <v>47236</v>
      </c>
      <c r="O20" s="235">
        <v>55.953565505804313</v>
      </c>
      <c r="P20" s="226"/>
      <c r="Q20" s="234">
        <v>74205</v>
      </c>
      <c r="R20" s="751">
        <v>22.164574316513885</v>
      </c>
      <c r="S20" s="745">
        <v>46719</v>
      </c>
      <c r="T20" s="748">
        <v>62.9593693147362</v>
      </c>
      <c r="U20" s="745">
        <v>27486</v>
      </c>
      <c r="V20" s="235">
        <v>37.0406306852638</v>
      </c>
      <c r="W20" s="226"/>
      <c r="X20" s="234">
        <v>176166</v>
      </c>
      <c r="Y20" s="751">
        <v>52.619694077797789</v>
      </c>
      <c r="Z20" s="745">
        <v>128892</v>
      </c>
      <c r="AA20" s="748">
        <v>73.1650829331426</v>
      </c>
      <c r="AB20" s="745">
        <v>47274</v>
      </c>
      <c r="AC20" s="235">
        <f t="shared" si="0"/>
        <v>26.834917066857393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173624</v>
      </c>
      <c r="E21" s="739">
        <f t="shared" si="2"/>
        <v>107585</v>
      </c>
      <c r="F21" s="577">
        <f t="shared" si="3"/>
        <v>61.964359765930979</v>
      </c>
      <c r="G21" s="739">
        <f t="shared" si="4"/>
        <v>66039</v>
      </c>
      <c r="H21" s="237">
        <f t="shared" si="3"/>
        <v>38.035640234069021</v>
      </c>
      <c r="I21" s="226"/>
      <c r="J21" s="234">
        <v>48113</v>
      </c>
      <c r="K21" s="751">
        <v>27.711030733078378</v>
      </c>
      <c r="L21" s="745">
        <v>19684</v>
      </c>
      <c r="M21" s="748">
        <v>40.912019620476791</v>
      </c>
      <c r="N21" s="745">
        <v>28429</v>
      </c>
      <c r="O21" s="235">
        <v>59.087980379523209</v>
      </c>
      <c r="P21" s="226"/>
      <c r="Q21" s="234">
        <v>37243</v>
      </c>
      <c r="R21" s="751">
        <v>21.450375524121089</v>
      </c>
      <c r="S21" s="745">
        <v>23070</v>
      </c>
      <c r="T21" s="748">
        <v>61.944526488199124</v>
      </c>
      <c r="U21" s="745">
        <v>14173</v>
      </c>
      <c r="V21" s="235">
        <v>38.055473511800876</v>
      </c>
      <c r="W21" s="226"/>
      <c r="X21" s="234">
        <v>88268</v>
      </c>
      <c r="Y21" s="751">
        <v>50.838593742800533</v>
      </c>
      <c r="Z21" s="745">
        <v>64831</v>
      </c>
      <c r="AA21" s="748">
        <v>73.447908641863407</v>
      </c>
      <c r="AB21" s="745">
        <v>23437</v>
      </c>
      <c r="AC21" s="235">
        <f t="shared" si="0"/>
        <v>26.552091358136582</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53928</v>
      </c>
      <c r="E22" s="739">
        <f t="shared" si="2"/>
        <v>34484</v>
      </c>
      <c r="F22" s="577">
        <f t="shared" si="3"/>
        <v>63.94451861741581</v>
      </c>
      <c r="G22" s="739">
        <f t="shared" si="4"/>
        <v>19444</v>
      </c>
      <c r="H22" s="237">
        <f t="shared" si="3"/>
        <v>36.05548138258419</v>
      </c>
      <c r="I22" s="226"/>
      <c r="J22" s="234">
        <v>12569</v>
      </c>
      <c r="K22" s="751">
        <v>23.307001928497257</v>
      </c>
      <c r="L22" s="745">
        <v>5564</v>
      </c>
      <c r="M22" s="748">
        <v>44.267642612777472</v>
      </c>
      <c r="N22" s="745">
        <v>7005</v>
      </c>
      <c r="O22" s="235">
        <v>55.732357387222528</v>
      </c>
      <c r="P22" s="226"/>
      <c r="Q22" s="234">
        <v>11818</v>
      </c>
      <c r="R22" s="751">
        <v>21.914404391039906</v>
      </c>
      <c r="S22" s="745">
        <v>7620</v>
      </c>
      <c r="T22" s="748">
        <v>64.477915044846839</v>
      </c>
      <c r="U22" s="745">
        <v>4198</v>
      </c>
      <c r="V22" s="235">
        <v>35.522084955153154</v>
      </c>
      <c r="W22" s="226"/>
      <c r="X22" s="234">
        <v>29541</v>
      </c>
      <c r="Y22" s="751">
        <v>54.778593680462841</v>
      </c>
      <c r="Z22" s="745">
        <v>21300</v>
      </c>
      <c r="AA22" s="748">
        <v>72.103178633086216</v>
      </c>
      <c r="AB22" s="745">
        <v>8241</v>
      </c>
      <c r="AC22" s="235">
        <f t="shared" si="0"/>
        <v>27.896821366913784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79861</v>
      </c>
      <c r="E23" s="739">
        <f t="shared" si="2"/>
        <v>50212</v>
      </c>
      <c r="F23" s="577">
        <f t="shared" si="3"/>
        <v>62.874243998948174</v>
      </c>
      <c r="G23" s="739">
        <f t="shared" si="4"/>
        <v>29649</v>
      </c>
      <c r="H23" s="237">
        <f t="shared" si="3"/>
        <v>37.125756001051826</v>
      </c>
      <c r="I23" s="226"/>
      <c r="J23" s="234">
        <v>22615</v>
      </c>
      <c r="K23" s="751">
        <v>28.317952442368615</v>
      </c>
      <c r="L23" s="745">
        <v>9038</v>
      </c>
      <c r="M23" s="748">
        <v>39.964625248728716</v>
      </c>
      <c r="N23" s="745">
        <v>13577</v>
      </c>
      <c r="O23" s="235">
        <v>60.035374751271277</v>
      </c>
      <c r="P23" s="226"/>
      <c r="Q23" s="234">
        <v>14658</v>
      </c>
      <c r="R23" s="751">
        <v>18.354390753934961</v>
      </c>
      <c r="S23" s="745">
        <v>8690</v>
      </c>
      <c r="T23" s="748">
        <v>59.28503206440169</v>
      </c>
      <c r="U23" s="745">
        <v>5968</v>
      </c>
      <c r="V23" s="235">
        <v>40.71496793559831</v>
      </c>
      <c r="W23" s="226"/>
      <c r="X23" s="234">
        <v>42588</v>
      </c>
      <c r="Y23" s="751">
        <v>53.327656803696421</v>
      </c>
      <c r="Z23" s="745">
        <v>32484</v>
      </c>
      <c r="AA23" s="748">
        <v>76.27500704423781</v>
      </c>
      <c r="AB23" s="745">
        <v>10104</v>
      </c>
      <c r="AC23" s="235">
        <f t="shared" si="0"/>
        <v>23.724992955762186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228981</v>
      </c>
      <c r="E24" s="739">
        <f t="shared" si="2"/>
        <v>152892</v>
      </c>
      <c r="F24" s="577">
        <f t="shared" si="3"/>
        <v>66.770605421410508</v>
      </c>
      <c r="G24" s="739">
        <f t="shared" si="4"/>
        <v>76089</v>
      </c>
      <c r="H24" s="237">
        <f t="shared" si="3"/>
        <v>33.229394578589492</v>
      </c>
      <c r="I24" s="226"/>
      <c r="J24" s="234">
        <v>54314</v>
      </c>
      <c r="K24" s="751">
        <v>23.719871954441636</v>
      </c>
      <c r="L24" s="745">
        <v>26043</v>
      </c>
      <c r="M24" s="748">
        <v>47.948963434841843</v>
      </c>
      <c r="N24" s="745">
        <v>28271</v>
      </c>
      <c r="O24" s="235">
        <v>52.051036565158157</v>
      </c>
      <c r="P24" s="226"/>
      <c r="Q24" s="234">
        <v>44571</v>
      </c>
      <c r="R24" s="751">
        <v>19.464933771797661</v>
      </c>
      <c r="S24" s="745">
        <v>29597</v>
      </c>
      <c r="T24" s="748">
        <v>66.404164142603932</v>
      </c>
      <c r="U24" s="745">
        <v>14974</v>
      </c>
      <c r="V24" s="235">
        <v>33.595835857396068</v>
      </c>
      <c r="W24" s="226"/>
      <c r="X24" s="234">
        <v>130096</v>
      </c>
      <c r="Y24" s="751">
        <v>56.815194273760703</v>
      </c>
      <c r="Z24" s="745">
        <v>97252</v>
      </c>
      <c r="AA24" s="748">
        <v>74.754027794859184</v>
      </c>
      <c r="AB24" s="745">
        <v>32844</v>
      </c>
      <c r="AC24" s="235">
        <f t="shared" si="0"/>
        <v>25.24597220514082</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51182</v>
      </c>
      <c r="E25" s="739">
        <f t="shared" si="2"/>
        <v>29927</v>
      </c>
      <c r="F25" s="577">
        <f t="shared" si="3"/>
        <v>58.471728341995231</v>
      </c>
      <c r="G25" s="739">
        <f t="shared" si="4"/>
        <v>21255</v>
      </c>
      <c r="H25" s="237">
        <f t="shared" si="3"/>
        <v>41.528271658004769</v>
      </c>
      <c r="I25" s="226"/>
      <c r="J25" s="234">
        <v>18309</v>
      </c>
      <c r="K25" s="751">
        <v>35.772341838927744</v>
      </c>
      <c r="L25" s="745">
        <v>7047</v>
      </c>
      <c r="M25" s="748">
        <v>38.489267573324589</v>
      </c>
      <c r="N25" s="745">
        <v>11262</v>
      </c>
      <c r="O25" s="235">
        <v>61.510732426675411</v>
      </c>
      <c r="P25" s="226"/>
      <c r="Q25" s="234">
        <v>11153</v>
      </c>
      <c r="R25" s="751">
        <v>21.790863975616428</v>
      </c>
      <c r="S25" s="745">
        <v>7055</v>
      </c>
      <c r="T25" s="748">
        <v>63.256522908634452</v>
      </c>
      <c r="U25" s="745">
        <v>4098</v>
      </c>
      <c r="V25" s="235">
        <v>36.743477091365548</v>
      </c>
      <c r="W25" s="226"/>
      <c r="X25" s="234">
        <v>21720</v>
      </c>
      <c r="Y25" s="751">
        <v>42.436794185455824</v>
      </c>
      <c r="Z25" s="745">
        <v>15825</v>
      </c>
      <c r="AA25" s="748">
        <v>72.859116022099442</v>
      </c>
      <c r="AB25" s="745">
        <v>5895</v>
      </c>
      <c r="AC25" s="235">
        <f t="shared" si="0"/>
        <v>27.140883977900554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21305</v>
      </c>
      <c r="E26" s="741">
        <f t="shared" si="2"/>
        <v>13405</v>
      </c>
      <c r="F26" s="579">
        <f t="shared" si="3"/>
        <v>62.919502464210275</v>
      </c>
      <c r="G26" s="741">
        <f t="shared" si="4"/>
        <v>7900</v>
      </c>
      <c r="H26" s="237">
        <f t="shared" si="3"/>
        <v>37.080497535789718</v>
      </c>
      <c r="I26" s="226"/>
      <c r="J26" s="238">
        <v>5110</v>
      </c>
      <c r="K26" s="752">
        <v>23.984980051631073</v>
      </c>
      <c r="L26" s="740">
        <v>2237</v>
      </c>
      <c r="M26" s="578">
        <v>43.776908023483365</v>
      </c>
      <c r="N26" s="740">
        <v>2873</v>
      </c>
      <c r="O26" s="235">
        <v>56.223091976516635</v>
      </c>
      <c r="P26" s="226"/>
      <c r="Q26" s="238">
        <v>3998</v>
      </c>
      <c r="R26" s="752">
        <v>18.765547993428772</v>
      </c>
      <c r="S26" s="740">
        <v>2244</v>
      </c>
      <c r="T26" s="578">
        <v>56.128064032016013</v>
      </c>
      <c r="U26" s="740">
        <v>1754</v>
      </c>
      <c r="V26" s="235">
        <v>43.871935967983994</v>
      </c>
      <c r="W26" s="226"/>
      <c r="X26" s="238">
        <v>12197</v>
      </c>
      <c r="Y26" s="752">
        <v>57.249471954940155</v>
      </c>
      <c r="Z26" s="740">
        <v>8924</v>
      </c>
      <c r="AA26" s="578">
        <v>73.165532507993774</v>
      </c>
      <c r="AB26" s="740">
        <v>3273</v>
      </c>
      <c r="AC26" s="235">
        <f t="shared" si="0"/>
        <v>26.83446749200623</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108954</v>
      </c>
      <c r="E27" s="741">
        <f t="shared" si="2"/>
        <v>66819</v>
      </c>
      <c r="F27" s="579">
        <f t="shared" si="3"/>
        <v>61.32771628393634</v>
      </c>
      <c r="G27" s="741">
        <f t="shared" si="4"/>
        <v>42135</v>
      </c>
      <c r="H27" s="237">
        <f t="shared" si="3"/>
        <v>38.67228371606366</v>
      </c>
      <c r="I27" s="226"/>
      <c r="J27" s="238">
        <v>28936</v>
      </c>
      <c r="K27" s="752">
        <v>26.557996952842483</v>
      </c>
      <c r="L27" s="740">
        <v>11917</v>
      </c>
      <c r="M27" s="578">
        <v>41.183992258777991</v>
      </c>
      <c r="N27" s="740">
        <v>17019</v>
      </c>
      <c r="O27" s="235">
        <v>58.816007741222009</v>
      </c>
      <c r="P27" s="226"/>
      <c r="Q27" s="238">
        <v>21669</v>
      </c>
      <c r="R27" s="752">
        <v>19.888209703177488</v>
      </c>
      <c r="S27" s="740">
        <v>12459</v>
      </c>
      <c r="T27" s="578">
        <v>57.496884950851445</v>
      </c>
      <c r="U27" s="740">
        <v>9210</v>
      </c>
      <c r="V27" s="235">
        <v>42.503115049148555</v>
      </c>
      <c r="W27" s="226"/>
      <c r="X27" s="238">
        <v>58349</v>
      </c>
      <c r="Y27" s="752">
        <v>53.553793343980026</v>
      </c>
      <c r="Z27" s="740">
        <v>42443</v>
      </c>
      <c r="AA27" s="578">
        <v>72.739892714528096</v>
      </c>
      <c r="AB27" s="740">
        <v>15906</v>
      </c>
      <c r="AC27" s="235">
        <f t="shared" si="0"/>
        <v>27.260107285471904</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14357</v>
      </c>
      <c r="E28" s="741">
        <f t="shared" si="2"/>
        <v>8920</v>
      </c>
      <c r="F28" s="579">
        <f t="shared" si="3"/>
        <v>62.129971442501919</v>
      </c>
      <c r="G28" s="741">
        <f t="shared" si="4"/>
        <v>5437</v>
      </c>
      <c r="H28" s="243">
        <f t="shared" si="3"/>
        <v>37.870028557498088</v>
      </c>
      <c r="I28" s="226"/>
      <c r="J28" s="238">
        <v>3397</v>
      </c>
      <c r="K28" s="752">
        <v>23.660931949571637</v>
      </c>
      <c r="L28" s="740">
        <v>1386</v>
      </c>
      <c r="M28" s="578">
        <v>40.800706505740358</v>
      </c>
      <c r="N28" s="740">
        <v>2011</v>
      </c>
      <c r="O28" s="242">
        <v>59.199293494259642</v>
      </c>
      <c r="P28" s="226"/>
      <c r="Q28" s="238">
        <v>2644</v>
      </c>
      <c r="R28" s="752">
        <v>18.416103642822318</v>
      </c>
      <c r="S28" s="740">
        <v>1597</v>
      </c>
      <c r="T28" s="578">
        <v>60.400907715582456</v>
      </c>
      <c r="U28" s="740">
        <v>1047</v>
      </c>
      <c r="V28" s="242">
        <v>39.599092284417544</v>
      </c>
      <c r="W28" s="226"/>
      <c r="X28" s="238">
        <v>8316</v>
      </c>
      <c r="Y28" s="752">
        <v>57.922964407606045</v>
      </c>
      <c r="Z28" s="740">
        <v>5937</v>
      </c>
      <c r="AA28" s="578">
        <v>71.392496392496398</v>
      </c>
      <c r="AB28" s="740">
        <v>2379</v>
      </c>
      <c r="AC28" s="242">
        <f t="shared" si="0"/>
        <v>28.60750360750361</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4797</v>
      </c>
      <c r="E29" s="742">
        <f t="shared" si="2"/>
        <v>2702</v>
      </c>
      <c r="F29" s="580">
        <f t="shared" si="3"/>
        <v>56.326870961017306</v>
      </c>
      <c r="G29" s="742">
        <f t="shared" si="4"/>
        <v>2095</v>
      </c>
      <c r="H29" s="248">
        <f t="shared" si="3"/>
        <v>43.673129038982701</v>
      </c>
      <c r="I29" s="226"/>
      <c r="J29" s="245">
        <v>2516</v>
      </c>
      <c r="K29" s="753">
        <v>52.449447571398785</v>
      </c>
      <c r="L29" s="746">
        <v>989</v>
      </c>
      <c r="M29" s="749">
        <v>39.308426073131955</v>
      </c>
      <c r="N29" s="746">
        <v>1527</v>
      </c>
      <c r="O29" s="246">
        <v>60.691573926868045</v>
      </c>
      <c r="P29" s="226"/>
      <c r="Q29" s="245">
        <v>891</v>
      </c>
      <c r="R29" s="753">
        <v>18.574108818011258</v>
      </c>
      <c r="S29" s="746">
        <v>624</v>
      </c>
      <c r="T29" s="749">
        <v>70.033670033670035</v>
      </c>
      <c r="U29" s="746">
        <v>267</v>
      </c>
      <c r="V29" s="246">
        <v>29.966329966329969</v>
      </c>
      <c r="W29" s="226"/>
      <c r="X29" s="245">
        <v>1390</v>
      </c>
      <c r="Y29" s="753">
        <v>28.976443610589953</v>
      </c>
      <c r="Z29" s="746">
        <v>1089</v>
      </c>
      <c r="AA29" s="749">
        <v>78.345323741007192</v>
      </c>
      <c r="AB29" s="746">
        <v>301</v>
      </c>
      <c r="AC29" s="246">
        <f t="shared" si="0"/>
        <v>21.654676258992804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1874000</v>
      </c>
      <c r="E31" s="743">
        <f>L31+S31+Z31</f>
        <v>1182207</v>
      </c>
      <c r="F31" s="409">
        <f>E31/$D31*100</f>
        <v>63.084685165421561</v>
      </c>
      <c r="G31" s="743">
        <f>N31+U31+AB31</f>
        <v>691793</v>
      </c>
      <c r="H31" s="255">
        <f>G31/$D31*100</f>
        <v>36.915314834578446</v>
      </c>
      <c r="I31" s="211"/>
      <c r="J31" s="253">
        <f>SUM(J12:J29)</f>
        <v>494861</v>
      </c>
      <c r="K31" s="754">
        <f>J31/$D31*100</f>
        <v>26.406670224119534</v>
      </c>
      <c r="L31" s="743">
        <f>SUM(L12:L29)</f>
        <v>211980</v>
      </c>
      <c r="M31" s="409">
        <f t="shared" ref="M31:O31" si="5">L31/$J31*100</f>
        <v>42.836271195345766</v>
      </c>
      <c r="N31" s="743">
        <f>SUM(N12:N29)</f>
        <v>282881</v>
      </c>
      <c r="O31" s="254">
        <f t="shared" si="5"/>
        <v>57.163728804654234</v>
      </c>
      <c r="P31" s="211"/>
      <c r="Q31" s="253">
        <f>SUM(Q12:Q29)</f>
        <v>396501</v>
      </c>
      <c r="R31" s="754">
        <f>Q31/$D31*100</f>
        <v>21.158004268943436</v>
      </c>
      <c r="S31" s="743">
        <f>SUM(S12:S29)</f>
        <v>250496</v>
      </c>
      <c r="T31" s="409">
        <f>S31/$Q31*100</f>
        <v>63.1766376377361</v>
      </c>
      <c r="U31" s="743">
        <f>SUM(U12:U29)</f>
        <v>146005</v>
      </c>
      <c r="V31" s="254">
        <f>U31/$Q31*100</f>
        <v>36.823362362263907</v>
      </c>
      <c r="W31" s="211"/>
      <c r="X31" s="253">
        <f>SUM(X12:X29)</f>
        <v>982638</v>
      </c>
      <c r="Y31" s="754">
        <f>X31/$D31*100</f>
        <v>52.435325506937033</v>
      </c>
      <c r="Z31" s="743">
        <f>SUM(Z12:Z29)</f>
        <v>719731</v>
      </c>
      <c r="AA31" s="409">
        <f>Z31/$X31*100</f>
        <v>73.244775797394354</v>
      </c>
      <c r="AB31" s="743">
        <f>SUM(AB12:AB29)</f>
        <v>262907</v>
      </c>
      <c r="AC31" s="254">
        <f>AB31/$X31*100</f>
        <v>26.755224202605639</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97" customFormat="1" ht="13.5" customHeight="1" x14ac:dyDescent="0.2">
      <c r="B34" s="1068"/>
      <c r="C34" s="1068"/>
      <c r="D34" s="1068"/>
      <c r="E34" s="1068"/>
      <c r="F34" s="1068"/>
      <c r="G34" s="1068"/>
      <c r="H34" s="1068"/>
    </row>
    <row r="35" spans="2:14" s="297" customFormat="1" ht="29.25" customHeight="1" x14ac:dyDescent="0.2">
      <c r="B35" s="1066"/>
      <c r="C35" s="1066"/>
      <c r="D35" s="1066"/>
      <c r="E35" s="994"/>
      <c r="F35" s="994"/>
      <c r="G35" s="994"/>
      <c r="H35" s="614"/>
      <c r="I35" s="614"/>
      <c r="J35" s="614"/>
      <c r="K35" s="614"/>
      <c r="L35" s="614"/>
      <c r="M35" s="614"/>
      <c r="N35" s="614"/>
    </row>
    <row r="36" spans="2:14" s="297" customFormat="1" ht="4.5" customHeight="1" x14ac:dyDescent="0.2">
      <c r="B36" s="1067"/>
      <c r="C36" s="1067"/>
      <c r="D36" s="1067"/>
      <c r="E36" s="993"/>
      <c r="F36" s="993"/>
      <c r="G36" s="993"/>
      <c r="H36" s="614"/>
      <c r="I36" s="614"/>
      <c r="J36" s="614"/>
      <c r="K36" s="614"/>
      <c r="L36" s="614"/>
      <c r="M36" s="614"/>
      <c r="N36" s="614"/>
    </row>
    <row r="37" spans="2:14" s="297" customFormat="1" x14ac:dyDescent="0.2"/>
    <row r="38" spans="2:14" s="297" customFormat="1" x14ac:dyDescent="0.2"/>
    <row r="39" spans="2:14" s="297" customFormat="1" x14ac:dyDescent="0.2"/>
    <row r="40" spans="2:14" s="297" customFormat="1" x14ac:dyDescent="0.2"/>
    <row r="41" spans="2:14" s="297" customFormat="1" x14ac:dyDescent="0.2"/>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34</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3"/>
      <c r="C2" s="1043"/>
    </row>
    <row r="3" spans="1:53" s="208" customFormat="1" ht="4.5" customHeight="1" x14ac:dyDescent="0.2">
      <c r="B3" s="1044"/>
      <c r="C3" s="1044"/>
    </row>
    <row r="4" spans="1:53" s="208" customFormat="1" ht="17.25" customHeight="1" x14ac:dyDescent="0.2">
      <c r="A4" s="1044" t="s">
        <v>416</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1:53"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1:53" s="208" customFormat="1" ht="6" customHeight="1" x14ac:dyDescent="0.2"/>
    <row r="7" spans="1:53" s="213" customFormat="1" ht="12.75" customHeight="1" x14ac:dyDescent="0.2">
      <c r="A7" s="209"/>
      <c r="B7" s="1046" t="s">
        <v>15</v>
      </c>
      <c r="C7" s="211"/>
      <c r="D7" s="1049" t="s">
        <v>235</v>
      </c>
      <c r="E7" s="1050"/>
      <c r="F7" s="1050"/>
      <c r="G7" s="1050"/>
      <c r="H7" s="1050"/>
      <c r="I7" s="568"/>
      <c r="J7" s="1053"/>
      <c r="K7" s="1053"/>
      <c r="L7" s="1053"/>
      <c r="M7" s="1053"/>
      <c r="N7" s="1053"/>
      <c r="O7" s="1053"/>
      <c r="P7" s="568"/>
      <c r="Q7" s="1053"/>
      <c r="R7" s="1053"/>
      <c r="S7" s="1053"/>
      <c r="T7" s="1053"/>
      <c r="U7" s="1053"/>
      <c r="V7" s="1053"/>
      <c r="W7" s="568"/>
      <c r="X7" s="1053"/>
      <c r="Y7" s="1053"/>
      <c r="Z7" s="1053"/>
      <c r="AA7" s="1053"/>
      <c r="AB7" s="1053"/>
      <c r="AC7" s="1054"/>
      <c r="AD7" s="430"/>
      <c r="AE7" s="430"/>
      <c r="AF7" s="431"/>
      <c r="AG7" s="431"/>
      <c r="AH7" s="431"/>
      <c r="AI7" s="431"/>
      <c r="AJ7" s="431"/>
      <c r="AK7" s="431"/>
      <c r="AL7" s="432"/>
    </row>
    <row r="8" spans="1:53" s="213" customFormat="1" ht="25.5" customHeight="1" x14ac:dyDescent="0.2">
      <c r="A8" s="209"/>
      <c r="B8" s="1047"/>
      <c r="C8" s="211"/>
      <c r="D8" s="1051"/>
      <c r="E8" s="1052"/>
      <c r="F8" s="1052"/>
      <c r="G8" s="1052"/>
      <c r="H8" s="1052"/>
      <c r="I8" s="501"/>
      <c r="J8" s="1055" t="s">
        <v>236</v>
      </c>
      <c r="K8" s="1053"/>
      <c r="L8" s="1053"/>
      <c r="M8" s="1053"/>
      <c r="N8" s="1053"/>
      <c r="O8" s="1054"/>
      <c r="P8" s="211"/>
      <c r="Q8" s="1055" t="s">
        <v>237</v>
      </c>
      <c r="R8" s="1053"/>
      <c r="S8" s="1053"/>
      <c r="T8" s="1053"/>
      <c r="U8" s="1053"/>
      <c r="V8" s="1054"/>
      <c r="W8" s="211"/>
      <c r="X8" s="1055" t="s">
        <v>238</v>
      </c>
      <c r="Y8" s="1053"/>
      <c r="Z8" s="1053"/>
      <c r="AA8" s="1053"/>
      <c r="AB8" s="1053"/>
      <c r="AC8" s="1054"/>
      <c r="AD8" s="430"/>
      <c r="AE8" s="430"/>
      <c r="AF8" s="431"/>
      <c r="AG8" s="431"/>
      <c r="AH8" s="431"/>
      <c r="AI8" s="431"/>
      <c r="AJ8" s="431"/>
      <c r="AK8" s="431"/>
      <c r="AL8" s="432"/>
    </row>
    <row r="9" spans="1:53" s="213" customFormat="1" ht="21.75" customHeight="1" x14ac:dyDescent="0.2">
      <c r="A9" s="209"/>
      <c r="B9" s="1047"/>
      <c r="C9" s="211"/>
      <c r="D9" s="1056" t="s">
        <v>12</v>
      </c>
      <c r="E9" s="1037" t="s">
        <v>27</v>
      </c>
      <c r="F9" s="1038"/>
      <c r="G9" s="1038" t="s">
        <v>26</v>
      </c>
      <c r="H9" s="1039"/>
      <c r="I9" s="211"/>
      <c r="J9" s="1040" t="s">
        <v>12</v>
      </c>
      <c r="K9" s="1035" t="s">
        <v>230</v>
      </c>
      <c r="L9" s="1037" t="s">
        <v>27</v>
      </c>
      <c r="M9" s="1038"/>
      <c r="N9" s="1038" t="s">
        <v>26</v>
      </c>
      <c r="O9" s="1039"/>
      <c r="P9" s="211"/>
      <c r="Q9" s="1040" t="s">
        <v>12</v>
      </c>
      <c r="R9" s="1035" t="s">
        <v>230</v>
      </c>
      <c r="S9" s="1037" t="s">
        <v>27</v>
      </c>
      <c r="T9" s="1038"/>
      <c r="U9" s="1038" t="s">
        <v>26</v>
      </c>
      <c r="V9" s="1039"/>
      <c r="W9" s="211"/>
      <c r="X9" s="1040" t="s">
        <v>12</v>
      </c>
      <c r="Y9" s="1035" t="s">
        <v>230</v>
      </c>
      <c r="Z9" s="1037" t="s">
        <v>27</v>
      </c>
      <c r="AA9" s="1038"/>
      <c r="AB9" s="1038" t="s">
        <v>26</v>
      </c>
      <c r="AC9" s="1039"/>
      <c r="AD9" s="430"/>
      <c r="AE9" s="430"/>
      <c r="AF9" s="431"/>
      <c r="AG9" s="431"/>
      <c r="AH9" s="431"/>
      <c r="AI9" s="431"/>
      <c r="AJ9" s="431"/>
      <c r="AK9" s="431"/>
      <c r="AL9" s="432"/>
    </row>
    <row r="10" spans="1:53" s="219" customFormat="1" ht="44.25" customHeight="1" x14ac:dyDescent="0.2">
      <c r="A10" s="214"/>
      <c r="B10" s="1048"/>
      <c r="C10" s="216"/>
      <c r="D10" s="1057"/>
      <c r="E10" s="408" t="s">
        <v>12</v>
      </c>
      <c r="F10" s="408" t="s">
        <v>230</v>
      </c>
      <c r="G10" s="408" t="s">
        <v>12</v>
      </c>
      <c r="H10" s="218" t="s">
        <v>230</v>
      </c>
      <c r="I10" s="216"/>
      <c r="J10" s="1041"/>
      <c r="K10" s="1036"/>
      <c r="L10" s="408" t="s">
        <v>12</v>
      </c>
      <c r="M10" s="408" t="s">
        <v>231</v>
      </c>
      <c r="N10" s="408" t="s">
        <v>12</v>
      </c>
      <c r="O10" s="218" t="s">
        <v>231</v>
      </c>
      <c r="P10" s="216"/>
      <c r="Q10" s="1041"/>
      <c r="R10" s="1036"/>
      <c r="S10" s="408" t="s">
        <v>12</v>
      </c>
      <c r="T10" s="408" t="s">
        <v>231</v>
      </c>
      <c r="U10" s="408" t="s">
        <v>12</v>
      </c>
      <c r="V10" s="218" t="s">
        <v>231</v>
      </c>
      <c r="W10" s="216"/>
      <c r="X10" s="1041"/>
      <c r="Y10" s="1036"/>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83590</v>
      </c>
      <c r="E12" s="738">
        <f>L12+S12+Z12</f>
        <v>50203</v>
      </c>
      <c r="F12" s="747">
        <f>E12/$D12*100</f>
        <v>60.058619452087569</v>
      </c>
      <c r="G12" s="738">
        <f>N12+U12+AB12</f>
        <v>33387</v>
      </c>
      <c r="H12" s="230">
        <f>G12/$D12*100</f>
        <v>39.941380547912431</v>
      </c>
      <c r="I12" s="226"/>
      <c r="J12" s="227">
        <f>L12+N12</f>
        <v>28787</v>
      </c>
      <c r="K12" s="750">
        <f>J12/$D12*100</f>
        <v>34.438329943773176</v>
      </c>
      <c r="L12" s="744">
        <v>11404</v>
      </c>
      <c r="M12" s="747">
        <v>39.615104040018061</v>
      </c>
      <c r="N12" s="744">
        <v>17383</v>
      </c>
      <c r="O12" s="228">
        <v>60.384895959981932</v>
      </c>
      <c r="P12" s="226"/>
      <c r="Q12" s="227">
        <v>15037</v>
      </c>
      <c r="R12" s="750">
        <v>17.988993898791723</v>
      </c>
      <c r="S12" s="744">
        <v>8743</v>
      </c>
      <c r="T12" s="747">
        <v>58.143246658243001</v>
      </c>
      <c r="U12" s="744">
        <v>6294</v>
      </c>
      <c r="V12" s="228">
        <v>41.856753341756999</v>
      </c>
      <c r="W12" s="226"/>
      <c r="X12" s="227">
        <v>39766</v>
      </c>
      <c r="Y12" s="750">
        <v>47.572676157435097</v>
      </c>
      <c r="Z12" s="744">
        <v>30056</v>
      </c>
      <c r="AA12" s="747">
        <v>75.582155610320385</v>
      </c>
      <c r="AB12" s="744">
        <v>9710</v>
      </c>
      <c r="AC12" s="228">
        <f t="shared" ref="AC12:AC29" si="0">AB12/$X12*100</f>
        <v>24.417844389679626</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12284</v>
      </c>
      <c r="E13" s="739">
        <f t="shared" ref="E13:E29" si="2">L13+S13+Z13</f>
        <v>8179</v>
      </c>
      <c r="F13" s="577">
        <f t="shared" ref="F13:H29" si="3">E13/$D13*100</f>
        <v>66.582546401823507</v>
      </c>
      <c r="G13" s="739">
        <f t="shared" ref="G13:G29" si="4">N13+U13+AB13</f>
        <v>4105</v>
      </c>
      <c r="H13" s="237">
        <f t="shared" si="3"/>
        <v>33.417453598176486</v>
      </c>
      <c r="I13" s="226"/>
      <c r="J13" s="234">
        <f t="shared" ref="J13:J29" si="5">L13+N13</f>
        <v>2298</v>
      </c>
      <c r="K13" s="751">
        <f t="shared" ref="K13:K29" si="6">J13/$D13*100</f>
        <v>18.707261478345817</v>
      </c>
      <c r="L13" s="745">
        <v>948</v>
      </c>
      <c r="M13" s="748">
        <v>41.253263707571804</v>
      </c>
      <c r="N13" s="745">
        <v>1350</v>
      </c>
      <c r="O13" s="235">
        <v>58.746736292428203</v>
      </c>
      <c r="P13" s="226"/>
      <c r="Q13" s="234">
        <v>1886</v>
      </c>
      <c r="R13" s="751">
        <v>15.353305112341257</v>
      </c>
      <c r="S13" s="745">
        <v>1104</v>
      </c>
      <c r="T13" s="748">
        <v>58.536585365853654</v>
      </c>
      <c r="U13" s="745">
        <v>782</v>
      </c>
      <c r="V13" s="235">
        <v>41.463414634146339</v>
      </c>
      <c r="W13" s="226"/>
      <c r="X13" s="234">
        <v>8100</v>
      </c>
      <c r="Y13" s="751">
        <v>65.939433409312926</v>
      </c>
      <c r="Z13" s="745">
        <v>6127</v>
      </c>
      <c r="AA13" s="748">
        <v>75.641975308641975</v>
      </c>
      <c r="AB13" s="745">
        <v>1973</v>
      </c>
      <c r="AC13" s="235">
        <f t="shared" si="0"/>
        <v>24.358024691358025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7730</v>
      </c>
      <c r="E14" s="739">
        <f t="shared" si="2"/>
        <v>5131</v>
      </c>
      <c r="F14" s="577">
        <f t="shared" si="3"/>
        <v>66.377749029754213</v>
      </c>
      <c r="G14" s="739">
        <f t="shared" si="4"/>
        <v>2599</v>
      </c>
      <c r="H14" s="237">
        <f t="shared" si="3"/>
        <v>33.622250970245801</v>
      </c>
      <c r="I14" s="226"/>
      <c r="J14" s="234">
        <f t="shared" si="5"/>
        <v>1834</v>
      </c>
      <c r="K14" s="751">
        <f t="shared" si="6"/>
        <v>23.725743855109961</v>
      </c>
      <c r="L14" s="745">
        <v>755</v>
      </c>
      <c r="M14" s="748">
        <v>41.166848418756821</v>
      </c>
      <c r="N14" s="745">
        <v>1079</v>
      </c>
      <c r="O14" s="235">
        <v>58.833151581243179</v>
      </c>
      <c r="P14" s="226"/>
      <c r="Q14" s="234">
        <v>1361</v>
      </c>
      <c r="R14" s="751">
        <v>17.606727037516169</v>
      </c>
      <c r="S14" s="745">
        <v>787</v>
      </c>
      <c r="T14" s="748">
        <v>57.825128581925057</v>
      </c>
      <c r="U14" s="745">
        <v>574</v>
      </c>
      <c r="V14" s="235">
        <v>42.174871418074943</v>
      </c>
      <c r="W14" s="226"/>
      <c r="X14" s="234">
        <v>4535</v>
      </c>
      <c r="Y14" s="751">
        <v>58.667529107373873</v>
      </c>
      <c r="Z14" s="745">
        <v>3589</v>
      </c>
      <c r="AA14" s="748">
        <v>79.140022050716652</v>
      </c>
      <c r="AB14" s="745">
        <v>946</v>
      </c>
      <c r="AC14" s="235">
        <f t="shared" si="0"/>
        <v>20.859977949283351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7838</v>
      </c>
      <c r="E15" s="739">
        <f t="shared" si="2"/>
        <v>4959</v>
      </c>
      <c r="F15" s="577">
        <f t="shared" si="3"/>
        <v>63.268690992600149</v>
      </c>
      <c r="G15" s="739">
        <f t="shared" si="4"/>
        <v>2879</v>
      </c>
      <c r="H15" s="237">
        <f t="shared" si="3"/>
        <v>36.731309007399851</v>
      </c>
      <c r="I15" s="226"/>
      <c r="J15" s="234">
        <f t="shared" si="5"/>
        <v>1904</v>
      </c>
      <c r="K15" s="751">
        <f t="shared" si="6"/>
        <v>24.291911201837205</v>
      </c>
      <c r="L15" s="745">
        <v>758</v>
      </c>
      <c r="M15" s="748">
        <v>39.810924369747895</v>
      </c>
      <c r="N15" s="745">
        <v>1146</v>
      </c>
      <c r="O15" s="235">
        <v>60.189075630252098</v>
      </c>
      <c r="P15" s="226"/>
      <c r="Q15" s="234">
        <v>1421</v>
      </c>
      <c r="R15" s="751">
        <v>18.129624904312326</v>
      </c>
      <c r="S15" s="745">
        <v>797</v>
      </c>
      <c r="T15" s="748">
        <v>56.087262491203383</v>
      </c>
      <c r="U15" s="745">
        <v>624</v>
      </c>
      <c r="V15" s="235">
        <v>43.912737508796624</v>
      </c>
      <c r="W15" s="226"/>
      <c r="X15" s="234">
        <v>4513</v>
      </c>
      <c r="Y15" s="751">
        <v>57.578463893850476</v>
      </c>
      <c r="Z15" s="745">
        <v>3404</v>
      </c>
      <c r="AA15" s="748">
        <v>75.426545535120766</v>
      </c>
      <c r="AB15" s="745">
        <v>1109</v>
      </c>
      <c r="AC15" s="235">
        <f t="shared" si="0"/>
        <v>24.573454464879237</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14417</v>
      </c>
      <c r="E16" s="739">
        <f t="shared" si="2"/>
        <v>8783</v>
      </c>
      <c r="F16" s="577">
        <f t="shared" si="3"/>
        <v>60.921134771450369</v>
      </c>
      <c r="G16" s="739">
        <f t="shared" si="4"/>
        <v>5634</v>
      </c>
      <c r="H16" s="237">
        <f t="shared" si="3"/>
        <v>39.078865228549631</v>
      </c>
      <c r="I16" s="226"/>
      <c r="J16" s="234">
        <f t="shared" si="5"/>
        <v>5044</v>
      </c>
      <c r="K16" s="751">
        <f t="shared" si="6"/>
        <v>34.98647430117223</v>
      </c>
      <c r="L16" s="745">
        <v>2081</v>
      </c>
      <c r="M16" s="748">
        <v>41.256938937351308</v>
      </c>
      <c r="N16" s="745">
        <v>2963</v>
      </c>
      <c r="O16" s="235">
        <v>58.743061062648692</v>
      </c>
      <c r="P16" s="226"/>
      <c r="Q16" s="234">
        <v>2637</v>
      </c>
      <c r="R16" s="751">
        <v>18.290906568634252</v>
      </c>
      <c r="S16" s="745">
        <v>1505</v>
      </c>
      <c r="T16" s="748">
        <v>57.07243079256731</v>
      </c>
      <c r="U16" s="745">
        <v>1132</v>
      </c>
      <c r="V16" s="235">
        <v>42.92756920743269</v>
      </c>
      <c r="W16" s="226"/>
      <c r="X16" s="234">
        <v>6736</v>
      </c>
      <c r="Y16" s="751">
        <v>46.722619130193522</v>
      </c>
      <c r="Z16" s="745">
        <v>5197</v>
      </c>
      <c r="AA16" s="748">
        <v>77.152612826603331</v>
      </c>
      <c r="AB16" s="745">
        <v>1539</v>
      </c>
      <c r="AC16" s="235">
        <f t="shared" si="0"/>
        <v>22.847387173396676</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6023</v>
      </c>
      <c r="E17" s="740">
        <f t="shared" si="2"/>
        <v>3873</v>
      </c>
      <c r="F17" s="578">
        <f t="shared" si="3"/>
        <v>64.30350323758924</v>
      </c>
      <c r="G17" s="740">
        <f t="shared" si="4"/>
        <v>2150</v>
      </c>
      <c r="H17" s="237">
        <f t="shared" si="3"/>
        <v>35.69649676241076</v>
      </c>
      <c r="I17" s="226"/>
      <c r="J17" s="238">
        <f t="shared" si="5"/>
        <v>1337</v>
      </c>
      <c r="K17" s="752">
        <f t="shared" si="6"/>
        <v>22.198240079694504</v>
      </c>
      <c r="L17" s="740">
        <v>553</v>
      </c>
      <c r="M17" s="578">
        <v>41.361256544502616</v>
      </c>
      <c r="N17" s="740">
        <v>784</v>
      </c>
      <c r="O17" s="235">
        <v>58.638743455497377</v>
      </c>
      <c r="P17" s="226"/>
      <c r="Q17" s="238">
        <v>1095</v>
      </c>
      <c r="R17" s="752">
        <v>18.180308816204548</v>
      </c>
      <c r="S17" s="740">
        <v>589</v>
      </c>
      <c r="T17" s="578">
        <v>53.789954337899545</v>
      </c>
      <c r="U17" s="740">
        <v>506</v>
      </c>
      <c r="V17" s="235">
        <v>46.210045662100455</v>
      </c>
      <c r="W17" s="226"/>
      <c r="X17" s="238">
        <v>3591</v>
      </c>
      <c r="Y17" s="752">
        <v>59.621451104100942</v>
      </c>
      <c r="Z17" s="740">
        <v>2731</v>
      </c>
      <c r="AA17" s="578">
        <v>76.051239209133954</v>
      </c>
      <c r="AB17" s="740">
        <v>860</v>
      </c>
      <c r="AC17" s="235">
        <f t="shared" si="0"/>
        <v>23.948760790866054</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33277</v>
      </c>
      <c r="E18" s="739">
        <f t="shared" si="2"/>
        <v>21849</v>
      </c>
      <c r="F18" s="577">
        <f t="shared" si="3"/>
        <v>65.657961955705147</v>
      </c>
      <c r="G18" s="739">
        <f t="shared" si="4"/>
        <v>11428</v>
      </c>
      <c r="H18" s="237">
        <f t="shared" si="3"/>
        <v>34.34203804429486</v>
      </c>
      <c r="I18" s="226"/>
      <c r="J18" s="234">
        <f t="shared" si="5"/>
        <v>6722</v>
      </c>
      <c r="K18" s="751">
        <f t="shared" si="6"/>
        <v>20.200138233614808</v>
      </c>
      <c r="L18" s="745">
        <v>2764</v>
      </c>
      <c r="M18" s="748">
        <v>41.118714668253496</v>
      </c>
      <c r="N18" s="745">
        <v>3958</v>
      </c>
      <c r="O18" s="235">
        <v>58.881285331746504</v>
      </c>
      <c r="P18" s="226"/>
      <c r="Q18" s="234">
        <v>4922</v>
      </c>
      <c r="R18" s="751">
        <v>14.790996784565916</v>
      </c>
      <c r="S18" s="745">
        <v>2805</v>
      </c>
      <c r="T18" s="748">
        <v>56.989028850060954</v>
      </c>
      <c r="U18" s="745">
        <v>2117</v>
      </c>
      <c r="V18" s="235">
        <v>43.010971149939046</v>
      </c>
      <c r="W18" s="226"/>
      <c r="X18" s="234">
        <v>21633</v>
      </c>
      <c r="Y18" s="751">
        <v>65.008864981819272</v>
      </c>
      <c r="Z18" s="745">
        <v>16280</v>
      </c>
      <c r="AA18" s="748">
        <v>75.255396847409045</v>
      </c>
      <c r="AB18" s="745">
        <v>5353</v>
      </c>
      <c r="AC18" s="235">
        <f t="shared" si="0"/>
        <v>24.744603152590948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21973</v>
      </c>
      <c r="E19" s="739">
        <f t="shared" si="2"/>
        <v>14044</v>
      </c>
      <c r="F19" s="577">
        <f t="shared" si="3"/>
        <v>63.91480453283576</v>
      </c>
      <c r="G19" s="739">
        <f t="shared" si="4"/>
        <v>7929</v>
      </c>
      <c r="H19" s="237">
        <f t="shared" si="3"/>
        <v>36.085195467164247</v>
      </c>
      <c r="I19" s="226"/>
      <c r="J19" s="234">
        <f t="shared" si="5"/>
        <v>5260</v>
      </c>
      <c r="K19" s="751">
        <f t="shared" si="6"/>
        <v>23.938469940381378</v>
      </c>
      <c r="L19" s="745">
        <v>2104</v>
      </c>
      <c r="M19" s="748">
        <v>40</v>
      </c>
      <c r="N19" s="745">
        <v>3156</v>
      </c>
      <c r="O19" s="235">
        <v>60</v>
      </c>
      <c r="P19" s="226"/>
      <c r="Q19" s="234">
        <v>3211</v>
      </c>
      <c r="R19" s="751">
        <v>14.61338915942293</v>
      </c>
      <c r="S19" s="745">
        <v>1876</v>
      </c>
      <c r="T19" s="748">
        <v>58.424166926191212</v>
      </c>
      <c r="U19" s="745">
        <v>1335</v>
      </c>
      <c r="V19" s="235">
        <v>41.575833073808781</v>
      </c>
      <c r="W19" s="226"/>
      <c r="X19" s="234">
        <v>13502</v>
      </c>
      <c r="Y19" s="751">
        <v>61.448140900195689</v>
      </c>
      <c r="Z19" s="745">
        <v>10064</v>
      </c>
      <c r="AA19" s="748">
        <v>74.537105613983115</v>
      </c>
      <c r="AB19" s="745">
        <v>3438</v>
      </c>
      <c r="AC19" s="235">
        <f t="shared" si="0"/>
        <v>25.462894386016888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50827</v>
      </c>
      <c r="E20" s="739">
        <f t="shared" si="2"/>
        <v>32349</v>
      </c>
      <c r="F20" s="577">
        <f t="shared" si="3"/>
        <v>63.645306628366818</v>
      </c>
      <c r="G20" s="739">
        <f t="shared" si="4"/>
        <v>18478</v>
      </c>
      <c r="H20" s="237">
        <f t="shared" si="3"/>
        <v>36.354693371633182</v>
      </c>
      <c r="I20" s="226"/>
      <c r="J20" s="234">
        <f t="shared" si="5"/>
        <v>13725</v>
      </c>
      <c r="K20" s="751">
        <f t="shared" si="6"/>
        <v>27.003364353591596</v>
      </c>
      <c r="L20" s="745">
        <v>5695</v>
      </c>
      <c r="M20" s="748">
        <v>41.493624772313296</v>
      </c>
      <c r="N20" s="745">
        <v>8030</v>
      </c>
      <c r="O20" s="235">
        <v>58.506375227686704</v>
      </c>
      <c r="P20" s="226"/>
      <c r="Q20" s="234">
        <v>8375</v>
      </c>
      <c r="R20" s="751">
        <v>16.477462765852795</v>
      </c>
      <c r="S20" s="745">
        <v>4737</v>
      </c>
      <c r="T20" s="748">
        <v>56.561194029850746</v>
      </c>
      <c r="U20" s="745">
        <v>3638</v>
      </c>
      <c r="V20" s="235">
        <v>43.438805970149254</v>
      </c>
      <c r="W20" s="226"/>
      <c r="X20" s="234">
        <v>28727</v>
      </c>
      <c r="Y20" s="751">
        <v>56.519172880555615</v>
      </c>
      <c r="Z20" s="745">
        <v>21917</v>
      </c>
      <c r="AA20" s="748">
        <v>76.29407874125387</v>
      </c>
      <c r="AB20" s="745">
        <v>6810</v>
      </c>
      <c r="AC20" s="235">
        <f t="shared" si="0"/>
        <v>23.705921258746127</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43625</v>
      </c>
      <c r="E21" s="739">
        <f t="shared" si="2"/>
        <v>28295</v>
      </c>
      <c r="F21" s="577">
        <f t="shared" si="3"/>
        <v>64.859598853868192</v>
      </c>
      <c r="G21" s="739">
        <f t="shared" si="4"/>
        <v>15330</v>
      </c>
      <c r="H21" s="237">
        <f t="shared" si="3"/>
        <v>35.140401146131808</v>
      </c>
      <c r="I21" s="226"/>
      <c r="J21" s="234">
        <f t="shared" si="5"/>
        <v>9743</v>
      </c>
      <c r="K21" s="751">
        <f t="shared" si="6"/>
        <v>22.33352435530086</v>
      </c>
      <c r="L21" s="745">
        <v>3966</v>
      </c>
      <c r="M21" s="748">
        <v>40.706148003694956</v>
      </c>
      <c r="N21" s="745">
        <v>5777</v>
      </c>
      <c r="O21" s="235">
        <v>59.293851996305037</v>
      </c>
      <c r="P21" s="226"/>
      <c r="Q21" s="234">
        <v>7878</v>
      </c>
      <c r="R21" s="751">
        <v>18.058452722063038</v>
      </c>
      <c r="S21" s="745">
        <v>4569</v>
      </c>
      <c r="T21" s="748">
        <v>57.996953541507999</v>
      </c>
      <c r="U21" s="745">
        <v>3309</v>
      </c>
      <c r="V21" s="235">
        <v>42.003046458492008</v>
      </c>
      <c r="W21" s="226"/>
      <c r="X21" s="234">
        <v>26004</v>
      </c>
      <c r="Y21" s="751">
        <v>59.608022922636103</v>
      </c>
      <c r="Z21" s="745">
        <v>19760</v>
      </c>
      <c r="AA21" s="748">
        <v>75.988309490847556</v>
      </c>
      <c r="AB21" s="745">
        <v>6244</v>
      </c>
      <c r="AC21" s="235">
        <f t="shared" si="0"/>
        <v>24.011690509152437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12507</v>
      </c>
      <c r="E22" s="739">
        <f t="shared" si="2"/>
        <v>8219</v>
      </c>
      <c r="F22" s="577">
        <f t="shared" si="3"/>
        <v>65.715199488286558</v>
      </c>
      <c r="G22" s="739">
        <f t="shared" si="4"/>
        <v>4288</v>
      </c>
      <c r="H22" s="237">
        <f t="shared" si="3"/>
        <v>34.284800511713442</v>
      </c>
      <c r="I22" s="226"/>
      <c r="J22" s="234">
        <f t="shared" si="5"/>
        <v>2732</v>
      </c>
      <c r="K22" s="751">
        <f t="shared" si="6"/>
        <v>21.843767490205483</v>
      </c>
      <c r="L22" s="745">
        <v>1141</v>
      </c>
      <c r="M22" s="748">
        <v>41.764275256222547</v>
      </c>
      <c r="N22" s="745">
        <v>1591</v>
      </c>
      <c r="O22" s="235">
        <v>58.235724743777453</v>
      </c>
      <c r="P22" s="226"/>
      <c r="Q22" s="234">
        <v>2044</v>
      </c>
      <c r="R22" s="751">
        <v>16.342848005117133</v>
      </c>
      <c r="S22" s="745">
        <v>1195</v>
      </c>
      <c r="T22" s="748">
        <v>58.463796477495109</v>
      </c>
      <c r="U22" s="745">
        <v>849</v>
      </c>
      <c r="V22" s="235">
        <v>41.536203522504891</v>
      </c>
      <c r="W22" s="226"/>
      <c r="X22" s="234">
        <v>7731</v>
      </c>
      <c r="Y22" s="751">
        <v>61.81338450467738</v>
      </c>
      <c r="Z22" s="745">
        <v>5883</v>
      </c>
      <c r="AA22" s="748">
        <v>76.096235933255727</v>
      </c>
      <c r="AB22" s="745">
        <v>1848</v>
      </c>
      <c r="AC22" s="235">
        <f t="shared" si="0"/>
        <v>23.903764066744277</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25078</v>
      </c>
      <c r="E23" s="739">
        <f t="shared" si="2"/>
        <v>16767</v>
      </c>
      <c r="F23" s="577">
        <f t="shared" si="3"/>
        <v>66.859398676130482</v>
      </c>
      <c r="G23" s="739">
        <f t="shared" si="4"/>
        <v>8311</v>
      </c>
      <c r="H23" s="237">
        <f t="shared" si="3"/>
        <v>33.140601323869525</v>
      </c>
      <c r="I23" s="226"/>
      <c r="J23" s="234">
        <f t="shared" si="5"/>
        <v>5309</v>
      </c>
      <c r="K23" s="751">
        <f t="shared" si="6"/>
        <v>21.169949756758914</v>
      </c>
      <c r="L23" s="745">
        <v>2253</v>
      </c>
      <c r="M23" s="748">
        <v>42.43737050291957</v>
      </c>
      <c r="N23" s="745">
        <v>3056</v>
      </c>
      <c r="O23" s="235">
        <v>57.56262949708043</v>
      </c>
      <c r="P23" s="226"/>
      <c r="Q23" s="234">
        <v>4178</v>
      </c>
      <c r="R23" s="751">
        <v>16.660020735305846</v>
      </c>
      <c r="S23" s="745">
        <v>2363</v>
      </c>
      <c r="T23" s="748">
        <v>56.558161799904262</v>
      </c>
      <c r="U23" s="745">
        <v>1815</v>
      </c>
      <c r="V23" s="235">
        <v>43.441838200095738</v>
      </c>
      <c r="W23" s="226"/>
      <c r="X23" s="234">
        <v>15591</v>
      </c>
      <c r="Y23" s="751">
        <v>62.17002950793524</v>
      </c>
      <c r="Z23" s="745">
        <v>12151</v>
      </c>
      <c r="AA23" s="748">
        <v>77.935988711436082</v>
      </c>
      <c r="AB23" s="745">
        <v>3440</v>
      </c>
      <c r="AC23" s="235">
        <f t="shared" si="0"/>
        <v>22.064011288563915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58913</v>
      </c>
      <c r="E24" s="739">
        <f t="shared" si="2"/>
        <v>39891</v>
      </c>
      <c r="F24" s="577">
        <f t="shared" si="3"/>
        <v>67.711710488347222</v>
      </c>
      <c r="G24" s="739">
        <f t="shared" si="4"/>
        <v>19022</v>
      </c>
      <c r="H24" s="237">
        <f t="shared" si="3"/>
        <v>32.288289511652771</v>
      </c>
      <c r="I24" s="226"/>
      <c r="J24" s="234">
        <f t="shared" si="5"/>
        <v>14763</v>
      </c>
      <c r="K24" s="751">
        <f t="shared" si="6"/>
        <v>25.058985283383972</v>
      </c>
      <c r="L24" s="745">
        <v>7367</v>
      </c>
      <c r="M24" s="748">
        <v>49.90178148072885</v>
      </c>
      <c r="N24" s="745">
        <v>7396</v>
      </c>
      <c r="O24" s="235">
        <v>50.098218519271157</v>
      </c>
      <c r="P24" s="226"/>
      <c r="Q24" s="234">
        <v>9141</v>
      </c>
      <c r="R24" s="751">
        <v>15.516100011881928</v>
      </c>
      <c r="S24" s="745">
        <v>5508</v>
      </c>
      <c r="T24" s="748">
        <v>60.255989497866757</v>
      </c>
      <c r="U24" s="745">
        <v>3633</v>
      </c>
      <c r="V24" s="235">
        <v>39.74401050213325</v>
      </c>
      <c r="W24" s="226"/>
      <c r="X24" s="234">
        <v>35009</v>
      </c>
      <c r="Y24" s="751">
        <v>59.4249147047341</v>
      </c>
      <c r="Z24" s="745">
        <v>27016</v>
      </c>
      <c r="AA24" s="748">
        <v>77.168728041360794</v>
      </c>
      <c r="AB24" s="745">
        <v>7993</v>
      </c>
      <c r="AC24" s="235">
        <f t="shared" si="0"/>
        <v>22.831271958639206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14423</v>
      </c>
      <c r="E25" s="739">
        <f t="shared" si="2"/>
        <v>8280</v>
      </c>
      <c r="F25" s="577">
        <f t="shared" si="3"/>
        <v>57.408306177632952</v>
      </c>
      <c r="G25" s="739">
        <f t="shared" si="4"/>
        <v>6143</v>
      </c>
      <c r="H25" s="237">
        <f t="shared" si="3"/>
        <v>42.591693822367056</v>
      </c>
      <c r="I25" s="226"/>
      <c r="J25" s="234">
        <f t="shared" si="5"/>
        <v>5172</v>
      </c>
      <c r="K25" s="751">
        <f t="shared" si="6"/>
        <v>35.859391250086667</v>
      </c>
      <c r="L25" s="745">
        <v>1865</v>
      </c>
      <c r="M25" s="748">
        <v>36.059551430781127</v>
      </c>
      <c r="N25" s="745">
        <v>3307</v>
      </c>
      <c r="O25" s="235">
        <v>63.940448569218866</v>
      </c>
      <c r="P25" s="226"/>
      <c r="Q25" s="234">
        <v>2255</v>
      </c>
      <c r="R25" s="751">
        <v>15.634750052000276</v>
      </c>
      <c r="S25" s="745">
        <v>1241</v>
      </c>
      <c r="T25" s="748">
        <v>55.033259423503324</v>
      </c>
      <c r="U25" s="745">
        <v>1014</v>
      </c>
      <c r="V25" s="235">
        <v>44.966740576496669</v>
      </c>
      <c r="W25" s="226"/>
      <c r="X25" s="234">
        <v>6996</v>
      </c>
      <c r="Y25" s="751">
        <v>48.505858697913055</v>
      </c>
      <c r="Z25" s="745">
        <v>5174</v>
      </c>
      <c r="AA25" s="748">
        <v>73.956546598056022</v>
      </c>
      <c r="AB25" s="745">
        <v>1822</v>
      </c>
      <c r="AC25" s="235">
        <f t="shared" si="0"/>
        <v>26.043453401943967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3487</v>
      </c>
      <c r="E26" s="741">
        <f t="shared" si="2"/>
        <v>2405</v>
      </c>
      <c r="F26" s="579">
        <f t="shared" si="3"/>
        <v>68.970461714941209</v>
      </c>
      <c r="G26" s="741">
        <f t="shared" si="4"/>
        <v>1082</v>
      </c>
      <c r="H26" s="237">
        <f t="shared" si="3"/>
        <v>31.029538285058788</v>
      </c>
      <c r="I26" s="226"/>
      <c r="J26" s="238">
        <f t="shared" si="5"/>
        <v>668</v>
      </c>
      <c r="K26" s="752">
        <f t="shared" si="6"/>
        <v>19.156868368224835</v>
      </c>
      <c r="L26" s="740">
        <v>311</v>
      </c>
      <c r="M26" s="578">
        <v>46.556886227544908</v>
      </c>
      <c r="N26" s="740">
        <v>357</v>
      </c>
      <c r="O26" s="235">
        <v>53.443113772455085</v>
      </c>
      <c r="P26" s="226"/>
      <c r="Q26" s="238">
        <v>526</v>
      </c>
      <c r="R26" s="752">
        <v>15.084599942644106</v>
      </c>
      <c r="S26" s="740">
        <v>315</v>
      </c>
      <c r="T26" s="578">
        <v>59.885931558935354</v>
      </c>
      <c r="U26" s="740">
        <v>211</v>
      </c>
      <c r="V26" s="235">
        <v>40.114068441064639</v>
      </c>
      <c r="W26" s="226"/>
      <c r="X26" s="238">
        <v>2293</v>
      </c>
      <c r="Y26" s="752">
        <v>65.758531689131061</v>
      </c>
      <c r="Z26" s="740">
        <v>1779</v>
      </c>
      <c r="AA26" s="578">
        <v>77.583951155691238</v>
      </c>
      <c r="AB26" s="740">
        <v>514</v>
      </c>
      <c r="AC26" s="235">
        <f t="shared" si="0"/>
        <v>22.416048844308769</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18997</v>
      </c>
      <c r="E27" s="741">
        <f t="shared" si="2"/>
        <v>12831</v>
      </c>
      <c r="F27" s="579">
        <f t="shared" si="3"/>
        <v>67.542243512133496</v>
      </c>
      <c r="G27" s="741">
        <f t="shared" si="4"/>
        <v>6166</v>
      </c>
      <c r="H27" s="237">
        <f t="shared" si="3"/>
        <v>32.457756487866504</v>
      </c>
      <c r="I27" s="226"/>
      <c r="J27" s="238">
        <f t="shared" si="5"/>
        <v>3615</v>
      </c>
      <c r="K27" s="752">
        <f t="shared" si="6"/>
        <v>19.02932041901353</v>
      </c>
      <c r="L27" s="740">
        <v>1522</v>
      </c>
      <c r="M27" s="578">
        <v>42.102351313969571</v>
      </c>
      <c r="N27" s="740">
        <v>2093</v>
      </c>
      <c r="O27" s="235">
        <v>57.897648686030436</v>
      </c>
      <c r="P27" s="226"/>
      <c r="Q27" s="238">
        <v>2978</v>
      </c>
      <c r="R27" s="752">
        <v>15.676159393588463</v>
      </c>
      <c r="S27" s="740">
        <v>1677</v>
      </c>
      <c r="T27" s="578">
        <v>56.312961719274682</v>
      </c>
      <c r="U27" s="740">
        <v>1301</v>
      </c>
      <c r="V27" s="235">
        <v>43.687038280725318</v>
      </c>
      <c r="W27" s="226"/>
      <c r="X27" s="238">
        <v>12404</v>
      </c>
      <c r="Y27" s="752">
        <v>65.294520187398007</v>
      </c>
      <c r="Z27" s="740">
        <v>9632</v>
      </c>
      <c r="AA27" s="578">
        <v>77.652370203160274</v>
      </c>
      <c r="AB27" s="740">
        <v>2772</v>
      </c>
      <c r="AC27" s="235">
        <f t="shared" si="0"/>
        <v>22.34762979683973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2622</v>
      </c>
      <c r="E28" s="741">
        <f t="shared" si="2"/>
        <v>1671</v>
      </c>
      <c r="F28" s="579">
        <f t="shared" si="3"/>
        <v>63.729977116704802</v>
      </c>
      <c r="G28" s="741">
        <f t="shared" si="4"/>
        <v>951</v>
      </c>
      <c r="H28" s="243">
        <f t="shared" si="3"/>
        <v>36.270022883295198</v>
      </c>
      <c r="I28" s="226"/>
      <c r="J28" s="238">
        <f t="shared" si="5"/>
        <v>570</v>
      </c>
      <c r="K28" s="752">
        <f t="shared" si="6"/>
        <v>21.739130434782609</v>
      </c>
      <c r="L28" s="740">
        <v>235</v>
      </c>
      <c r="M28" s="578">
        <v>41.228070175438596</v>
      </c>
      <c r="N28" s="740">
        <v>335</v>
      </c>
      <c r="O28" s="242">
        <v>58.771929824561411</v>
      </c>
      <c r="P28" s="226"/>
      <c r="Q28" s="238">
        <v>402</v>
      </c>
      <c r="R28" s="752">
        <v>15.331807780320366</v>
      </c>
      <c r="S28" s="740">
        <v>234</v>
      </c>
      <c r="T28" s="578">
        <v>58.208955223880601</v>
      </c>
      <c r="U28" s="740">
        <v>168</v>
      </c>
      <c r="V28" s="242">
        <v>41.791044776119399</v>
      </c>
      <c r="W28" s="226"/>
      <c r="X28" s="238">
        <v>1650</v>
      </c>
      <c r="Y28" s="752">
        <v>62.929061784897023</v>
      </c>
      <c r="Z28" s="740">
        <v>1202</v>
      </c>
      <c r="AA28" s="578">
        <v>72.848484848484844</v>
      </c>
      <c r="AB28" s="740">
        <v>448</v>
      </c>
      <c r="AC28" s="242">
        <f t="shared" si="0"/>
        <v>27.151515151515156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1197</v>
      </c>
      <c r="E29" s="742">
        <f t="shared" si="2"/>
        <v>649</v>
      </c>
      <c r="F29" s="580">
        <f t="shared" si="3"/>
        <v>54.218880534670014</v>
      </c>
      <c r="G29" s="742">
        <f t="shared" si="4"/>
        <v>548</v>
      </c>
      <c r="H29" s="248">
        <f t="shared" si="3"/>
        <v>45.781119465329986</v>
      </c>
      <c r="I29" s="226"/>
      <c r="J29" s="245">
        <f t="shared" si="5"/>
        <v>651</v>
      </c>
      <c r="K29" s="753">
        <f t="shared" si="6"/>
        <v>54.385964912280706</v>
      </c>
      <c r="L29" s="746">
        <v>244</v>
      </c>
      <c r="M29" s="749">
        <v>37.480798771121357</v>
      </c>
      <c r="N29" s="746">
        <v>407</v>
      </c>
      <c r="O29" s="246">
        <v>62.51920122887865</v>
      </c>
      <c r="P29" s="226"/>
      <c r="Q29" s="245">
        <v>181</v>
      </c>
      <c r="R29" s="753">
        <v>15.121136173767752</v>
      </c>
      <c r="S29" s="746">
        <v>122</v>
      </c>
      <c r="T29" s="749">
        <v>67.403314917127076</v>
      </c>
      <c r="U29" s="746">
        <v>59</v>
      </c>
      <c r="V29" s="246">
        <v>32.596685082872931</v>
      </c>
      <c r="W29" s="226"/>
      <c r="X29" s="245">
        <v>365</v>
      </c>
      <c r="Y29" s="753">
        <v>30.492898913951542</v>
      </c>
      <c r="Z29" s="746">
        <v>283</v>
      </c>
      <c r="AA29" s="749">
        <v>77.534246575342465</v>
      </c>
      <c r="AB29" s="746">
        <v>82</v>
      </c>
      <c r="AC29" s="246">
        <f t="shared" si="0"/>
        <v>22.465753424657535</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418808</v>
      </c>
      <c r="E31" s="743">
        <f>L31+S31+Z31</f>
        <v>268378</v>
      </c>
      <c r="F31" s="409">
        <f>E31/$D31*100</f>
        <v>64.081392905579648</v>
      </c>
      <c r="G31" s="743">
        <f>N31+U31+AB31</f>
        <v>150430</v>
      </c>
      <c r="H31" s="255">
        <f>G31/$D31*100</f>
        <v>35.918607094420359</v>
      </c>
      <c r="I31" s="211"/>
      <c r="J31" s="253">
        <f>SUM(J12:J29)</f>
        <v>110134</v>
      </c>
      <c r="K31" s="754">
        <f>J31/$D31*100</f>
        <v>26.297014383679397</v>
      </c>
      <c r="L31" s="743">
        <f>SUM(L12:L29)</f>
        <v>45966</v>
      </c>
      <c r="M31" s="409">
        <f t="shared" ref="M31:O31" si="7">L31/$J31*100</f>
        <v>41.736430166887608</v>
      </c>
      <c r="N31" s="743">
        <f>SUM(N12:N29)</f>
        <v>64168</v>
      </c>
      <c r="O31" s="254">
        <f t="shared" si="7"/>
        <v>58.263569833112392</v>
      </c>
      <c r="P31" s="211"/>
      <c r="Q31" s="253">
        <f>SUM(Q12:Q29)</f>
        <v>69528</v>
      </c>
      <c r="R31" s="754">
        <f>Q31/$D31*100</f>
        <v>16.601402074458939</v>
      </c>
      <c r="S31" s="743">
        <f>SUM(S12:S29)</f>
        <v>40167</v>
      </c>
      <c r="T31" s="409">
        <f>S31/$Q31*100</f>
        <v>57.770969968933386</v>
      </c>
      <c r="U31" s="743">
        <f>SUM(U12:U29)</f>
        <v>29361</v>
      </c>
      <c r="V31" s="254">
        <f>U31/$Q31*100</f>
        <v>42.229030031066621</v>
      </c>
      <c r="W31" s="211"/>
      <c r="X31" s="253">
        <f>SUM(X12:X29)</f>
        <v>239146</v>
      </c>
      <c r="Y31" s="754">
        <f>X31/$D31*100</f>
        <v>57.101583541861665</v>
      </c>
      <c r="Z31" s="743">
        <f>SUM(Z12:Z29)</f>
        <v>182245</v>
      </c>
      <c r="AA31" s="409">
        <f>Z31/$X31*100</f>
        <v>76.206585098642663</v>
      </c>
      <c r="AB31" s="743">
        <f>SUM(AB12:AB29)</f>
        <v>56901</v>
      </c>
      <c r="AC31" s="254">
        <f>AB31/$X31*100</f>
        <v>23.79341490135733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2"/>
      <c r="C34" s="1042"/>
      <c r="D34" s="1042"/>
      <c r="E34" s="1042"/>
      <c r="F34" s="1042"/>
      <c r="G34" s="1042"/>
      <c r="H34" s="1042"/>
    </row>
    <row r="35" spans="2:14" ht="29.25" customHeight="1" x14ac:dyDescent="0.2">
      <c r="B35" s="1064"/>
      <c r="C35" s="1064"/>
      <c r="D35" s="1064"/>
      <c r="E35" s="736"/>
      <c r="F35" s="736"/>
      <c r="G35" s="736"/>
      <c r="H35" s="262"/>
      <c r="I35" s="262"/>
      <c r="J35" s="262"/>
      <c r="K35" s="262"/>
      <c r="L35" s="262"/>
      <c r="M35" s="262"/>
      <c r="N35" s="262"/>
    </row>
    <row r="36" spans="2:14" ht="4.5" customHeight="1" x14ac:dyDescent="0.2">
      <c r="B36" s="1065"/>
      <c r="C36" s="1065"/>
      <c r="D36" s="1065"/>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52</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3"/>
      <c r="C2" s="1043"/>
    </row>
    <row r="3" spans="1:53" s="208" customFormat="1" ht="4.5" customHeight="1" x14ac:dyDescent="0.2">
      <c r="B3" s="1044"/>
      <c r="C3" s="1044"/>
    </row>
    <row r="4" spans="1:53" s="208" customFormat="1" ht="17.25" customHeight="1" x14ac:dyDescent="0.2">
      <c r="A4" s="1044" t="s">
        <v>417</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1:53"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1:53" s="208" customFormat="1" ht="6" customHeight="1" x14ac:dyDescent="0.2"/>
    <row r="7" spans="1:53" s="213" customFormat="1" ht="12.75" customHeight="1" x14ac:dyDescent="0.2">
      <c r="A7" s="209"/>
      <c r="B7" s="1046" t="s">
        <v>15</v>
      </c>
      <c r="C7" s="211"/>
      <c r="D7" s="1049" t="s">
        <v>239</v>
      </c>
      <c r="E7" s="1050"/>
      <c r="F7" s="1050"/>
      <c r="G7" s="1050"/>
      <c r="H7" s="1050"/>
      <c r="I7" s="568"/>
      <c r="J7" s="1053"/>
      <c r="K7" s="1053"/>
      <c r="L7" s="1053"/>
      <c r="M7" s="1053"/>
      <c r="N7" s="1053"/>
      <c r="O7" s="1053"/>
      <c r="P7" s="568"/>
      <c r="Q7" s="1053"/>
      <c r="R7" s="1053"/>
      <c r="S7" s="1053"/>
      <c r="T7" s="1053"/>
      <c r="U7" s="1053"/>
      <c r="V7" s="1053"/>
      <c r="W7" s="568"/>
      <c r="X7" s="1053"/>
      <c r="Y7" s="1053"/>
      <c r="Z7" s="1053"/>
      <c r="AA7" s="1053"/>
      <c r="AB7" s="1053"/>
      <c r="AC7" s="1054"/>
      <c r="AD7" s="430"/>
      <c r="AE7" s="430"/>
      <c r="AF7" s="431"/>
      <c r="AG7" s="431"/>
      <c r="AH7" s="431"/>
      <c r="AI7" s="431"/>
      <c r="AJ7" s="431"/>
      <c r="AK7" s="431"/>
      <c r="AL7" s="432"/>
    </row>
    <row r="8" spans="1:53" s="213" customFormat="1" ht="25.5" customHeight="1" x14ac:dyDescent="0.2">
      <c r="A8" s="209"/>
      <c r="B8" s="1047"/>
      <c r="C8" s="211"/>
      <c r="D8" s="1051"/>
      <c r="E8" s="1052"/>
      <c r="F8" s="1052"/>
      <c r="G8" s="1052"/>
      <c r="H8" s="1052"/>
      <c r="I8" s="501"/>
      <c r="J8" s="1055" t="s">
        <v>240</v>
      </c>
      <c r="K8" s="1053"/>
      <c r="L8" s="1053"/>
      <c r="M8" s="1053"/>
      <c r="N8" s="1053"/>
      <c r="O8" s="1054"/>
      <c r="P8" s="211"/>
      <c r="Q8" s="1055" t="s">
        <v>241</v>
      </c>
      <c r="R8" s="1053"/>
      <c r="S8" s="1053"/>
      <c r="T8" s="1053"/>
      <c r="U8" s="1053"/>
      <c r="V8" s="1054"/>
      <c r="W8" s="211"/>
      <c r="X8" s="1055" t="s">
        <v>242</v>
      </c>
      <c r="Y8" s="1053"/>
      <c r="Z8" s="1053"/>
      <c r="AA8" s="1053"/>
      <c r="AB8" s="1053"/>
      <c r="AC8" s="1054"/>
      <c r="AD8" s="430"/>
      <c r="AE8" s="430"/>
      <c r="AF8" s="431"/>
      <c r="AG8" s="431"/>
      <c r="AH8" s="431"/>
      <c r="AI8" s="431"/>
      <c r="AJ8" s="431"/>
      <c r="AK8" s="431"/>
      <c r="AL8" s="432"/>
    </row>
    <row r="9" spans="1:53" s="213" customFormat="1" ht="21.75" customHeight="1" x14ac:dyDescent="0.2">
      <c r="A9" s="209"/>
      <c r="B9" s="1047"/>
      <c r="C9" s="211"/>
      <c r="D9" s="1056" t="s">
        <v>12</v>
      </c>
      <c r="E9" s="1037" t="s">
        <v>27</v>
      </c>
      <c r="F9" s="1038"/>
      <c r="G9" s="1038" t="s">
        <v>26</v>
      </c>
      <c r="H9" s="1039"/>
      <c r="I9" s="211"/>
      <c r="J9" s="1040" t="s">
        <v>12</v>
      </c>
      <c r="K9" s="1035" t="s">
        <v>230</v>
      </c>
      <c r="L9" s="1037" t="s">
        <v>27</v>
      </c>
      <c r="M9" s="1038"/>
      <c r="N9" s="1038" t="s">
        <v>26</v>
      </c>
      <c r="O9" s="1039"/>
      <c r="P9" s="211"/>
      <c r="Q9" s="1040" t="s">
        <v>12</v>
      </c>
      <c r="R9" s="1035" t="s">
        <v>230</v>
      </c>
      <c r="S9" s="1037" t="s">
        <v>27</v>
      </c>
      <c r="T9" s="1038"/>
      <c r="U9" s="1038" t="s">
        <v>26</v>
      </c>
      <c r="V9" s="1039"/>
      <c r="W9" s="211"/>
      <c r="X9" s="1040" t="s">
        <v>12</v>
      </c>
      <c r="Y9" s="1035" t="s">
        <v>230</v>
      </c>
      <c r="Z9" s="1037" t="s">
        <v>27</v>
      </c>
      <c r="AA9" s="1038"/>
      <c r="AB9" s="1038" t="s">
        <v>26</v>
      </c>
      <c r="AC9" s="1039"/>
      <c r="AD9" s="430"/>
      <c r="AE9" s="430"/>
      <c r="AF9" s="431"/>
      <c r="AG9" s="431"/>
      <c r="AH9" s="431"/>
      <c r="AI9" s="431"/>
      <c r="AJ9" s="431"/>
      <c r="AK9" s="431"/>
      <c r="AL9" s="432"/>
    </row>
    <row r="10" spans="1:53" s="219" customFormat="1" ht="44.25" customHeight="1" x14ac:dyDescent="0.2">
      <c r="A10" s="214"/>
      <c r="B10" s="1048"/>
      <c r="C10" s="216"/>
      <c r="D10" s="1057"/>
      <c r="E10" s="408" t="s">
        <v>12</v>
      </c>
      <c r="F10" s="408" t="s">
        <v>230</v>
      </c>
      <c r="G10" s="408" t="s">
        <v>12</v>
      </c>
      <c r="H10" s="218" t="s">
        <v>230</v>
      </c>
      <c r="I10" s="216"/>
      <c r="J10" s="1041"/>
      <c r="K10" s="1036"/>
      <c r="L10" s="408" t="s">
        <v>12</v>
      </c>
      <c r="M10" s="408" t="s">
        <v>231</v>
      </c>
      <c r="N10" s="408" t="s">
        <v>12</v>
      </c>
      <c r="O10" s="218" t="s">
        <v>231</v>
      </c>
      <c r="P10" s="216"/>
      <c r="Q10" s="1041"/>
      <c r="R10" s="1036"/>
      <c r="S10" s="408" t="s">
        <v>12</v>
      </c>
      <c r="T10" s="408" t="s">
        <v>231</v>
      </c>
      <c r="U10" s="408" t="s">
        <v>12</v>
      </c>
      <c r="V10" s="218" t="s">
        <v>231</v>
      </c>
      <c r="W10" s="216"/>
      <c r="X10" s="1041"/>
      <c r="Y10" s="1036"/>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138821</v>
      </c>
      <c r="E12" s="738">
        <f>L12+S12+Z12</f>
        <v>87596</v>
      </c>
      <c r="F12" s="747">
        <f>E12/$D12*100</f>
        <v>63.099963262042493</v>
      </c>
      <c r="G12" s="738">
        <f>N12+U12+AB12</f>
        <v>51225</v>
      </c>
      <c r="H12" s="230">
        <f>G12/$D12*100</f>
        <v>36.900036737957514</v>
      </c>
      <c r="I12" s="226"/>
      <c r="J12" s="227">
        <f>L12+N12</f>
        <v>41856</v>
      </c>
      <c r="K12" s="750">
        <f>J12/$D12*100</f>
        <v>30.151057837070759</v>
      </c>
      <c r="L12" s="744">
        <v>17013</v>
      </c>
      <c r="M12" s="747">
        <v>40.646502293577981</v>
      </c>
      <c r="N12" s="744">
        <v>24843</v>
      </c>
      <c r="O12" s="228">
        <v>59.353497706422019</v>
      </c>
      <c r="P12" s="226"/>
      <c r="Q12" s="227">
        <v>28672</v>
      </c>
      <c r="R12" s="750">
        <v>20.65393564374266</v>
      </c>
      <c r="S12" s="744">
        <v>18708</v>
      </c>
      <c r="T12" s="747">
        <v>65.248325892857139</v>
      </c>
      <c r="U12" s="744">
        <v>9964</v>
      </c>
      <c r="V12" s="228">
        <v>34.751674107142854</v>
      </c>
      <c r="W12" s="226"/>
      <c r="X12" s="227">
        <v>68293</v>
      </c>
      <c r="Y12" s="750">
        <v>49.195006519186578</v>
      </c>
      <c r="Z12" s="744">
        <v>51875</v>
      </c>
      <c r="AA12" s="747">
        <v>75.959468759609322</v>
      </c>
      <c r="AB12" s="744">
        <v>16418</v>
      </c>
      <c r="AC12" s="228">
        <f t="shared" ref="AC12:AC29" si="0">AB12/$X12*100</f>
        <v>24.040531240390671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14515</v>
      </c>
      <c r="E13" s="739">
        <f t="shared" ref="E13:E29" si="2">L13+S13+Z13</f>
        <v>9199</v>
      </c>
      <c r="F13" s="577">
        <f t="shared" ref="F13:H29" si="3">E13/$D13*100</f>
        <v>63.375818119187045</v>
      </c>
      <c r="G13" s="739">
        <f t="shared" ref="G13:G29" si="4">N13+U13+AB13</f>
        <v>5316</v>
      </c>
      <c r="H13" s="237">
        <f t="shared" si="3"/>
        <v>36.624181880812948</v>
      </c>
      <c r="I13" s="226"/>
      <c r="J13" s="234">
        <f t="shared" ref="J13:J29" si="5">L13+N13</f>
        <v>3134</v>
      </c>
      <c r="K13" s="751">
        <f t="shared" ref="K13:K29" si="6">J13/$D13*100</f>
        <v>21.591457113331035</v>
      </c>
      <c r="L13" s="745">
        <v>1309</v>
      </c>
      <c r="M13" s="748">
        <v>41.76770899808551</v>
      </c>
      <c r="N13" s="745">
        <v>1825</v>
      </c>
      <c r="O13" s="235">
        <v>58.232291001914483</v>
      </c>
      <c r="P13" s="226"/>
      <c r="Q13" s="234">
        <v>2529</v>
      </c>
      <c r="R13" s="751">
        <v>17.423355149844987</v>
      </c>
      <c r="S13" s="745">
        <v>1470</v>
      </c>
      <c r="T13" s="748">
        <v>58.125741399762752</v>
      </c>
      <c r="U13" s="745">
        <v>1059</v>
      </c>
      <c r="V13" s="235">
        <v>41.874258600237248</v>
      </c>
      <c r="W13" s="226"/>
      <c r="X13" s="234">
        <v>8852</v>
      </c>
      <c r="Y13" s="751">
        <v>60.985187736823974</v>
      </c>
      <c r="Z13" s="745">
        <v>6420</v>
      </c>
      <c r="AA13" s="748">
        <v>72.525982828739259</v>
      </c>
      <c r="AB13" s="745">
        <v>2432</v>
      </c>
      <c r="AC13" s="235">
        <f t="shared" si="0"/>
        <v>27.474017171260734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10744</v>
      </c>
      <c r="E14" s="739">
        <f t="shared" si="2"/>
        <v>6942</v>
      </c>
      <c r="F14" s="577">
        <f t="shared" si="3"/>
        <v>64.612807148175719</v>
      </c>
      <c r="G14" s="739">
        <f t="shared" si="4"/>
        <v>3802</v>
      </c>
      <c r="H14" s="237">
        <f t="shared" si="3"/>
        <v>35.387192851824274</v>
      </c>
      <c r="I14" s="226"/>
      <c r="J14" s="234">
        <f t="shared" si="5"/>
        <v>2671</v>
      </c>
      <c r="K14" s="751">
        <f t="shared" si="6"/>
        <v>24.860387192851825</v>
      </c>
      <c r="L14" s="745">
        <v>1031</v>
      </c>
      <c r="M14" s="748">
        <v>38.599775365031824</v>
      </c>
      <c r="N14" s="745">
        <v>1640</v>
      </c>
      <c r="O14" s="235">
        <v>61.400224634968183</v>
      </c>
      <c r="P14" s="226"/>
      <c r="Q14" s="234">
        <v>2176</v>
      </c>
      <c r="R14" s="751">
        <v>20.253164556962027</v>
      </c>
      <c r="S14" s="745">
        <v>1320</v>
      </c>
      <c r="T14" s="748">
        <v>60.661764705882348</v>
      </c>
      <c r="U14" s="745">
        <v>856</v>
      </c>
      <c r="V14" s="235">
        <v>39.338235294117645</v>
      </c>
      <c r="W14" s="226"/>
      <c r="X14" s="234">
        <v>5897</v>
      </c>
      <c r="Y14" s="751">
        <v>54.886448250186149</v>
      </c>
      <c r="Z14" s="745">
        <v>4591</v>
      </c>
      <c r="AA14" s="748">
        <v>77.853145667288445</v>
      </c>
      <c r="AB14" s="745">
        <v>1306</v>
      </c>
      <c r="AC14" s="235">
        <f t="shared" si="0"/>
        <v>22.146854332711548</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10239</v>
      </c>
      <c r="E15" s="739">
        <f t="shared" si="2"/>
        <v>6165</v>
      </c>
      <c r="F15" s="577">
        <f t="shared" si="3"/>
        <v>60.210958101377088</v>
      </c>
      <c r="G15" s="739">
        <f t="shared" si="4"/>
        <v>4074</v>
      </c>
      <c r="H15" s="237">
        <f t="shared" si="3"/>
        <v>39.789041898622912</v>
      </c>
      <c r="I15" s="226"/>
      <c r="J15" s="234">
        <f t="shared" si="5"/>
        <v>2942</v>
      </c>
      <c r="K15" s="751">
        <f t="shared" si="6"/>
        <v>28.733274733860732</v>
      </c>
      <c r="L15" s="745">
        <v>1173</v>
      </c>
      <c r="M15" s="748">
        <v>39.870836165873556</v>
      </c>
      <c r="N15" s="745">
        <v>1769</v>
      </c>
      <c r="O15" s="235">
        <v>60.129163834126444</v>
      </c>
      <c r="P15" s="226"/>
      <c r="Q15" s="234">
        <v>2183</v>
      </c>
      <c r="R15" s="751">
        <v>21.320441449360288</v>
      </c>
      <c r="S15" s="745">
        <v>1250</v>
      </c>
      <c r="T15" s="748">
        <v>57.260650480989462</v>
      </c>
      <c r="U15" s="745">
        <v>933</v>
      </c>
      <c r="V15" s="235">
        <v>42.739349519010531</v>
      </c>
      <c r="W15" s="226"/>
      <c r="X15" s="234">
        <v>5114</v>
      </c>
      <c r="Y15" s="751">
        <v>49.94628381677898</v>
      </c>
      <c r="Z15" s="745">
        <v>3742</v>
      </c>
      <c r="AA15" s="748">
        <v>73.171685569026195</v>
      </c>
      <c r="AB15" s="745">
        <v>1372</v>
      </c>
      <c r="AC15" s="235">
        <f t="shared" si="0"/>
        <v>26.828314430973798</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14738</v>
      </c>
      <c r="E16" s="739">
        <f t="shared" si="2"/>
        <v>8646</v>
      </c>
      <c r="F16" s="577">
        <f t="shared" si="3"/>
        <v>58.664676346858457</v>
      </c>
      <c r="G16" s="739">
        <f t="shared" si="4"/>
        <v>6092</v>
      </c>
      <c r="H16" s="237">
        <f t="shared" si="3"/>
        <v>41.335323653141536</v>
      </c>
      <c r="I16" s="226"/>
      <c r="J16" s="234">
        <f t="shared" si="5"/>
        <v>5959</v>
      </c>
      <c r="K16" s="751">
        <f t="shared" si="6"/>
        <v>40.432894558284701</v>
      </c>
      <c r="L16" s="745">
        <v>2443</v>
      </c>
      <c r="M16" s="748">
        <v>40.996811545561336</v>
      </c>
      <c r="N16" s="745">
        <v>3516</v>
      </c>
      <c r="O16" s="235">
        <v>59.003188454438657</v>
      </c>
      <c r="P16" s="226"/>
      <c r="Q16" s="234">
        <v>2945</v>
      </c>
      <c r="R16" s="751">
        <v>19.982358528972725</v>
      </c>
      <c r="S16" s="745">
        <v>1788</v>
      </c>
      <c r="T16" s="748">
        <v>60.713073005093378</v>
      </c>
      <c r="U16" s="745">
        <v>1157</v>
      </c>
      <c r="V16" s="235">
        <v>39.286926994906622</v>
      </c>
      <c r="W16" s="226"/>
      <c r="X16" s="234">
        <v>5834</v>
      </c>
      <c r="Y16" s="751">
        <v>39.584746912742567</v>
      </c>
      <c r="Z16" s="745">
        <v>4415</v>
      </c>
      <c r="AA16" s="748">
        <v>75.677065478231071</v>
      </c>
      <c r="AB16" s="745">
        <v>1419</v>
      </c>
      <c r="AC16" s="235">
        <f t="shared" si="0"/>
        <v>24.322934521768939</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7983</v>
      </c>
      <c r="E17" s="740">
        <f t="shared" si="2"/>
        <v>5076</v>
      </c>
      <c r="F17" s="578">
        <f t="shared" si="3"/>
        <v>63.585118376550163</v>
      </c>
      <c r="G17" s="740">
        <f t="shared" si="4"/>
        <v>2907</v>
      </c>
      <c r="H17" s="237">
        <f t="shared" si="3"/>
        <v>36.41488162344983</v>
      </c>
      <c r="I17" s="226"/>
      <c r="J17" s="238">
        <f t="shared" si="5"/>
        <v>1908</v>
      </c>
      <c r="K17" s="752">
        <f t="shared" si="6"/>
        <v>23.900789177001126</v>
      </c>
      <c r="L17" s="740">
        <v>771</v>
      </c>
      <c r="M17" s="578">
        <v>40.408805031446541</v>
      </c>
      <c r="N17" s="740">
        <v>1137</v>
      </c>
      <c r="O17" s="235">
        <v>59.591194968553459</v>
      </c>
      <c r="P17" s="226"/>
      <c r="Q17" s="238">
        <v>1616</v>
      </c>
      <c r="R17" s="752">
        <v>20.243016409870975</v>
      </c>
      <c r="S17" s="740">
        <v>916</v>
      </c>
      <c r="T17" s="578">
        <v>56.683168316831676</v>
      </c>
      <c r="U17" s="740">
        <v>700</v>
      </c>
      <c r="V17" s="235">
        <v>43.316831683168317</v>
      </c>
      <c r="W17" s="226"/>
      <c r="X17" s="238">
        <v>4459</v>
      </c>
      <c r="Y17" s="752">
        <v>55.856194413127902</v>
      </c>
      <c r="Z17" s="740">
        <v>3389</v>
      </c>
      <c r="AA17" s="578">
        <v>76.00358824848621</v>
      </c>
      <c r="AB17" s="740">
        <v>1070</v>
      </c>
      <c r="AC17" s="235">
        <f t="shared" si="0"/>
        <v>23.996411751513794</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38411</v>
      </c>
      <c r="E18" s="739">
        <f t="shared" si="2"/>
        <v>24328</v>
      </c>
      <c r="F18" s="577">
        <f t="shared" si="3"/>
        <v>63.336023534924891</v>
      </c>
      <c r="G18" s="739">
        <f t="shared" si="4"/>
        <v>14083</v>
      </c>
      <c r="H18" s="237">
        <f t="shared" si="3"/>
        <v>36.663976465075109</v>
      </c>
      <c r="I18" s="226"/>
      <c r="J18" s="234">
        <f t="shared" si="5"/>
        <v>8926</v>
      </c>
      <c r="K18" s="751">
        <f t="shared" si="6"/>
        <v>23.238134909270784</v>
      </c>
      <c r="L18" s="745">
        <v>3735</v>
      </c>
      <c r="M18" s="748">
        <v>41.844051086712973</v>
      </c>
      <c r="N18" s="745">
        <v>5191</v>
      </c>
      <c r="O18" s="235">
        <v>58.155948913287027</v>
      </c>
      <c r="P18" s="226"/>
      <c r="Q18" s="234">
        <v>6534</v>
      </c>
      <c r="R18" s="751">
        <v>17.010752128296584</v>
      </c>
      <c r="S18" s="745">
        <v>3746</v>
      </c>
      <c r="T18" s="748">
        <v>57.330884603611878</v>
      </c>
      <c r="U18" s="745">
        <v>2788</v>
      </c>
      <c r="V18" s="235">
        <v>42.669115396388122</v>
      </c>
      <c r="W18" s="226"/>
      <c r="X18" s="234">
        <v>22951</v>
      </c>
      <c r="Y18" s="751">
        <v>59.751112962432643</v>
      </c>
      <c r="Z18" s="745">
        <v>16847</v>
      </c>
      <c r="AA18" s="748">
        <v>73.404208966929545</v>
      </c>
      <c r="AB18" s="745">
        <v>6104</v>
      </c>
      <c r="AC18" s="235">
        <f t="shared" si="0"/>
        <v>26.595791033070455</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23459</v>
      </c>
      <c r="E19" s="739">
        <f t="shared" si="2"/>
        <v>14600</v>
      </c>
      <c r="F19" s="577">
        <f t="shared" si="3"/>
        <v>62.236241954047486</v>
      </c>
      <c r="G19" s="739">
        <f t="shared" si="4"/>
        <v>8859</v>
      </c>
      <c r="H19" s="237">
        <f t="shared" si="3"/>
        <v>37.763758045952514</v>
      </c>
      <c r="I19" s="226"/>
      <c r="J19" s="234">
        <f t="shared" si="5"/>
        <v>6175</v>
      </c>
      <c r="K19" s="751">
        <f t="shared" si="6"/>
        <v>26.322520141523508</v>
      </c>
      <c r="L19" s="745">
        <v>2554</v>
      </c>
      <c r="M19" s="748">
        <v>41.360323886639677</v>
      </c>
      <c r="N19" s="745">
        <v>3621</v>
      </c>
      <c r="O19" s="235">
        <v>58.639676113360331</v>
      </c>
      <c r="P19" s="226"/>
      <c r="Q19" s="234">
        <v>4215</v>
      </c>
      <c r="R19" s="751">
        <v>17.967517797007545</v>
      </c>
      <c r="S19" s="745">
        <v>2525</v>
      </c>
      <c r="T19" s="748">
        <v>59.905100830367729</v>
      </c>
      <c r="U19" s="745">
        <v>1690</v>
      </c>
      <c r="V19" s="235">
        <v>40.094899169632264</v>
      </c>
      <c r="W19" s="226"/>
      <c r="X19" s="234">
        <v>13069</v>
      </c>
      <c r="Y19" s="751">
        <v>55.709962061468943</v>
      </c>
      <c r="Z19" s="745">
        <v>9521</v>
      </c>
      <c r="AA19" s="748">
        <v>72.851786670747572</v>
      </c>
      <c r="AB19" s="745">
        <v>3548</v>
      </c>
      <c r="AC19" s="235">
        <f t="shared" si="0"/>
        <v>27.148213329252428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96463</v>
      </c>
      <c r="E20" s="739">
        <f t="shared" si="2"/>
        <v>61437</v>
      </c>
      <c r="F20" s="577">
        <f t="shared" si="3"/>
        <v>63.68970486093113</v>
      </c>
      <c r="G20" s="739">
        <f t="shared" si="4"/>
        <v>35026</v>
      </c>
      <c r="H20" s="237">
        <f t="shared" si="3"/>
        <v>36.310295139068863</v>
      </c>
      <c r="I20" s="226"/>
      <c r="J20" s="234">
        <f t="shared" si="5"/>
        <v>21797</v>
      </c>
      <c r="K20" s="751">
        <f t="shared" si="6"/>
        <v>22.596228605786674</v>
      </c>
      <c r="L20" s="745">
        <v>8928</v>
      </c>
      <c r="M20" s="748">
        <v>40.959765105289719</v>
      </c>
      <c r="N20" s="745">
        <v>12869</v>
      </c>
      <c r="O20" s="235">
        <v>59.040234894710288</v>
      </c>
      <c r="P20" s="226"/>
      <c r="Q20" s="234">
        <v>18884</v>
      </c>
      <c r="R20" s="751">
        <v>19.576417901164177</v>
      </c>
      <c r="S20" s="745">
        <v>10908</v>
      </c>
      <c r="T20" s="748">
        <v>57.763185765727599</v>
      </c>
      <c r="U20" s="745">
        <v>7976</v>
      </c>
      <c r="V20" s="235">
        <v>42.236814234272401</v>
      </c>
      <c r="W20" s="226"/>
      <c r="X20" s="234">
        <v>55782</v>
      </c>
      <c r="Y20" s="751">
        <v>57.827353493049152</v>
      </c>
      <c r="Z20" s="745">
        <v>41601</v>
      </c>
      <c r="AA20" s="748">
        <v>74.577820802409377</v>
      </c>
      <c r="AB20" s="745">
        <v>14181</v>
      </c>
      <c r="AC20" s="235">
        <f t="shared" si="0"/>
        <v>25.422179197590623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55751</v>
      </c>
      <c r="E21" s="739">
        <f t="shared" si="2"/>
        <v>34595</v>
      </c>
      <c r="F21" s="577">
        <f t="shared" si="3"/>
        <v>62.052698606303025</v>
      </c>
      <c r="G21" s="739">
        <f t="shared" si="4"/>
        <v>21156</v>
      </c>
      <c r="H21" s="237">
        <f t="shared" si="3"/>
        <v>37.947301393696975</v>
      </c>
      <c r="I21" s="226"/>
      <c r="J21" s="234">
        <f t="shared" si="5"/>
        <v>15147</v>
      </c>
      <c r="K21" s="751">
        <f t="shared" si="6"/>
        <v>27.16901938978673</v>
      </c>
      <c r="L21" s="745">
        <v>6186</v>
      </c>
      <c r="M21" s="748">
        <v>40.839770251534958</v>
      </c>
      <c r="N21" s="745">
        <v>8961</v>
      </c>
      <c r="O21" s="235">
        <v>59.160229748465042</v>
      </c>
      <c r="P21" s="226"/>
      <c r="Q21" s="234">
        <v>11302</v>
      </c>
      <c r="R21" s="751">
        <v>20.272282111531631</v>
      </c>
      <c r="S21" s="745">
        <v>6676</v>
      </c>
      <c r="T21" s="748">
        <v>59.06919129357636</v>
      </c>
      <c r="U21" s="745">
        <v>4626</v>
      </c>
      <c r="V21" s="235">
        <v>40.93080870642364</v>
      </c>
      <c r="W21" s="226"/>
      <c r="X21" s="234">
        <v>29302</v>
      </c>
      <c r="Y21" s="751">
        <v>52.558698498681636</v>
      </c>
      <c r="Z21" s="745">
        <v>21733</v>
      </c>
      <c r="AA21" s="748">
        <v>74.168998703160199</v>
      </c>
      <c r="AB21" s="745">
        <v>7569</v>
      </c>
      <c r="AC21" s="235">
        <f t="shared" si="0"/>
        <v>25.831001296839805</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12869</v>
      </c>
      <c r="E22" s="739">
        <f t="shared" si="2"/>
        <v>8214</v>
      </c>
      <c r="F22" s="577">
        <f t="shared" si="3"/>
        <v>63.827803248115622</v>
      </c>
      <c r="G22" s="739">
        <f t="shared" si="4"/>
        <v>4655</v>
      </c>
      <c r="H22" s="237">
        <f t="shared" si="3"/>
        <v>36.172196751884371</v>
      </c>
      <c r="I22" s="226"/>
      <c r="J22" s="234">
        <f t="shared" si="5"/>
        <v>3355</v>
      </c>
      <c r="K22" s="751">
        <f t="shared" si="6"/>
        <v>26.070401740616987</v>
      </c>
      <c r="L22" s="745">
        <v>1429</v>
      </c>
      <c r="M22" s="748">
        <v>42.593144560357679</v>
      </c>
      <c r="N22" s="745">
        <v>1926</v>
      </c>
      <c r="O22" s="235">
        <v>57.406855439642321</v>
      </c>
      <c r="P22" s="226"/>
      <c r="Q22" s="234">
        <v>2455</v>
      </c>
      <c r="R22" s="751">
        <v>19.076851348201103</v>
      </c>
      <c r="S22" s="745">
        <v>1510</v>
      </c>
      <c r="T22" s="748">
        <v>61.507128309572302</v>
      </c>
      <c r="U22" s="745">
        <v>945</v>
      </c>
      <c r="V22" s="235">
        <v>38.492871690427698</v>
      </c>
      <c r="W22" s="226"/>
      <c r="X22" s="234">
        <v>7059</v>
      </c>
      <c r="Y22" s="751">
        <v>54.852746911181917</v>
      </c>
      <c r="Z22" s="745">
        <v>5275</v>
      </c>
      <c r="AA22" s="748">
        <v>74.727298484204567</v>
      </c>
      <c r="AB22" s="745">
        <v>1784</v>
      </c>
      <c r="AC22" s="235">
        <f t="shared" si="0"/>
        <v>25.272701515795436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24923</v>
      </c>
      <c r="E23" s="739">
        <f t="shared" si="2"/>
        <v>15402</v>
      </c>
      <c r="F23" s="577">
        <f t="shared" si="3"/>
        <v>61.798338883761986</v>
      </c>
      <c r="G23" s="739">
        <f t="shared" si="4"/>
        <v>9521</v>
      </c>
      <c r="H23" s="237">
        <f t="shared" si="3"/>
        <v>38.201661116238014</v>
      </c>
      <c r="I23" s="226"/>
      <c r="J23" s="234">
        <f t="shared" si="5"/>
        <v>7542</v>
      </c>
      <c r="K23" s="751">
        <f t="shared" si="6"/>
        <v>30.261204509890462</v>
      </c>
      <c r="L23" s="745">
        <v>2942</v>
      </c>
      <c r="M23" s="748">
        <v>39.008220631132325</v>
      </c>
      <c r="N23" s="745">
        <v>4600</v>
      </c>
      <c r="O23" s="235">
        <v>60.991779368867668</v>
      </c>
      <c r="P23" s="226"/>
      <c r="Q23" s="234">
        <v>4751</v>
      </c>
      <c r="R23" s="751">
        <v>19.062713156522086</v>
      </c>
      <c r="S23" s="745">
        <v>2811</v>
      </c>
      <c r="T23" s="748">
        <v>59.166491264996843</v>
      </c>
      <c r="U23" s="745">
        <v>1940</v>
      </c>
      <c r="V23" s="235">
        <v>40.833508735003157</v>
      </c>
      <c r="W23" s="226"/>
      <c r="X23" s="234">
        <v>12630</v>
      </c>
      <c r="Y23" s="751">
        <v>50.676082333587445</v>
      </c>
      <c r="Z23" s="745">
        <v>9649</v>
      </c>
      <c r="AA23" s="748">
        <v>76.397466349960411</v>
      </c>
      <c r="AB23" s="745">
        <v>2981</v>
      </c>
      <c r="AC23" s="235">
        <f t="shared" si="0"/>
        <v>23.602533650039589</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65662</v>
      </c>
      <c r="E24" s="739">
        <f t="shared" si="2"/>
        <v>42364</v>
      </c>
      <c r="F24" s="577">
        <f t="shared" si="3"/>
        <v>64.518290639943956</v>
      </c>
      <c r="G24" s="739">
        <f t="shared" si="4"/>
        <v>23298</v>
      </c>
      <c r="H24" s="237">
        <f t="shared" si="3"/>
        <v>35.481709360056044</v>
      </c>
      <c r="I24" s="226"/>
      <c r="J24" s="234">
        <f t="shared" si="5"/>
        <v>19216</v>
      </c>
      <c r="K24" s="751">
        <f t="shared" si="6"/>
        <v>29.265023910328651</v>
      </c>
      <c r="L24" s="745">
        <v>8824</v>
      </c>
      <c r="M24" s="748">
        <v>45.920066611157367</v>
      </c>
      <c r="N24" s="745">
        <v>10392</v>
      </c>
      <c r="O24" s="235">
        <v>54.079933388842626</v>
      </c>
      <c r="P24" s="226"/>
      <c r="Q24" s="234">
        <v>11968</v>
      </c>
      <c r="R24" s="751">
        <v>18.226676007432001</v>
      </c>
      <c r="S24" s="745">
        <v>7419</v>
      </c>
      <c r="T24" s="748">
        <v>61.990307486631011</v>
      </c>
      <c r="U24" s="745">
        <v>4549</v>
      </c>
      <c r="V24" s="235">
        <v>38.009692513368989</v>
      </c>
      <c r="W24" s="226"/>
      <c r="X24" s="234">
        <v>34478</v>
      </c>
      <c r="Y24" s="751">
        <v>52.508300082239344</v>
      </c>
      <c r="Z24" s="745">
        <v>26121</v>
      </c>
      <c r="AA24" s="748">
        <v>75.761355066999243</v>
      </c>
      <c r="AB24" s="745">
        <v>8357</v>
      </c>
      <c r="AC24" s="235">
        <f t="shared" si="0"/>
        <v>24.238644933000757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17710</v>
      </c>
      <c r="E25" s="739">
        <f t="shared" si="2"/>
        <v>9818</v>
      </c>
      <c r="F25" s="577">
        <f t="shared" si="3"/>
        <v>55.437605872388488</v>
      </c>
      <c r="G25" s="739">
        <f t="shared" si="4"/>
        <v>7892</v>
      </c>
      <c r="H25" s="237">
        <f t="shared" si="3"/>
        <v>44.562394127611519</v>
      </c>
      <c r="I25" s="226"/>
      <c r="J25" s="234">
        <f t="shared" si="5"/>
        <v>7216</v>
      </c>
      <c r="K25" s="751">
        <f t="shared" si="6"/>
        <v>40.745341614906835</v>
      </c>
      <c r="L25" s="745">
        <v>2660</v>
      </c>
      <c r="M25" s="748">
        <v>36.862527716186257</v>
      </c>
      <c r="N25" s="745">
        <v>4556</v>
      </c>
      <c r="O25" s="235">
        <v>63.137472283813743</v>
      </c>
      <c r="P25" s="226"/>
      <c r="Q25" s="234">
        <v>3388</v>
      </c>
      <c r="R25" s="751">
        <v>19.130434782608695</v>
      </c>
      <c r="S25" s="745">
        <v>1910</v>
      </c>
      <c r="T25" s="748">
        <v>56.375442739079105</v>
      </c>
      <c r="U25" s="745">
        <v>1478</v>
      </c>
      <c r="V25" s="235">
        <v>43.624557260920902</v>
      </c>
      <c r="W25" s="226"/>
      <c r="X25" s="234">
        <v>7106</v>
      </c>
      <c r="Y25" s="751">
        <v>40.12422360248447</v>
      </c>
      <c r="Z25" s="745">
        <v>5248</v>
      </c>
      <c r="AA25" s="748">
        <v>73.853081902617504</v>
      </c>
      <c r="AB25" s="745">
        <v>1858</v>
      </c>
      <c r="AC25" s="235">
        <f t="shared" si="0"/>
        <v>26.146918097382493</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5950</v>
      </c>
      <c r="E26" s="741">
        <f t="shared" si="2"/>
        <v>3822</v>
      </c>
      <c r="F26" s="579">
        <f t="shared" si="3"/>
        <v>64.235294117647058</v>
      </c>
      <c r="G26" s="741">
        <f t="shared" si="4"/>
        <v>2128</v>
      </c>
      <c r="H26" s="237">
        <f t="shared" si="3"/>
        <v>35.764705882352942</v>
      </c>
      <c r="I26" s="226"/>
      <c r="J26" s="238">
        <f t="shared" si="5"/>
        <v>1140</v>
      </c>
      <c r="K26" s="752">
        <f t="shared" si="6"/>
        <v>19.159663865546221</v>
      </c>
      <c r="L26" s="740">
        <v>438</v>
      </c>
      <c r="M26" s="578">
        <v>38.421052631578945</v>
      </c>
      <c r="N26" s="740">
        <v>702</v>
      </c>
      <c r="O26" s="235">
        <v>61.578947368421055</v>
      </c>
      <c r="P26" s="226"/>
      <c r="Q26" s="238">
        <v>861</v>
      </c>
      <c r="R26" s="752">
        <v>14.470588235294118</v>
      </c>
      <c r="S26" s="740">
        <v>475</v>
      </c>
      <c r="T26" s="578">
        <v>55.168408826945416</v>
      </c>
      <c r="U26" s="740">
        <v>386</v>
      </c>
      <c r="V26" s="235">
        <v>44.831591173054584</v>
      </c>
      <c r="W26" s="226"/>
      <c r="X26" s="238">
        <v>3949</v>
      </c>
      <c r="Y26" s="752">
        <v>66.369747899159663</v>
      </c>
      <c r="Z26" s="740">
        <v>2909</v>
      </c>
      <c r="AA26" s="578">
        <v>73.664218789566988</v>
      </c>
      <c r="AB26" s="740">
        <v>1040</v>
      </c>
      <c r="AC26" s="235">
        <f t="shared" si="0"/>
        <v>26.335781210433023</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25566</v>
      </c>
      <c r="E27" s="741">
        <f t="shared" si="2"/>
        <v>15747</v>
      </c>
      <c r="F27" s="579">
        <f t="shared" si="3"/>
        <v>61.5935226472659</v>
      </c>
      <c r="G27" s="741">
        <f t="shared" si="4"/>
        <v>9819</v>
      </c>
      <c r="H27" s="237">
        <f t="shared" si="3"/>
        <v>38.4064773527341</v>
      </c>
      <c r="I27" s="226"/>
      <c r="J27" s="238">
        <f t="shared" si="5"/>
        <v>6499</v>
      </c>
      <c r="K27" s="752">
        <f t="shared" si="6"/>
        <v>25.420480325432216</v>
      </c>
      <c r="L27" s="740">
        <v>2546</v>
      </c>
      <c r="M27" s="578">
        <v>39.175257731958766</v>
      </c>
      <c r="N27" s="740">
        <v>3953</v>
      </c>
      <c r="O27" s="235">
        <v>60.824742268041234</v>
      </c>
      <c r="P27" s="226"/>
      <c r="Q27" s="238">
        <v>4697</v>
      </c>
      <c r="R27" s="752">
        <v>18.372056637721975</v>
      </c>
      <c r="S27" s="740">
        <v>2575</v>
      </c>
      <c r="T27" s="578">
        <v>54.822226953374496</v>
      </c>
      <c r="U27" s="740">
        <v>2122</v>
      </c>
      <c r="V27" s="235">
        <v>45.177773046625511</v>
      </c>
      <c r="W27" s="226"/>
      <c r="X27" s="238">
        <v>14370</v>
      </c>
      <c r="Y27" s="752">
        <v>56.207463036845809</v>
      </c>
      <c r="Z27" s="740">
        <v>10626</v>
      </c>
      <c r="AA27" s="578">
        <v>73.945720250521916</v>
      </c>
      <c r="AB27" s="740">
        <v>3744</v>
      </c>
      <c r="AC27" s="235">
        <f t="shared" si="0"/>
        <v>26.054279749478081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4247</v>
      </c>
      <c r="E28" s="741">
        <f t="shared" si="2"/>
        <v>2755</v>
      </c>
      <c r="F28" s="579">
        <f t="shared" si="3"/>
        <v>64.869319519660934</v>
      </c>
      <c r="G28" s="741">
        <f t="shared" si="4"/>
        <v>1492</v>
      </c>
      <c r="H28" s="243">
        <f t="shared" si="3"/>
        <v>35.130680480339059</v>
      </c>
      <c r="I28" s="226"/>
      <c r="J28" s="238">
        <f t="shared" si="5"/>
        <v>705</v>
      </c>
      <c r="K28" s="752">
        <f t="shared" si="6"/>
        <v>16.599952907935013</v>
      </c>
      <c r="L28" s="740">
        <v>290</v>
      </c>
      <c r="M28" s="578">
        <v>41.134751773049643</v>
      </c>
      <c r="N28" s="740">
        <v>415</v>
      </c>
      <c r="O28" s="242">
        <v>58.865248226950349</v>
      </c>
      <c r="P28" s="226"/>
      <c r="Q28" s="238">
        <v>756</v>
      </c>
      <c r="R28" s="752">
        <v>17.80080056510478</v>
      </c>
      <c r="S28" s="740">
        <v>427</v>
      </c>
      <c r="T28" s="578">
        <v>56.481481481481474</v>
      </c>
      <c r="U28" s="740">
        <v>329</v>
      </c>
      <c r="V28" s="242">
        <v>43.518518518518519</v>
      </c>
      <c r="W28" s="226"/>
      <c r="X28" s="238">
        <v>2786</v>
      </c>
      <c r="Y28" s="752">
        <v>65.599246526960215</v>
      </c>
      <c r="Z28" s="740">
        <v>2038</v>
      </c>
      <c r="AA28" s="578">
        <v>73.151471643933945</v>
      </c>
      <c r="AB28" s="740">
        <v>748</v>
      </c>
      <c r="AC28" s="242">
        <f t="shared" si="0"/>
        <v>26.848528356066044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1314</v>
      </c>
      <c r="E29" s="742">
        <f t="shared" si="2"/>
        <v>723</v>
      </c>
      <c r="F29" s="580">
        <f t="shared" si="3"/>
        <v>55.022831050228319</v>
      </c>
      <c r="G29" s="742">
        <f t="shared" si="4"/>
        <v>591</v>
      </c>
      <c r="H29" s="248">
        <f t="shared" si="3"/>
        <v>44.977168949771688</v>
      </c>
      <c r="I29" s="226"/>
      <c r="J29" s="245">
        <f t="shared" si="5"/>
        <v>726</v>
      </c>
      <c r="K29" s="753">
        <f t="shared" si="6"/>
        <v>55.25114155251142</v>
      </c>
      <c r="L29" s="746">
        <v>265</v>
      </c>
      <c r="M29" s="749">
        <v>36.501377410468322</v>
      </c>
      <c r="N29" s="746">
        <v>461</v>
      </c>
      <c r="O29" s="246">
        <v>63.498622589531685</v>
      </c>
      <c r="P29" s="226"/>
      <c r="Q29" s="245">
        <v>198</v>
      </c>
      <c r="R29" s="753">
        <v>15.068493150684931</v>
      </c>
      <c r="S29" s="746">
        <v>142</v>
      </c>
      <c r="T29" s="749">
        <v>71.717171717171709</v>
      </c>
      <c r="U29" s="746">
        <v>56</v>
      </c>
      <c r="V29" s="246">
        <v>28.28282828282828</v>
      </c>
      <c r="W29" s="226"/>
      <c r="X29" s="245">
        <v>390</v>
      </c>
      <c r="Y29" s="753">
        <v>29.68036529680365</v>
      </c>
      <c r="Z29" s="746">
        <v>316</v>
      </c>
      <c r="AA29" s="749">
        <v>81.025641025641022</v>
      </c>
      <c r="AB29" s="746">
        <v>74</v>
      </c>
      <c r="AC29" s="246">
        <f t="shared" si="0"/>
        <v>18.974358974358974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569365</v>
      </c>
      <c r="E31" s="743">
        <f>L31+S31+Z31</f>
        <v>357429</v>
      </c>
      <c r="F31" s="409">
        <f>E31/$D31*100</f>
        <v>62.776777638246116</v>
      </c>
      <c r="G31" s="743">
        <f>N31+U31+AB31</f>
        <v>211936</v>
      </c>
      <c r="H31" s="255">
        <f>G31/$D31*100</f>
        <v>37.223222361753884</v>
      </c>
      <c r="I31" s="211"/>
      <c r="J31" s="253">
        <f>SUM(J12:J29)</f>
        <v>156914</v>
      </c>
      <c r="K31" s="754">
        <f>J31/$D31*100</f>
        <v>27.559474151027903</v>
      </c>
      <c r="L31" s="743">
        <f>SUM(L12:L29)</f>
        <v>64537</v>
      </c>
      <c r="M31" s="409">
        <f t="shared" ref="M31:O31" si="7">L31/$J31*100</f>
        <v>41.128898632371872</v>
      </c>
      <c r="N31" s="743">
        <f>SUM(N12:N29)</f>
        <v>92377</v>
      </c>
      <c r="O31" s="254">
        <f t="shared" si="7"/>
        <v>58.871101367628128</v>
      </c>
      <c r="P31" s="211"/>
      <c r="Q31" s="253">
        <f>SUM(Q12:Q29)</f>
        <v>110130</v>
      </c>
      <c r="R31" s="754">
        <f>Q31/$D31*100</f>
        <v>19.342600967744769</v>
      </c>
      <c r="S31" s="743">
        <f>SUM(S12:S29)</f>
        <v>66576</v>
      </c>
      <c r="T31" s="409">
        <f>S31/$Q31*100</f>
        <v>60.452192862980112</v>
      </c>
      <c r="U31" s="743">
        <f>SUM(U12:U29)</f>
        <v>43554</v>
      </c>
      <c r="V31" s="254">
        <f>U31/$Q31*100</f>
        <v>39.547807137019888</v>
      </c>
      <c r="W31" s="211"/>
      <c r="X31" s="253">
        <f>SUM(X12:X29)</f>
        <v>302321</v>
      </c>
      <c r="Y31" s="754">
        <f>X31/$D31*100</f>
        <v>53.097924881227328</v>
      </c>
      <c r="Z31" s="743">
        <f>SUM(Z12:Z29)</f>
        <v>226316</v>
      </c>
      <c r="AA31" s="409">
        <f>Z31/$X31*100</f>
        <v>74.859503640170544</v>
      </c>
      <c r="AB31" s="743">
        <f>SUM(AB12:AB29)</f>
        <v>76005</v>
      </c>
      <c r="AC31" s="254">
        <f>AB31/$X31*100</f>
        <v>25.140496359829452</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2"/>
      <c r="C34" s="1042"/>
      <c r="D34" s="1042"/>
      <c r="E34" s="1042"/>
      <c r="F34" s="1042"/>
      <c r="G34" s="1042"/>
      <c r="H34" s="1042"/>
    </row>
    <row r="35" spans="2:14" ht="29.25" customHeight="1" x14ac:dyDescent="0.2">
      <c r="B35" s="1064"/>
      <c r="C35" s="1064"/>
      <c r="D35" s="1064"/>
      <c r="E35" s="736"/>
      <c r="F35" s="736"/>
      <c r="G35" s="736"/>
      <c r="H35" s="262"/>
      <c r="I35" s="262"/>
      <c r="J35" s="262"/>
      <c r="K35" s="262"/>
      <c r="L35" s="262"/>
      <c r="M35" s="262"/>
      <c r="N35" s="262"/>
    </row>
    <row r="36" spans="2:14" ht="4.5" customHeight="1" x14ac:dyDescent="0.2">
      <c r="B36" s="1065"/>
      <c r="C36" s="1065"/>
      <c r="D36" s="1065"/>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53</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3"/>
      <c r="C2" s="1043"/>
    </row>
    <row r="3" spans="1:53" s="208" customFormat="1" ht="4.5" customHeight="1" x14ac:dyDescent="0.2">
      <c r="B3" s="1044"/>
      <c r="C3" s="1044"/>
    </row>
    <row r="4" spans="1:53" s="208" customFormat="1" ht="17.25" customHeight="1" x14ac:dyDescent="0.2">
      <c r="A4" s="1044" t="s">
        <v>418</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1:53"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1:53" s="208" customFormat="1" ht="6" customHeight="1" x14ac:dyDescent="0.2"/>
    <row r="7" spans="1:53" s="213" customFormat="1" ht="12.75" customHeight="1" x14ac:dyDescent="0.2">
      <c r="A7" s="209"/>
      <c r="B7" s="1046" t="s">
        <v>15</v>
      </c>
      <c r="C7" s="211"/>
      <c r="D7" s="1049" t="s">
        <v>243</v>
      </c>
      <c r="E7" s="1050"/>
      <c r="F7" s="1050"/>
      <c r="G7" s="1050"/>
      <c r="H7" s="1050"/>
      <c r="I7" s="568"/>
      <c r="J7" s="1053"/>
      <c r="K7" s="1053"/>
      <c r="L7" s="1053"/>
      <c r="M7" s="1053"/>
      <c r="N7" s="1053"/>
      <c r="O7" s="1053"/>
      <c r="P7" s="568"/>
      <c r="Q7" s="1053"/>
      <c r="R7" s="1053"/>
      <c r="S7" s="1053"/>
      <c r="T7" s="1053"/>
      <c r="U7" s="1053"/>
      <c r="V7" s="1053"/>
      <c r="W7" s="568"/>
      <c r="X7" s="1053"/>
      <c r="Y7" s="1053"/>
      <c r="Z7" s="1053"/>
      <c r="AA7" s="1053"/>
      <c r="AB7" s="1053"/>
      <c r="AC7" s="1054"/>
      <c r="AD7" s="430"/>
      <c r="AE7" s="430"/>
      <c r="AF7" s="431"/>
      <c r="AG7" s="431"/>
      <c r="AH7" s="431"/>
      <c r="AI7" s="431"/>
      <c r="AJ7" s="431"/>
      <c r="AK7" s="431"/>
      <c r="AL7" s="432"/>
    </row>
    <row r="8" spans="1:53" s="213" customFormat="1" ht="25.5" customHeight="1" x14ac:dyDescent="0.2">
      <c r="A8" s="209"/>
      <c r="B8" s="1047"/>
      <c r="C8" s="211"/>
      <c r="D8" s="1051"/>
      <c r="E8" s="1052"/>
      <c r="F8" s="1052"/>
      <c r="G8" s="1052"/>
      <c r="H8" s="1052"/>
      <c r="I8" s="501"/>
      <c r="J8" s="1055" t="s">
        <v>244</v>
      </c>
      <c r="K8" s="1053"/>
      <c r="L8" s="1053"/>
      <c r="M8" s="1053"/>
      <c r="N8" s="1053"/>
      <c r="O8" s="1054"/>
      <c r="P8" s="211"/>
      <c r="Q8" s="1055" t="s">
        <v>245</v>
      </c>
      <c r="R8" s="1053"/>
      <c r="S8" s="1053"/>
      <c r="T8" s="1053"/>
      <c r="U8" s="1053"/>
      <c r="V8" s="1054"/>
      <c r="W8" s="211"/>
      <c r="X8" s="1055" t="s">
        <v>246</v>
      </c>
      <c r="Y8" s="1053"/>
      <c r="Z8" s="1053"/>
      <c r="AA8" s="1053"/>
      <c r="AB8" s="1053"/>
      <c r="AC8" s="1054"/>
      <c r="AD8" s="430"/>
      <c r="AE8" s="430"/>
      <c r="AF8" s="431"/>
      <c r="AG8" s="431"/>
      <c r="AH8" s="431"/>
      <c r="AI8" s="431"/>
      <c r="AJ8" s="431"/>
      <c r="AK8" s="431"/>
      <c r="AL8" s="432"/>
    </row>
    <row r="9" spans="1:53" s="213" customFormat="1" ht="21.75" customHeight="1" x14ac:dyDescent="0.2">
      <c r="A9" s="209"/>
      <c r="B9" s="1047"/>
      <c r="C9" s="211"/>
      <c r="D9" s="1056" t="s">
        <v>12</v>
      </c>
      <c r="E9" s="1037" t="s">
        <v>27</v>
      </c>
      <c r="F9" s="1038"/>
      <c r="G9" s="1038" t="s">
        <v>26</v>
      </c>
      <c r="H9" s="1039"/>
      <c r="I9" s="211"/>
      <c r="J9" s="1040" t="s">
        <v>12</v>
      </c>
      <c r="K9" s="1035" t="s">
        <v>230</v>
      </c>
      <c r="L9" s="1037" t="s">
        <v>27</v>
      </c>
      <c r="M9" s="1038"/>
      <c r="N9" s="1038" t="s">
        <v>26</v>
      </c>
      <c r="O9" s="1039"/>
      <c r="P9" s="211"/>
      <c r="Q9" s="1040" t="s">
        <v>12</v>
      </c>
      <c r="R9" s="1035" t="s">
        <v>230</v>
      </c>
      <c r="S9" s="1037" t="s">
        <v>27</v>
      </c>
      <c r="T9" s="1038"/>
      <c r="U9" s="1038" t="s">
        <v>26</v>
      </c>
      <c r="V9" s="1039"/>
      <c r="W9" s="211"/>
      <c r="X9" s="1040" t="s">
        <v>12</v>
      </c>
      <c r="Y9" s="1035" t="s">
        <v>230</v>
      </c>
      <c r="Z9" s="1037" t="s">
        <v>27</v>
      </c>
      <c r="AA9" s="1038"/>
      <c r="AB9" s="1038" t="s">
        <v>26</v>
      </c>
      <c r="AC9" s="1039"/>
      <c r="AD9" s="430"/>
      <c r="AE9" s="430"/>
      <c r="AF9" s="431"/>
      <c r="AG9" s="431"/>
      <c r="AH9" s="431"/>
      <c r="AI9" s="431"/>
      <c r="AJ9" s="431"/>
      <c r="AK9" s="431"/>
      <c r="AL9" s="432"/>
    </row>
    <row r="10" spans="1:53" s="219" customFormat="1" ht="44.25" customHeight="1" x14ac:dyDescent="0.2">
      <c r="A10" s="214"/>
      <c r="B10" s="1048"/>
      <c r="C10" s="216"/>
      <c r="D10" s="1057"/>
      <c r="E10" s="408" t="s">
        <v>12</v>
      </c>
      <c r="F10" s="408" t="s">
        <v>230</v>
      </c>
      <c r="G10" s="408" t="s">
        <v>12</v>
      </c>
      <c r="H10" s="218" t="s">
        <v>230</v>
      </c>
      <c r="I10" s="216"/>
      <c r="J10" s="1041"/>
      <c r="K10" s="1036"/>
      <c r="L10" s="408" t="s">
        <v>12</v>
      </c>
      <c r="M10" s="408" t="s">
        <v>231</v>
      </c>
      <c r="N10" s="408" t="s">
        <v>12</v>
      </c>
      <c r="O10" s="218" t="s">
        <v>231</v>
      </c>
      <c r="P10" s="216"/>
      <c r="Q10" s="1041"/>
      <c r="R10" s="1036"/>
      <c r="S10" s="408" t="s">
        <v>12</v>
      </c>
      <c r="T10" s="408" t="s">
        <v>231</v>
      </c>
      <c r="U10" s="408" t="s">
        <v>12</v>
      </c>
      <c r="V10" s="218" t="s">
        <v>231</v>
      </c>
      <c r="W10" s="216"/>
      <c r="X10" s="1041"/>
      <c r="Y10" s="1036"/>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86661</v>
      </c>
      <c r="E12" s="738">
        <f>L12+S12+Z12</f>
        <v>56519</v>
      </c>
      <c r="F12" s="747">
        <f>E12/$D12*100</f>
        <v>65.218495055445942</v>
      </c>
      <c r="G12" s="738">
        <f>N12+U12+AB12</f>
        <v>30142</v>
      </c>
      <c r="H12" s="230">
        <f>G12/$D12*100</f>
        <v>34.781504944554065</v>
      </c>
      <c r="I12" s="226"/>
      <c r="J12" s="227">
        <f>L12+N12</f>
        <v>21371</v>
      </c>
      <c r="K12" s="750">
        <f>J12/$D12*100</f>
        <v>24.660458568444859</v>
      </c>
      <c r="L12" s="744">
        <v>9346</v>
      </c>
      <c r="M12" s="747">
        <v>43.732160404286176</v>
      </c>
      <c r="N12" s="744">
        <v>12025</v>
      </c>
      <c r="O12" s="228">
        <v>56.267839595713824</v>
      </c>
      <c r="P12" s="226"/>
      <c r="Q12" s="227">
        <v>23282</v>
      </c>
      <c r="R12" s="750">
        <v>26.865602750949101</v>
      </c>
      <c r="S12" s="744">
        <v>16955</v>
      </c>
      <c r="T12" s="747">
        <v>72.824499613435265</v>
      </c>
      <c r="U12" s="744">
        <v>6327</v>
      </c>
      <c r="V12" s="228">
        <v>27.175500386564728</v>
      </c>
      <c r="W12" s="226"/>
      <c r="X12" s="227">
        <v>42008</v>
      </c>
      <c r="Y12" s="750">
        <v>48.473938680606039</v>
      </c>
      <c r="Z12" s="744">
        <v>30218</v>
      </c>
      <c r="AA12" s="747">
        <v>71.933917349076367</v>
      </c>
      <c r="AB12" s="744">
        <v>11790</v>
      </c>
      <c r="AC12" s="228">
        <f t="shared" ref="AC12:AC29" si="0">AB12/$X12*100</f>
        <v>28.066082650923637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12803</v>
      </c>
      <c r="E13" s="739">
        <f t="shared" ref="E13:E29" si="2">L13+S13+Z13</f>
        <v>8278</v>
      </c>
      <c r="F13" s="577">
        <f t="shared" ref="F13:H29" si="3">E13/$D13*100</f>
        <v>64.656721080996633</v>
      </c>
      <c r="G13" s="739">
        <f t="shared" ref="G13:G29" si="4">N13+U13+AB13</f>
        <v>4525</v>
      </c>
      <c r="H13" s="237">
        <f t="shared" si="3"/>
        <v>35.34327891900336</v>
      </c>
      <c r="I13" s="226"/>
      <c r="J13" s="234">
        <f t="shared" ref="J13:J29" si="5">L13+N13</f>
        <v>2739</v>
      </c>
      <c r="K13" s="751">
        <f t="shared" ref="K13:K29" si="6">J13/$D13*100</f>
        <v>21.393423416386785</v>
      </c>
      <c r="L13" s="745">
        <v>1229</v>
      </c>
      <c r="M13" s="748">
        <v>44.870390653523188</v>
      </c>
      <c r="N13" s="745">
        <v>1510</v>
      </c>
      <c r="O13" s="235">
        <v>55.129609346476812</v>
      </c>
      <c r="P13" s="226"/>
      <c r="Q13" s="234">
        <v>2803</v>
      </c>
      <c r="R13" s="751">
        <v>21.893306256346168</v>
      </c>
      <c r="S13" s="745">
        <v>1835</v>
      </c>
      <c r="T13" s="748">
        <v>65.465572600784867</v>
      </c>
      <c r="U13" s="745">
        <v>968</v>
      </c>
      <c r="V13" s="235">
        <v>34.534427399215126</v>
      </c>
      <c r="W13" s="226"/>
      <c r="X13" s="234">
        <v>7261</v>
      </c>
      <c r="Y13" s="751">
        <v>56.713270327267054</v>
      </c>
      <c r="Z13" s="745">
        <v>5214</v>
      </c>
      <c r="AA13" s="748">
        <v>71.808290869026308</v>
      </c>
      <c r="AB13" s="745">
        <v>2047</v>
      </c>
      <c r="AC13" s="235">
        <f t="shared" si="0"/>
        <v>28.191709130973695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13372</v>
      </c>
      <c r="E14" s="739">
        <f t="shared" si="2"/>
        <v>8662</v>
      </c>
      <c r="F14" s="577">
        <f t="shared" si="3"/>
        <v>64.777146275800177</v>
      </c>
      <c r="G14" s="739">
        <f t="shared" si="4"/>
        <v>4710</v>
      </c>
      <c r="H14" s="237">
        <f t="shared" si="3"/>
        <v>35.222853724199823</v>
      </c>
      <c r="I14" s="226"/>
      <c r="J14" s="234">
        <f t="shared" si="5"/>
        <v>3216</v>
      </c>
      <c r="K14" s="751">
        <f t="shared" si="6"/>
        <v>24.050254262638347</v>
      </c>
      <c r="L14" s="745">
        <v>1374</v>
      </c>
      <c r="M14" s="748">
        <v>42.723880597014926</v>
      </c>
      <c r="N14" s="745">
        <v>1842</v>
      </c>
      <c r="O14" s="235">
        <v>57.276119402985074</v>
      </c>
      <c r="P14" s="226"/>
      <c r="Q14" s="234">
        <v>2992</v>
      </c>
      <c r="R14" s="751">
        <v>22.375112174693392</v>
      </c>
      <c r="S14" s="745">
        <v>1841</v>
      </c>
      <c r="T14" s="748">
        <v>61.530748663101612</v>
      </c>
      <c r="U14" s="745">
        <v>1151</v>
      </c>
      <c r="V14" s="235">
        <v>38.469251336898395</v>
      </c>
      <c r="W14" s="226"/>
      <c r="X14" s="234">
        <v>7164</v>
      </c>
      <c r="Y14" s="751">
        <v>53.574633562668261</v>
      </c>
      <c r="Z14" s="745">
        <v>5447</v>
      </c>
      <c r="AA14" s="748">
        <v>76.032942490228933</v>
      </c>
      <c r="AB14" s="745">
        <v>1717</v>
      </c>
      <c r="AC14" s="235">
        <f t="shared" si="0"/>
        <v>23.967057509771077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12318</v>
      </c>
      <c r="E15" s="739">
        <f t="shared" si="2"/>
        <v>7757</v>
      </c>
      <c r="F15" s="577">
        <f t="shared" si="3"/>
        <v>62.972885208637763</v>
      </c>
      <c r="G15" s="739">
        <f t="shared" si="4"/>
        <v>4561</v>
      </c>
      <c r="H15" s="237">
        <f t="shared" si="3"/>
        <v>37.027114791362237</v>
      </c>
      <c r="I15" s="226"/>
      <c r="J15" s="234">
        <f t="shared" si="5"/>
        <v>3375</v>
      </c>
      <c r="K15" s="751">
        <f t="shared" si="6"/>
        <v>27.39892839746712</v>
      </c>
      <c r="L15" s="745">
        <v>1541</v>
      </c>
      <c r="M15" s="748">
        <v>45.659259259259258</v>
      </c>
      <c r="N15" s="745">
        <v>1834</v>
      </c>
      <c r="O15" s="235">
        <v>54.340740740740742</v>
      </c>
      <c r="P15" s="226"/>
      <c r="Q15" s="234">
        <v>3122</v>
      </c>
      <c r="R15" s="751">
        <v>25.345023542782918</v>
      </c>
      <c r="S15" s="745">
        <v>1952</v>
      </c>
      <c r="T15" s="748">
        <v>62.524023062139655</v>
      </c>
      <c r="U15" s="745">
        <v>1170</v>
      </c>
      <c r="V15" s="235">
        <v>37.475976937860345</v>
      </c>
      <c r="W15" s="226"/>
      <c r="X15" s="234">
        <v>5821</v>
      </c>
      <c r="Y15" s="751">
        <v>47.256048059749958</v>
      </c>
      <c r="Z15" s="745">
        <v>4264</v>
      </c>
      <c r="AA15" s="748">
        <v>73.252018553513139</v>
      </c>
      <c r="AB15" s="745">
        <v>1557</v>
      </c>
      <c r="AC15" s="235">
        <f t="shared" si="0"/>
        <v>26.747981446486857</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13635</v>
      </c>
      <c r="E16" s="739">
        <f t="shared" si="2"/>
        <v>7909</v>
      </c>
      <c r="F16" s="577">
        <f t="shared" si="3"/>
        <v>58.005133846718003</v>
      </c>
      <c r="G16" s="739">
        <f t="shared" si="4"/>
        <v>5726</v>
      </c>
      <c r="H16" s="237">
        <f t="shared" si="3"/>
        <v>41.994866153281997</v>
      </c>
      <c r="I16" s="226"/>
      <c r="J16" s="234">
        <f t="shared" si="5"/>
        <v>5500</v>
      </c>
      <c r="K16" s="751">
        <f t="shared" si="6"/>
        <v>40.337367070040337</v>
      </c>
      <c r="L16" s="745">
        <v>2285</v>
      </c>
      <c r="M16" s="748">
        <v>41.545454545454547</v>
      </c>
      <c r="N16" s="745">
        <v>3215</v>
      </c>
      <c r="O16" s="235">
        <v>58.45454545454546</v>
      </c>
      <c r="P16" s="226"/>
      <c r="Q16" s="234">
        <v>3164</v>
      </c>
      <c r="R16" s="751">
        <v>23.204987165383205</v>
      </c>
      <c r="S16" s="745">
        <v>1960</v>
      </c>
      <c r="T16" s="748">
        <v>61.946902654867252</v>
      </c>
      <c r="U16" s="745">
        <v>1204</v>
      </c>
      <c r="V16" s="235">
        <v>38.053097345132741</v>
      </c>
      <c r="W16" s="226"/>
      <c r="X16" s="234">
        <v>4971</v>
      </c>
      <c r="Y16" s="751">
        <v>36.457645764576455</v>
      </c>
      <c r="Z16" s="745">
        <v>3664</v>
      </c>
      <c r="AA16" s="748">
        <v>73.707503520418427</v>
      </c>
      <c r="AB16" s="745">
        <v>1307</v>
      </c>
      <c r="AC16" s="235">
        <f t="shared" si="0"/>
        <v>26.292496479581573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4634</v>
      </c>
      <c r="E17" s="740">
        <f t="shared" si="2"/>
        <v>2714</v>
      </c>
      <c r="F17" s="578">
        <f t="shared" si="3"/>
        <v>58.56711264566249</v>
      </c>
      <c r="G17" s="740">
        <f t="shared" si="4"/>
        <v>1920</v>
      </c>
      <c r="H17" s="237">
        <f t="shared" si="3"/>
        <v>41.432887354337502</v>
      </c>
      <c r="I17" s="226"/>
      <c r="J17" s="238">
        <f t="shared" si="5"/>
        <v>1358</v>
      </c>
      <c r="K17" s="752">
        <f t="shared" si="6"/>
        <v>29.305135951661633</v>
      </c>
      <c r="L17" s="740">
        <v>571</v>
      </c>
      <c r="M17" s="578">
        <v>42.047128129602356</v>
      </c>
      <c r="N17" s="740">
        <v>787</v>
      </c>
      <c r="O17" s="235">
        <v>57.952871870397651</v>
      </c>
      <c r="P17" s="226"/>
      <c r="Q17" s="238">
        <v>1158</v>
      </c>
      <c r="R17" s="752">
        <v>24.98921018558481</v>
      </c>
      <c r="S17" s="740">
        <v>651</v>
      </c>
      <c r="T17" s="578">
        <v>56.217616580310882</v>
      </c>
      <c r="U17" s="740">
        <v>507</v>
      </c>
      <c r="V17" s="235">
        <v>43.782383419689118</v>
      </c>
      <c r="W17" s="226"/>
      <c r="X17" s="238">
        <v>2118</v>
      </c>
      <c r="Y17" s="752">
        <v>45.705653862753557</v>
      </c>
      <c r="Z17" s="740">
        <v>1492</v>
      </c>
      <c r="AA17" s="578">
        <v>70.443814919735601</v>
      </c>
      <c r="AB17" s="740">
        <v>626</v>
      </c>
      <c r="AC17" s="235">
        <f t="shared" si="0"/>
        <v>29.556185080264402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44698</v>
      </c>
      <c r="E18" s="739">
        <f t="shared" si="2"/>
        <v>27886</v>
      </c>
      <c r="F18" s="577">
        <f t="shared" si="3"/>
        <v>62.387578862588931</v>
      </c>
      <c r="G18" s="739">
        <f t="shared" si="4"/>
        <v>16812</v>
      </c>
      <c r="H18" s="237">
        <f t="shared" si="3"/>
        <v>37.612421137411069</v>
      </c>
      <c r="I18" s="226"/>
      <c r="J18" s="234">
        <f t="shared" si="5"/>
        <v>8622</v>
      </c>
      <c r="K18" s="751">
        <f t="shared" si="6"/>
        <v>19.289453666830731</v>
      </c>
      <c r="L18" s="745">
        <v>3650</v>
      </c>
      <c r="M18" s="748">
        <v>42.333565298074696</v>
      </c>
      <c r="N18" s="745">
        <v>4972</v>
      </c>
      <c r="O18" s="235">
        <v>57.666434701925304</v>
      </c>
      <c r="P18" s="226"/>
      <c r="Q18" s="234">
        <v>8526</v>
      </c>
      <c r="R18" s="751">
        <v>19.074678956552866</v>
      </c>
      <c r="S18" s="745">
        <v>4957</v>
      </c>
      <c r="T18" s="748">
        <v>58.139807647196804</v>
      </c>
      <c r="U18" s="745">
        <v>3569</v>
      </c>
      <c r="V18" s="235">
        <v>41.860192352803189</v>
      </c>
      <c r="W18" s="226"/>
      <c r="X18" s="234">
        <v>27550</v>
      </c>
      <c r="Y18" s="751">
        <v>61.635867376616403</v>
      </c>
      <c r="Z18" s="745">
        <v>19279</v>
      </c>
      <c r="AA18" s="748">
        <v>69.97822141560799</v>
      </c>
      <c r="AB18" s="745">
        <v>8271</v>
      </c>
      <c r="AC18" s="235">
        <f t="shared" si="0"/>
        <v>30.021778584392017</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26175</v>
      </c>
      <c r="E19" s="739">
        <f t="shared" si="2"/>
        <v>17188</v>
      </c>
      <c r="F19" s="577">
        <f t="shared" si="3"/>
        <v>65.665711556829038</v>
      </c>
      <c r="G19" s="739">
        <f t="shared" si="4"/>
        <v>8987</v>
      </c>
      <c r="H19" s="237">
        <f t="shared" si="3"/>
        <v>34.334288443170962</v>
      </c>
      <c r="I19" s="226"/>
      <c r="J19" s="234">
        <f t="shared" si="5"/>
        <v>5066</v>
      </c>
      <c r="K19" s="751">
        <f t="shared" si="6"/>
        <v>19.354345749761222</v>
      </c>
      <c r="L19" s="745">
        <v>2190</v>
      </c>
      <c r="M19" s="748">
        <v>43.229372285827083</v>
      </c>
      <c r="N19" s="745">
        <v>2876</v>
      </c>
      <c r="O19" s="235">
        <v>56.770627714172917</v>
      </c>
      <c r="P19" s="226"/>
      <c r="Q19" s="234">
        <v>5471</v>
      </c>
      <c r="R19" s="751">
        <v>20.901623686723976</v>
      </c>
      <c r="S19" s="745">
        <v>3727</v>
      </c>
      <c r="T19" s="748">
        <v>68.122829464448913</v>
      </c>
      <c r="U19" s="745">
        <v>1744</v>
      </c>
      <c r="V19" s="235">
        <v>31.877170535551087</v>
      </c>
      <c r="W19" s="226"/>
      <c r="X19" s="234">
        <v>15638</v>
      </c>
      <c r="Y19" s="751">
        <v>59.744030563514805</v>
      </c>
      <c r="Z19" s="745">
        <v>11271</v>
      </c>
      <c r="AA19" s="748">
        <v>72.074434070853059</v>
      </c>
      <c r="AB19" s="745">
        <v>4367</v>
      </c>
      <c r="AC19" s="235">
        <f t="shared" si="0"/>
        <v>27.925565929146952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114079</v>
      </c>
      <c r="E20" s="739">
        <f t="shared" si="2"/>
        <v>72717</v>
      </c>
      <c r="F20" s="577">
        <f t="shared" si="3"/>
        <v>63.742669553554997</v>
      </c>
      <c r="G20" s="739">
        <f t="shared" si="4"/>
        <v>41362</v>
      </c>
      <c r="H20" s="237">
        <f t="shared" si="3"/>
        <v>36.25733044644501</v>
      </c>
      <c r="I20" s="226"/>
      <c r="J20" s="234">
        <f t="shared" si="5"/>
        <v>29930</v>
      </c>
      <c r="K20" s="751">
        <f t="shared" si="6"/>
        <v>26.236204735314999</v>
      </c>
      <c r="L20" s="745">
        <v>13373</v>
      </c>
      <c r="M20" s="748">
        <v>44.68092215168727</v>
      </c>
      <c r="N20" s="745">
        <v>16557</v>
      </c>
      <c r="O20" s="235">
        <v>55.319077848312723</v>
      </c>
      <c r="P20" s="226"/>
      <c r="Q20" s="234">
        <v>26605</v>
      </c>
      <c r="R20" s="751">
        <v>23.32155786779337</v>
      </c>
      <c r="S20" s="745">
        <v>17120</v>
      </c>
      <c r="T20" s="748">
        <v>64.348806615297875</v>
      </c>
      <c r="U20" s="745">
        <v>9485</v>
      </c>
      <c r="V20" s="235">
        <v>35.651193384702125</v>
      </c>
      <c r="W20" s="226"/>
      <c r="X20" s="234">
        <v>57544</v>
      </c>
      <c r="Y20" s="751">
        <v>50.442237396891635</v>
      </c>
      <c r="Z20" s="745">
        <v>42224</v>
      </c>
      <c r="AA20" s="748">
        <v>73.376894202697059</v>
      </c>
      <c r="AB20" s="745">
        <v>15320</v>
      </c>
      <c r="AC20" s="235">
        <f t="shared" si="0"/>
        <v>26.62310579730293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49061</v>
      </c>
      <c r="E21" s="739">
        <f t="shared" si="2"/>
        <v>29787</v>
      </c>
      <c r="F21" s="577">
        <f t="shared" si="3"/>
        <v>60.714212918611523</v>
      </c>
      <c r="G21" s="739">
        <f t="shared" si="4"/>
        <v>19274</v>
      </c>
      <c r="H21" s="237">
        <f t="shared" si="3"/>
        <v>39.28578708138847</v>
      </c>
      <c r="I21" s="226"/>
      <c r="J21" s="234">
        <f t="shared" si="5"/>
        <v>15255</v>
      </c>
      <c r="K21" s="751">
        <f t="shared" si="6"/>
        <v>31.093944273455492</v>
      </c>
      <c r="L21" s="745">
        <v>5938</v>
      </c>
      <c r="M21" s="748">
        <v>38.9249426417568</v>
      </c>
      <c r="N21" s="745">
        <v>9317</v>
      </c>
      <c r="O21" s="235">
        <v>61.0750573582432</v>
      </c>
      <c r="P21" s="226"/>
      <c r="Q21" s="234">
        <v>11116</v>
      </c>
      <c r="R21" s="751">
        <v>22.657508000244594</v>
      </c>
      <c r="S21" s="745">
        <v>7290</v>
      </c>
      <c r="T21" s="748">
        <v>65.581144296509535</v>
      </c>
      <c r="U21" s="745">
        <v>3826</v>
      </c>
      <c r="V21" s="235">
        <v>34.418855703490465</v>
      </c>
      <c r="W21" s="226"/>
      <c r="X21" s="234">
        <v>22690</v>
      </c>
      <c r="Y21" s="751">
        <v>46.248547726299911</v>
      </c>
      <c r="Z21" s="745">
        <v>16559</v>
      </c>
      <c r="AA21" s="748">
        <v>72.979286029087703</v>
      </c>
      <c r="AB21" s="745">
        <v>6131</v>
      </c>
      <c r="AC21" s="235">
        <f t="shared" si="0"/>
        <v>27.020713970912297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13606</v>
      </c>
      <c r="E22" s="739">
        <f t="shared" si="2"/>
        <v>8730</v>
      </c>
      <c r="F22" s="577">
        <f t="shared" si="3"/>
        <v>64.162869322357778</v>
      </c>
      <c r="G22" s="739">
        <f t="shared" si="4"/>
        <v>4876</v>
      </c>
      <c r="H22" s="237">
        <f t="shared" si="3"/>
        <v>35.837130677642214</v>
      </c>
      <c r="I22" s="226"/>
      <c r="J22" s="234">
        <f t="shared" si="5"/>
        <v>3297</v>
      </c>
      <c r="K22" s="751">
        <f t="shared" si="6"/>
        <v>24.231956489783919</v>
      </c>
      <c r="L22" s="745">
        <v>1424</v>
      </c>
      <c r="M22" s="748">
        <v>43.190779496511986</v>
      </c>
      <c r="N22" s="745">
        <v>1873</v>
      </c>
      <c r="O22" s="235">
        <v>56.809220503488021</v>
      </c>
      <c r="P22" s="226"/>
      <c r="Q22" s="234">
        <v>3020</v>
      </c>
      <c r="R22" s="751">
        <v>22.196089960311628</v>
      </c>
      <c r="S22" s="745">
        <v>2057</v>
      </c>
      <c r="T22" s="748">
        <v>68.11258278145695</v>
      </c>
      <c r="U22" s="745">
        <v>963</v>
      </c>
      <c r="V22" s="235">
        <v>31.887417218543046</v>
      </c>
      <c r="W22" s="226"/>
      <c r="X22" s="234">
        <v>7289</v>
      </c>
      <c r="Y22" s="751">
        <v>53.57195354990445</v>
      </c>
      <c r="Z22" s="745">
        <v>5249</v>
      </c>
      <c r="AA22" s="748">
        <v>72.01262175881466</v>
      </c>
      <c r="AB22" s="745">
        <v>2040</v>
      </c>
      <c r="AC22" s="235">
        <f t="shared" si="0"/>
        <v>27.987378241185347</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22444</v>
      </c>
      <c r="E23" s="739">
        <f t="shared" si="2"/>
        <v>13465</v>
      </c>
      <c r="F23" s="577">
        <f t="shared" si="3"/>
        <v>59.993762252717872</v>
      </c>
      <c r="G23" s="739">
        <f t="shared" si="4"/>
        <v>8979</v>
      </c>
      <c r="H23" s="237">
        <f t="shared" si="3"/>
        <v>40.006237747282128</v>
      </c>
      <c r="I23" s="226"/>
      <c r="J23" s="234">
        <f t="shared" si="5"/>
        <v>7476</v>
      </c>
      <c r="K23" s="751">
        <f t="shared" si="6"/>
        <v>33.309570486544288</v>
      </c>
      <c r="L23" s="745">
        <v>2842</v>
      </c>
      <c r="M23" s="748">
        <v>38.014981273408239</v>
      </c>
      <c r="N23" s="745">
        <v>4634</v>
      </c>
      <c r="O23" s="235">
        <v>61.985018726591754</v>
      </c>
      <c r="P23" s="226"/>
      <c r="Q23" s="234">
        <v>4300</v>
      </c>
      <c r="R23" s="751">
        <v>19.158795223667795</v>
      </c>
      <c r="S23" s="745">
        <v>2662</v>
      </c>
      <c r="T23" s="748">
        <v>61.906976744186046</v>
      </c>
      <c r="U23" s="745">
        <v>1638</v>
      </c>
      <c r="V23" s="235">
        <v>38.093023255813954</v>
      </c>
      <c r="W23" s="226"/>
      <c r="X23" s="234">
        <v>10668</v>
      </c>
      <c r="Y23" s="751">
        <v>47.531634289787917</v>
      </c>
      <c r="Z23" s="745">
        <v>7961</v>
      </c>
      <c r="AA23" s="748">
        <v>74.625046869141357</v>
      </c>
      <c r="AB23" s="745">
        <v>2707</v>
      </c>
      <c r="AC23" s="235">
        <f t="shared" si="0"/>
        <v>25.374953130858639</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52310</v>
      </c>
      <c r="E24" s="739">
        <f t="shared" si="2"/>
        <v>34930</v>
      </c>
      <c r="F24" s="577">
        <f t="shared" si="3"/>
        <v>66.774995220799084</v>
      </c>
      <c r="G24" s="739">
        <f t="shared" si="4"/>
        <v>17380</v>
      </c>
      <c r="H24" s="237">
        <f t="shared" si="3"/>
        <v>33.225004779200916</v>
      </c>
      <c r="I24" s="226"/>
      <c r="J24" s="234">
        <f t="shared" si="5"/>
        <v>12785</v>
      </c>
      <c r="K24" s="751">
        <f t="shared" si="6"/>
        <v>24.440833492640028</v>
      </c>
      <c r="L24" s="745">
        <v>5984</v>
      </c>
      <c r="M24" s="748">
        <v>46.80484943292921</v>
      </c>
      <c r="N24" s="745">
        <v>6801</v>
      </c>
      <c r="O24" s="235">
        <v>53.195150567070783</v>
      </c>
      <c r="P24" s="226"/>
      <c r="Q24" s="234">
        <v>11195</v>
      </c>
      <c r="R24" s="751">
        <v>21.401261709042249</v>
      </c>
      <c r="S24" s="745">
        <v>7826</v>
      </c>
      <c r="T24" s="748">
        <v>69.906208128628862</v>
      </c>
      <c r="U24" s="745">
        <v>3369</v>
      </c>
      <c r="V24" s="235">
        <v>30.093791871371149</v>
      </c>
      <c r="W24" s="226"/>
      <c r="X24" s="234">
        <v>28330</v>
      </c>
      <c r="Y24" s="751">
        <v>54.157904798317723</v>
      </c>
      <c r="Z24" s="745">
        <v>21120</v>
      </c>
      <c r="AA24" s="748">
        <v>74.549947052594419</v>
      </c>
      <c r="AB24" s="745">
        <v>7210</v>
      </c>
      <c r="AC24" s="235">
        <f t="shared" si="0"/>
        <v>25.450052947405577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13053</v>
      </c>
      <c r="E25" s="739">
        <f t="shared" si="2"/>
        <v>8179</v>
      </c>
      <c r="F25" s="577">
        <f t="shared" si="3"/>
        <v>62.659924921473987</v>
      </c>
      <c r="G25" s="739">
        <f t="shared" si="4"/>
        <v>4874</v>
      </c>
      <c r="H25" s="237">
        <f t="shared" si="3"/>
        <v>37.340075078526006</v>
      </c>
      <c r="I25" s="226"/>
      <c r="J25" s="234">
        <f t="shared" si="5"/>
        <v>3739</v>
      </c>
      <c r="K25" s="751">
        <f t="shared" si="6"/>
        <v>28.644755994790472</v>
      </c>
      <c r="L25" s="745">
        <v>1491</v>
      </c>
      <c r="M25" s="748">
        <v>39.876972452527411</v>
      </c>
      <c r="N25" s="745">
        <v>2248</v>
      </c>
      <c r="O25" s="235">
        <v>60.123027547472589</v>
      </c>
      <c r="P25" s="226"/>
      <c r="Q25" s="234">
        <v>3509</v>
      </c>
      <c r="R25" s="751">
        <v>26.882708955795604</v>
      </c>
      <c r="S25" s="745">
        <v>2487</v>
      </c>
      <c r="T25" s="748">
        <v>70.874893131946422</v>
      </c>
      <c r="U25" s="745">
        <v>1022</v>
      </c>
      <c r="V25" s="235">
        <v>29.125106868053575</v>
      </c>
      <c r="W25" s="226"/>
      <c r="X25" s="234">
        <v>5805</v>
      </c>
      <c r="Y25" s="751">
        <v>44.472535049413928</v>
      </c>
      <c r="Z25" s="745">
        <v>4201</v>
      </c>
      <c r="AA25" s="748">
        <v>72.368647717484919</v>
      </c>
      <c r="AB25" s="745">
        <v>1604</v>
      </c>
      <c r="AC25" s="235">
        <f t="shared" si="0"/>
        <v>27.631352282515074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6647</v>
      </c>
      <c r="E26" s="741">
        <f t="shared" si="2"/>
        <v>4114</v>
      </c>
      <c r="F26" s="579">
        <f t="shared" si="3"/>
        <v>61.892583120204606</v>
      </c>
      <c r="G26" s="741">
        <f t="shared" si="4"/>
        <v>2533</v>
      </c>
      <c r="H26" s="237">
        <f t="shared" si="3"/>
        <v>38.107416879795394</v>
      </c>
      <c r="I26" s="226"/>
      <c r="J26" s="238">
        <f t="shared" si="5"/>
        <v>1617</v>
      </c>
      <c r="K26" s="752">
        <f t="shared" si="6"/>
        <v>24.326763953663306</v>
      </c>
      <c r="L26" s="740">
        <v>663</v>
      </c>
      <c r="M26" s="578">
        <v>41.001855287569569</v>
      </c>
      <c r="N26" s="740">
        <v>954</v>
      </c>
      <c r="O26" s="235">
        <v>58.998144712430424</v>
      </c>
      <c r="P26" s="226"/>
      <c r="Q26" s="238">
        <v>1339</v>
      </c>
      <c r="R26" s="752">
        <v>20.144426056867758</v>
      </c>
      <c r="S26" s="740">
        <v>756</v>
      </c>
      <c r="T26" s="578">
        <v>56.460044809559371</v>
      </c>
      <c r="U26" s="740">
        <v>583</v>
      </c>
      <c r="V26" s="235">
        <v>43.539955190440629</v>
      </c>
      <c r="W26" s="226"/>
      <c r="X26" s="238">
        <v>3691</v>
      </c>
      <c r="Y26" s="752">
        <v>55.528809989468932</v>
      </c>
      <c r="Z26" s="740">
        <v>2695</v>
      </c>
      <c r="AA26" s="578">
        <v>73.015442969384992</v>
      </c>
      <c r="AB26" s="740">
        <v>996</v>
      </c>
      <c r="AC26" s="235">
        <f t="shared" si="0"/>
        <v>26.984557030615008</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34676</v>
      </c>
      <c r="E27" s="741">
        <f t="shared" si="2"/>
        <v>20426</v>
      </c>
      <c r="F27" s="579">
        <f t="shared" si="3"/>
        <v>58.905294728342369</v>
      </c>
      <c r="G27" s="741">
        <f t="shared" si="4"/>
        <v>14250</v>
      </c>
      <c r="H27" s="237">
        <f t="shared" si="3"/>
        <v>41.094705271657631</v>
      </c>
      <c r="I27" s="226"/>
      <c r="J27" s="238">
        <f t="shared" si="5"/>
        <v>10803</v>
      </c>
      <c r="K27" s="752">
        <f t="shared" si="6"/>
        <v>31.154112354366131</v>
      </c>
      <c r="L27" s="740">
        <v>4218</v>
      </c>
      <c r="M27" s="578">
        <v>39.044709802832543</v>
      </c>
      <c r="N27" s="740">
        <v>6585</v>
      </c>
      <c r="O27" s="235">
        <v>60.955290197167457</v>
      </c>
      <c r="P27" s="226"/>
      <c r="Q27" s="238">
        <v>7063</v>
      </c>
      <c r="R27" s="752">
        <v>20.368554619910022</v>
      </c>
      <c r="S27" s="740">
        <v>4076</v>
      </c>
      <c r="T27" s="578">
        <v>57.709188730001415</v>
      </c>
      <c r="U27" s="740">
        <v>2987</v>
      </c>
      <c r="V27" s="235">
        <v>42.290811269998585</v>
      </c>
      <c r="W27" s="226"/>
      <c r="X27" s="238">
        <v>16810</v>
      </c>
      <c r="Y27" s="752">
        <v>48.477333025723844</v>
      </c>
      <c r="Z27" s="740">
        <v>12132</v>
      </c>
      <c r="AA27" s="578">
        <v>72.171326591314681</v>
      </c>
      <c r="AB27" s="740">
        <v>4678</v>
      </c>
      <c r="AC27" s="235">
        <f t="shared" si="0"/>
        <v>27.828673408685304</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3685</v>
      </c>
      <c r="E28" s="741">
        <f t="shared" si="2"/>
        <v>2431</v>
      </c>
      <c r="F28" s="579">
        <f t="shared" si="3"/>
        <v>65.97014925373135</v>
      </c>
      <c r="G28" s="741">
        <f t="shared" si="4"/>
        <v>1254</v>
      </c>
      <c r="H28" s="243">
        <f t="shared" si="3"/>
        <v>34.029850746268657</v>
      </c>
      <c r="I28" s="226"/>
      <c r="J28" s="238">
        <f t="shared" si="5"/>
        <v>512</v>
      </c>
      <c r="K28" s="752">
        <f t="shared" si="6"/>
        <v>13.894165535956581</v>
      </c>
      <c r="L28" s="740">
        <v>225</v>
      </c>
      <c r="M28" s="578">
        <v>43.9453125</v>
      </c>
      <c r="N28" s="740">
        <v>287</v>
      </c>
      <c r="O28" s="242">
        <v>56.0546875</v>
      </c>
      <c r="P28" s="226"/>
      <c r="Q28" s="238">
        <v>825</v>
      </c>
      <c r="R28" s="752">
        <v>22.388059701492537</v>
      </c>
      <c r="S28" s="740">
        <v>535</v>
      </c>
      <c r="T28" s="578">
        <v>64.848484848484844</v>
      </c>
      <c r="U28" s="740">
        <v>290</v>
      </c>
      <c r="V28" s="242">
        <v>35.151515151515149</v>
      </c>
      <c r="W28" s="226"/>
      <c r="X28" s="238">
        <v>2348</v>
      </c>
      <c r="Y28" s="752">
        <v>63.717774762550881</v>
      </c>
      <c r="Z28" s="740">
        <v>1671</v>
      </c>
      <c r="AA28" s="578">
        <v>71.166950596252136</v>
      </c>
      <c r="AB28" s="740">
        <v>677</v>
      </c>
      <c r="AC28" s="242">
        <f t="shared" si="0"/>
        <v>28.833049403747868</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1024</v>
      </c>
      <c r="E29" s="742">
        <f t="shared" si="2"/>
        <v>578</v>
      </c>
      <c r="F29" s="580">
        <f t="shared" si="3"/>
        <v>56.4453125</v>
      </c>
      <c r="G29" s="742">
        <f t="shared" si="4"/>
        <v>446</v>
      </c>
      <c r="H29" s="248">
        <f t="shared" si="3"/>
        <v>43.5546875</v>
      </c>
      <c r="I29" s="226"/>
      <c r="J29" s="245">
        <f t="shared" si="5"/>
        <v>509</v>
      </c>
      <c r="K29" s="753">
        <f t="shared" si="6"/>
        <v>49.70703125</v>
      </c>
      <c r="L29" s="746">
        <v>194</v>
      </c>
      <c r="M29" s="749">
        <v>38.113948919449903</v>
      </c>
      <c r="N29" s="746">
        <v>315</v>
      </c>
      <c r="O29" s="246">
        <v>61.886051080550097</v>
      </c>
      <c r="P29" s="226"/>
      <c r="Q29" s="245">
        <v>211</v>
      </c>
      <c r="R29" s="753">
        <v>20.60546875</v>
      </c>
      <c r="S29" s="746">
        <v>148</v>
      </c>
      <c r="T29" s="749">
        <v>70.142180094786738</v>
      </c>
      <c r="U29" s="746">
        <v>63</v>
      </c>
      <c r="V29" s="246">
        <v>29.857819905213269</v>
      </c>
      <c r="W29" s="226"/>
      <c r="X29" s="245">
        <v>304</v>
      </c>
      <c r="Y29" s="753">
        <v>29.6875</v>
      </c>
      <c r="Z29" s="746">
        <v>236</v>
      </c>
      <c r="AA29" s="749">
        <v>77.631578947368425</v>
      </c>
      <c r="AB29" s="746">
        <v>68</v>
      </c>
      <c r="AC29" s="246">
        <f t="shared" si="0"/>
        <v>22.368421052631579</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524881</v>
      </c>
      <c r="E31" s="743">
        <f>L31+S31+Z31</f>
        <v>332270</v>
      </c>
      <c r="F31" s="409">
        <f>E31/$D31*100</f>
        <v>63.303872687332941</v>
      </c>
      <c r="G31" s="743">
        <f>N31+U31+AB31</f>
        <v>192611</v>
      </c>
      <c r="H31" s="255">
        <f>G31/$D31*100</f>
        <v>36.696127312667059</v>
      </c>
      <c r="I31" s="211"/>
      <c r="J31" s="253">
        <f>SUM(J12:J29)</f>
        <v>137170</v>
      </c>
      <c r="K31" s="754">
        <f>J31/$D31*100</f>
        <v>26.133542650619855</v>
      </c>
      <c r="L31" s="743">
        <f>SUM(L12:L29)</f>
        <v>58538</v>
      </c>
      <c r="M31" s="409">
        <f t="shared" ref="M31:O31" si="7">L31/$J31*100</f>
        <v>42.675512138222643</v>
      </c>
      <c r="N31" s="743">
        <f>SUM(N12:N29)</f>
        <v>78632</v>
      </c>
      <c r="O31" s="254">
        <f t="shared" si="7"/>
        <v>57.324487861777349</v>
      </c>
      <c r="P31" s="211"/>
      <c r="Q31" s="253">
        <f>SUM(Q12:Q29)</f>
        <v>119701</v>
      </c>
      <c r="R31" s="754">
        <f>Q31/$D31*100</f>
        <v>22.805359691053781</v>
      </c>
      <c r="S31" s="743">
        <f>SUM(S12:S29)</f>
        <v>78835</v>
      </c>
      <c r="T31" s="409">
        <f>S31/$Q31*100</f>
        <v>65.859934336388164</v>
      </c>
      <c r="U31" s="743">
        <f>SUM(U12:U29)</f>
        <v>40866</v>
      </c>
      <c r="V31" s="254">
        <f>U31/$Q31*100</f>
        <v>34.140065663611836</v>
      </c>
      <c r="W31" s="211"/>
      <c r="X31" s="253">
        <f>SUM(X12:X29)</f>
        <v>268010</v>
      </c>
      <c r="Y31" s="754">
        <f>X31/$D31*100</f>
        <v>51.061097658326361</v>
      </c>
      <c r="Z31" s="743">
        <f>SUM(Z12:Z29)</f>
        <v>194897</v>
      </c>
      <c r="AA31" s="409">
        <f>Z31/$X31*100</f>
        <v>72.720047759411969</v>
      </c>
      <c r="AB31" s="743">
        <f>SUM(AB12:AB29)</f>
        <v>73113</v>
      </c>
      <c r="AC31" s="254">
        <f>AB31/$X31*100</f>
        <v>27.279952240588042</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2"/>
      <c r="C34" s="1042"/>
      <c r="D34" s="1042"/>
      <c r="E34" s="1042"/>
      <c r="F34" s="1042"/>
      <c r="G34" s="1042"/>
      <c r="H34" s="1042"/>
    </row>
    <row r="35" spans="2:14" ht="29.25" customHeight="1" x14ac:dyDescent="0.2">
      <c r="B35" s="1064"/>
      <c r="C35" s="1064"/>
      <c r="D35" s="1064"/>
      <c r="E35" s="736"/>
      <c r="F35" s="736"/>
      <c r="G35" s="736"/>
      <c r="H35" s="262"/>
      <c r="I35" s="262"/>
      <c r="J35" s="262"/>
      <c r="K35" s="262"/>
      <c r="L35" s="262"/>
      <c r="M35" s="262"/>
      <c r="N35" s="262"/>
    </row>
    <row r="36" spans="2:14" ht="4.5" customHeight="1" x14ac:dyDescent="0.2">
      <c r="B36" s="1065"/>
      <c r="C36" s="1065"/>
      <c r="D36" s="1065"/>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121</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3"/>
      <c r="C2" s="1043"/>
    </row>
    <row r="3" spans="1:53" s="208" customFormat="1" ht="4.5" customHeight="1" x14ac:dyDescent="0.2">
      <c r="B3" s="1044"/>
      <c r="C3" s="1044"/>
    </row>
    <row r="4" spans="1:53" s="208" customFormat="1" ht="17.25" customHeight="1" x14ac:dyDescent="0.2">
      <c r="A4" s="1044" t="s">
        <v>419</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1:53"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1:53" s="208" customFormat="1" ht="6" customHeight="1" x14ac:dyDescent="0.2"/>
    <row r="7" spans="1:53" s="213" customFormat="1" ht="12.75" customHeight="1" x14ac:dyDescent="0.2">
      <c r="A7" s="209"/>
      <c r="B7" s="1046" t="s">
        <v>15</v>
      </c>
      <c r="C7" s="211"/>
      <c r="D7" s="1049" t="s">
        <v>247</v>
      </c>
      <c r="E7" s="1050"/>
      <c r="F7" s="1050"/>
      <c r="G7" s="1050"/>
      <c r="H7" s="1050"/>
      <c r="I7" s="568"/>
      <c r="J7" s="1053"/>
      <c r="K7" s="1053"/>
      <c r="L7" s="1053"/>
      <c r="M7" s="1053"/>
      <c r="N7" s="1053"/>
      <c r="O7" s="1053"/>
      <c r="P7" s="568"/>
      <c r="Q7" s="1053"/>
      <c r="R7" s="1053"/>
      <c r="S7" s="1053"/>
      <c r="T7" s="1053"/>
      <c r="U7" s="1053"/>
      <c r="V7" s="1053"/>
      <c r="W7" s="568"/>
      <c r="X7" s="1053"/>
      <c r="Y7" s="1053"/>
      <c r="Z7" s="1053"/>
      <c r="AA7" s="1053"/>
      <c r="AB7" s="1053"/>
      <c r="AC7" s="1054"/>
      <c r="AD7" s="430"/>
      <c r="AE7" s="430"/>
      <c r="AF7" s="431"/>
      <c r="AG7" s="431"/>
      <c r="AH7" s="431"/>
      <c r="AI7" s="431"/>
      <c r="AJ7" s="431"/>
      <c r="AK7" s="431"/>
      <c r="AL7" s="432"/>
    </row>
    <row r="8" spans="1:53" s="213" customFormat="1" ht="25.5" customHeight="1" x14ac:dyDescent="0.2">
      <c r="A8" s="209"/>
      <c r="B8" s="1047"/>
      <c r="C8" s="211"/>
      <c r="D8" s="1051"/>
      <c r="E8" s="1052"/>
      <c r="F8" s="1052"/>
      <c r="G8" s="1052"/>
      <c r="H8" s="1052"/>
      <c r="I8" s="501"/>
      <c r="J8" s="1055" t="s">
        <v>248</v>
      </c>
      <c r="K8" s="1053"/>
      <c r="L8" s="1053"/>
      <c r="M8" s="1053"/>
      <c r="N8" s="1053"/>
      <c r="O8" s="1054"/>
      <c r="P8" s="211"/>
      <c r="Q8" s="1055" t="s">
        <v>249</v>
      </c>
      <c r="R8" s="1053"/>
      <c r="S8" s="1053"/>
      <c r="T8" s="1053"/>
      <c r="U8" s="1053"/>
      <c r="V8" s="1054"/>
      <c r="W8" s="211"/>
      <c r="X8" s="1055" t="s">
        <v>250</v>
      </c>
      <c r="Y8" s="1053"/>
      <c r="Z8" s="1053"/>
      <c r="AA8" s="1053"/>
      <c r="AB8" s="1053"/>
      <c r="AC8" s="1054"/>
      <c r="AD8" s="430"/>
      <c r="AE8" s="430"/>
      <c r="AF8" s="431"/>
      <c r="AG8" s="431"/>
      <c r="AH8" s="431"/>
      <c r="AI8" s="431"/>
      <c r="AJ8" s="431"/>
      <c r="AK8" s="431"/>
      <c r="AL8" s="432"/>
    </row>
    <row r="9" spans="1:53" s="213" customFormat="1" ht="21.75" customHeight="1" x14ac:dyDescent="0.2">
      <c r="A9" s="209"/>
      <c r="B9" s="1047"/>
      <c r="C9" s="211"/>
      <c r="D9" s="1056" t="s">
        <v>12</v>
      </c>
      <c r="E9" s="1037" t="s">
        <v>27</v>
      </c>
      <c r="F9" s="1038"/>
      <c r="G9" s="1038" t="s">
        <v>26</v>
      </c>
      <c r="H9" s="1039"/>
      <c r="I9" s="211"/>
      <c r="J9" s="1040" t="s">
        <v>12</v>
      </c>
      <c r="K9" s="1035" t="s">
        <v>230</v>
      </c>
      <c r="L9" s="1037" t="s">
        <v>27</v>
      </c>
      <c r="M9" s="1038"/>
      <c r="N9" s="1038" t="s">
        <v>26</v>
      </c>
      <c r="O9" s="1039"/>
      <c r="P9" s="211"/>
      <c r="Q9" s="1040" t="s">
        <v>12</v>
      </c>
      <c r="R9" s="1035" t="s">
        <v>230</v>
      </c>
      <c r="S9" s="1037" t="s">
        <v>27</v>
      </c>
      <c r="T9" s="1038"/>
      <c r="U9" s="1038" t="s">
        <v>26</v>
      </c>
      <c r="V9" s="1039"/>
      <c r="W9" s="211"/>
      <c r="X9" s="1040" t="s">
        <v>12</v>
      </c>
      <c r="Y9" s="1035" t="s">
        <v>230</v>
      </c>
      <c r="Z9" s="1037" t="s">
        <v>27</v>
      </c>
      <c r="AA9" s="1038"/>
      <c r="AB9" s="1038" t="s">
        <v>26</v>
      </c>
      <c r="AC9" s="1039"/>
      <c r="AD9" s="430"/>
      <c r="AE9" s="430"/>
      <c r="AF9" s="431"/>
      <c r="AG9" s="431"/>
      <c r="AH9" s="431"/>
      <c r="AI9" s="431"/>
      <c r="AJ9" s="431"/>
      <c r="AK9" s="431"/>
      <c r="AL9" s="432"/>
    </row>
    <row r="10" spans="1:53" s="219" customFormat="1" ht="44.25" customHeight="1" x14ac:dyDescent="0.2">
      <c r="A10" s="214"/>
      <c r="B10" s="1048"/>
      <c r="C10" s="216"/>
      <c r="D10" s="1057"/>
      <c r="E10" s="408" t="s">
        <v>12</v>
      </c>
      <c r="F10" s="408" t="s">
        <v>230</v>
      </c>
      <c r="G10" s="408" t="s">
        <v>12</v>
      </c>
      <c r="H10" s="218" t="s">
        <v>230</v>
      </c>
      <c r="I10" s="216"/>
      <c r="J10" s="1041"/>
      <c r="K10" s="1036"/>
      <c r="L10" s="408" t="s">
        <v>12</v>
      </c>
      <c r="M10" s="408" t="s">
        <v>231</v>
      </c>
      <c r="N10" s="408" t="s">
        <v>12</v>
      </c>
      <c r="O10" s="218" t="s">
        <v>231</v>
      </c>
      <c r="P10" s="216"/>
      <c r="Q10" s="1041"/>
      <c r="R10" s="1036"/>
      <c r="S10" s="408" t="s">
        <v>12</v>
      </c>
      <c r="T10" s="408" t="s">
        <v>231</v>
      </c>
      <c r="U10" s="408" t="s">
        <v>12</v>
      </c>
      <c r="V10" s="218" t="s">
        <v>231</v>
      </c>
      <c r="W10" s="216"/>
      <c r="X10" s="1041"/>
      <c r="Y10" s="1036"/>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67789</v>
      </c>
      <c r="E12" s="738">
        <f>L12+S12+Z12</f>
        <v>41756</v>
      </c>
      <c r="F12" s="747">
        <f>E12/$D12*100</f>
        <v>61.597014264851225</v>
      </c>
      <c r="G12" s="738">
        <f>N12+U12+AB12</f>
        <v>26033</v>
      </c>
      <c r="H12" s="230">
        <f>G12/$D12*100</f>
        <v>38.402985735148768</v>
      </c>
      <c r="I12" s="226"/>
      <c r="J12" s="227">
        <f>L12+N12</f>
        <v>17980</v>
      </c>
      <c r="K12" s="750">
        <f>J12/$D12*100</f>
        <v>26.523477260322469</v>
      </c>
      <c r="L12" s="744">
        <v>8893</v>
      </c>
      <c r="M12" s="747">
        <v>49.46051167964405</v>
      </c>
      <c r="N12" s="744">
        <v>9087</v>
      </c>
      <c r="O12" s="228">
        <v>50.53948832035595</v>
      </c>
      <c r="P12" s="226"/>
      <c r="Q12" s="227">
        <v>23179</v>
      </c>
      <c r="R12" s="750">
        <v>34.192863148888463</v>
      </c>
      <c r="S12" s="744">
        <v>15956</v>
      </c>
      <c r="T12" s="747">
        <v>68.838172483713706</v>
      </c>
      <c r="U12" s="744">
        <v>7223</v>
      </c>
      <c r="V12" s="228">
        <v>31.161827516286294</v>
      </c>
      <c r="W12" s="226"/>
      <c r="X12" s="227">
        <v>26630</v>
      </c>
      <c r="Y12" s="750">
        <v>39.283659590789064</v>
      </c>
      <c r="Z12" s="744">
        <v>16907</v>
      </c>
      <c r="AA12" s="747">
        <v>63.488546751783701</v>
      </c>
      <c r="AB12" s="744">
        <v>9723</v>
      </c>
      <c r="AC12" s="228">
        <f t="shared" ref="AC12:AC29" si="0">AB12/$X12*100</f>
        <v>36.511453248216299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7770</v>
      </c>
      <c r="E13" s="739">
        <f t="shared" ref="E13:E29" si="2">L13+S13+Z13</f>
        <v>4883</v>
      </c>
      <c r="F13" s="577">
        <f t="shared" ref="F13:H29" si="3">E13/$D13*100</f>
        <v>62.844272844272844</v>
      </c>
      <c r="G13" s="739">
        <f t="shared" ref="G13:G29" si="4">N13+U13+AB13</f>
        <v>2887</v>
      </c>
      <c r="H13" s="237">
        <f t="shared" si="3"/>
        <v>37.155727155727156</v>
      </c>
      <c r="I13" s="226"/>
      <c r="J13" s="234">
        <f t="shared" ref="J13:J29" si="5">L13+N13</f>
        <v>1494</v>
      </c>
      <c r="K13" s="751">
        <f t="shared" ref="K13:K29" si="6">J13/$D13*100</f>
        <v>19.227799227799228</v>
      </c>
      <c r="L13" s="745">
        <v>696</v>
      </c>
      <c r="M13" s="748">
        <v>46.586345381526108</v>
      </c>
      <c r="N13" s="745">
        <v>798</v>
      </c>
      <c r="O13" s="235">
        <v>53.413654618473892</v>
      </c>
      <c r="P13" s="226"/>
      <c r="Q13" s="234">
        <v>1771</v>
      </c>
      <c r="R13" s="751">
        <v>22.792792792792792</v>
      </c>
      <c r="S13" s="745">
        <v>1166</v>
      </c>
      <c r="T13" s="748">
        <v>65.838509316770185</v>
      </c>
      <c r="U13" s="745">
        <v>605</v>
      </c>
      <c r="V13" s="235">
        <v>34.161490683229815</v>
      </c>
      <c r="W13" s="226"/>
      <c r="X13" s="234">
        <v>4505</v>
      </c>
      <c r="Y13" s="751">
        <v>57.979407979407981</v>
      </c>
      <c r="Z13" s="745">
        <v>3021</v>
      </c>
      <c r="AA13" s="748">
        <v>67.058823529411754</v>
      </c>
      <c r="AB13" s="745">
        <v>1484</v>
      </c>
      <c r="AC13" s="235">
        <f t="shared" si="0"/>
        <v>32.941176470588232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8452</v>
      </c>
      <c r="E14" s="739">
        <f t="shared" si="2"/>
        <v>5436</v>
      </c>
      <c r="F14" s="577">
        <f t="shared" si="3"/>
        <v>64.316138192143868</v>
      </c>
      <c r="G14" s="739">
        <f t="shared" si="4"/>
        <v>3016</v>
      </c>
      <c r="H14" s="237">
        <f t="shared" si="3"/>
        <v>35.683861807856125</v>
      </c>
      <c r="I14" s="226"/>
      <c r="J14" s="234">
        <f t="shared" si="5"/>
        <v>1729</v>
      </c>
      <c r="K14" s="751">
        <f t="shared" si="6"/>
        <v>20.456696639848555</v>
      </c>
      <c r="L14" s="745">
        <v>820</v>
      </c>
      <c r="M14" s="748">
        <v>47.426257952573742</v>
      </c>
      <c r="N14" s="745">
        <v>909</v>
      </c>
      <c r="O14" s="235">
        <v>52.573742047426251</v>
      </c>
      <c r="P14" s="226"/>
      <c r="Q14" s="234">
        <v>2161</v>
      </c>
      <c r="R14" s="751">
        <v>25.56791292001893</v>
      </c>
      <c r="S14" s="745">
        <v>1424</v>
      </c>
      <c r="T14" s="748">
        <v>65.895418787598331</v>
      </c>
      <c r="U14" s="745">
        <v>737</v>
      </c>
      <c r="V14" s="235">
        <v>34.104581212401662</v>
      </c>
      <c r="W14" s="226"/>
      <c r="X14" s="234">
        <v>4562</v>
      </c>
      <c r="Y14" s="751">
        <v>53.975390440132507</v>
      </c>
      <c r="Z14" s="745">
        <v>3192</v>
      </c>
      <c r="AA14" s="748">
        <v>69.969311705392371</v>
      </c>
      <c r="AB14" s="745">
        <v>1370</v>
      </c>
      <c r="AC14" s="235">
        <f t="shared" si="0"/>
        <v>30.030688294607629</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6700</v>
      </c>
      <c r="E15" s="739">
        <f t="shared" si="2"/>
        <v>3989</v>
      </c>
      <c r="F15" s="577">
        <f t="shared" si="3"/>
        <v>59.537313432835823</v>
      </c>
      <c r="G15" s="739">
        <f t="shared" si="4"/>
        <v>2711</v>
      </c>
      <c r="H15" s="237">
        <f t="shared" si="3"/>
        <v>40.462686567164177</v>
      </c>
      <c r="I15" s="226"/>
      <c r="J15" s="234">
        <f t="shared" si="5"/>
        <v>2305</v>
      </c>
      <c r="K15" s="751">
        <f t="shared" si="6"/>
        <v>34.402985074626869</v>
      </c>
      <c r="L15" s="745">
        <v>1068</v>
      </c>
      <c r="M15" s="748">
        <v>46.334056399132322</v>
      </c>
      <c r="N15" s="745">
        <v>1237</v>
      </c>
      <c r="O15" s="235">
        <v>53.665943600867685</v>
      </c>
      <c r="P15" s="226"/>
      <c r="Q15" s="234">
        <v>1775</v>
      </c>
      <c r="R15" s="751">
        <v>26.492537313432834</v>
      </c>
      <c r="S15" s="745">
        <v>1146</v>
      </c>
      <c r="T15" s="748">
        <v>64.563380281690144</v>
      </c>
      <c r="U15" s="745">
        <v>629</v>
      </c>
      <c r="V15" s="235">
        <v>35.436619718309856</v>
      </c>
      <c r="W15" s="226"/>
      <c r="X15" s="234">
        <v>2620</v>
      </c>
      <c r="Y15" s="751">
        <v>39.104477611940297</v>
      </c>
      <c r="Z15" s="745">
        <v>1775</v>
      </c>
      <c r="AA15" s="748">
        <v>67.748091603053439</v>
      </c>
      <c r="AB15" s="745">
        <v>845</v>
      </c>
      <c r="AC15" s="235">
        <f t="shared" si="0"/>
        <v>32.251908396946568</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5857</v>
      </c>
      <c r="E16" s="739">
        <f t="shared" si="2"/>
        <v>3359</v>
      </c>
      <c r="F16" s="577">
        <f t="shared" si="3"/>
        <v>57.350179272665194</v>
      </c>
      <c r="G16" s="739">
        <f t="shared" si="4"/>
        <v>2498</v>
      </c>
      <c r="H16" s="237">
        <f t="shared" si="3"/>
        <v>42.649820727334813</v>
      </c>
      <c r="I16" s="226"/>
      <c r="J16" s="234">
        <f t="shared" si="5"/>
        <v>1962</v>
      </c>
      <c r="K16" s="751">
        <f t="shared" si="6"/>
        <v>33.498378009219735</v>
      </c>
      <c r="L16" s="745">
        <v>823</v>
      </c>
      <c r="M16" s="748">
        <v>41.946992864424061</v>
      </c>
      <c r="N16" s="745">
        <v>1139</v>
      </c>
      <c r="O16" s="235">
        <v>58.053007135575939</v>
      </c>
      <c r="P16" s="226"/>
      <c r="Q16" s="234">
        <v>1517</v>
      </c>
      <c r="R16" s="751">
        <v>25.900631722724942</v>
      </c>
      <c r="S16" s="745">
        <v>933</v>
      </c>
      <c r="T16" s="748">
        <v>61.502966381015156</v>
      </c>
      <c r="U16" s="745">
        <v>584</v>
      </c>
      <c r="V16" s="235">
        <v>38.497033618984837</v>
      </c>
      <c r="W16" s="226"/>
      <c r="X16" s="234">
        <v>2378</v>
      </c>
      <c r="Y16" s="751">
        <v>40.60099026805532</v>
      </c>
      <c r="Z16" s="745">
        <v>1603</v>
      </c>
      <c r="AA16" s="748">
        <v>67.40958788898233</v>
      </c>
      <c r="AB16" s="745">
        <v>775</v>
      </c>
      <c r="AC16" s="235">
        <f t="shared" si="0"/>
        <v>32.590412111017663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4019</v>
      </c>
      <c r="E17" s="740">
        <f t="shared" si="2"/>
        <v>2330</v>
      </c>
      <c r="F17" s="578">
        <f t="shared" si="3"/>
        <v>57.974620552376209</v>
      </c>
      <c r="G17" s="740">
        <f t="shared" si="4"/>
        <v>1689</v>
      </c>
      <c r="H17" s="237">
        <f t="shared" si="3"/>
        <v>42.025379447623791</v>
      </c>
      <c r="I17" s="226"/>
      <c r="J17" s="238">
        <f t="shared" si="5"/>
        <v>1615</v>
      </c>
      <c r="K17" s="752">
        <f t="shared" si="6"/>
        <v>40.184125404329436</v>
      </c>
      <c r="L17" s="740">
        <v>755</v>
      </c>
      <c r="M17" s="578">
        <v>46.749226006191954</v>
      </c>
      <c r="N17" s="740">
        <v>860</v>
      </c>
      <c r="O17" s="235">
        <v>53.250773993808053</v>
      </c>
      <c r="P17" s="226"/>
      <c r="Q17" s="238">
        <v>866</v>
      </c>
      <c r="R17" s="752">
        <v>21.54764866882309</v>
      </c>
      <c r="S17" s="740">
        <v>550</v>
      </c>
      <c r="T17" s="578">
        <v>63.510392609699771</v>
      </c>
      <c r="U17" s="740">
        <v>316</v>
      </c>
      <c r="V17" s="235">
        <v>36.489607390300236</v>
      </c>
      <c r="W17" s="226"/>
      <c r="X17" s="238">
        <v>1538</v>
      </c>
      <c r="Y17" s="752">
        <v>38.268225926847478</v>
      </c>
      <c r="Z17" s="740">
        <v>1025</v>
      </c>
      <c r="AA17" s="578">
        <v>66.644993498049416</v>
      </c>
      <c r="AB17" s="740">
        <v>513</v>
      </c>
      <c r="AC17" s="235">
        <f t="shared" si="0"/>
        <v>33.355006501950584</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24654</v>
      </c>
      <c r="E18" s="739">
        <f t="shared" si="2"/>
        <v>14195</v>
      </c>
      <c r="F18" s="577">
        <f t="shared" si="3"/>
        <v>57.576863794921721</v>
      </c>
      <c r="G18" s="739">
        <f t="shared" si="4"/>
        <v>10459</v>
      </c>
      <c r="H18" s="237">
        <f t="shared" si="3"/>
        <v>42.423136205078279</v>
      </c>
      <c r="I18" s="226"/>
      <c r="J18" s="234">
        <f t="shared" si="5"/>
        <v>5323</v>
      </c>
      <c r="K18" s="751">
        <f t="shared" si="6"/>
        <v>21.590816905978745</v>
      </c>
      <c r="L18" s="745">
        <v>2240</v>
      </c>
      <c r="M18" s="748">
        <v>42.081532970129629</v>
      </c>
      <c r="N18" s="745">
        <v>3083</v>
      </c>
      <c r="O18" s="235">
        <v>57.918467029870371</v>
      </c>
      <c r="P18" s="226"/>
      <c r="Q18" s="234">
        <v>5066</v>
      </c>
      <c r="R18" s="751">
        <v>20.548389713636734</v>
      </c>
      <c r="S18" s="745">
        <v>2982</v>
      </c>
      <c r="T18" s="748">
        <v>58.863008290564544</v>
      </c>
      <c r="U18" s="745">
        <v>2084</v>
      </c>
      <c r="V18" s="235">
        <v>41.136991709435449</v>
      </c>
      <c r="W18" s="226"/>
      <c r="X18" s="234">
        <v>14265</v>
      </c>
      <c r="Y18" s="751">
        <v>57.860793380384521</v>
      </c>
      <c r="Z18" s="745">
        <v>8973</v>
      </c>
      <c r="AA18" s="748">
        <v>62.902208201892741</v>
      </c>
      <c r="AB18" s="745">
        <v>5292</v>
      </c>
      <c r="AC18" s="235">
        <f t="shared" si="0"/>
        <v>37.097791798107252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16641</v>
      </c>
      <c r="E19" s="739">
        <f t="shared" si="2"/>
        <v>10032</v>
      </c>
      <c r="F19" s="577">
        <f t="shared" si="3"/>
        <v>60.284838651523344</v>
      </c>
      <c r="G19" s="739">
        <f t="shared" si="4"/>
        <v>6609</v>
      </c>
      <c r="H19" s="237">
        <f t="shared" si="3"/>
        <v>39.715161348476649</v>
      </c>
      <c r="I19" s="226"/>
      <c r="J19" s="234">
        <f t="shared" si="5"/>
        <v>4150</v>
      </c>
      <c r="K19" s="751">
        <f t="shared" si="6"/>
        <v>24.938405143921639</v>
      </c>
      <c r="L19" s="745">
        <v>2014</v>
      </c>
      <c r="M19" s="748">
        <v>48.53012048192771</v>
      </c>
      <c r="N19" s="745">
        <v>2136</v>
      </c>
      <c r="O19" s="235">
        <v>51.46987951807229</v>
      </c>
      <c r="P19" s="226"/>
      <c r="Q19" s="234">
        <v>4358</v>
      </c>
      <c r="R19" s="751">
        <v>26.188330028243495</v>
      </c>
      <c r="S19" s="745">
        <v>2857</v>
      </c>
      <c r="T19" s="748">
        <v>65.557595227168434</v>
      </c>
      <c r="U19" s="745">
        <v>1501</v>
      </c>
      <c r="V19" s="235">
        <v>34.442404772831573</v>
      </c>
      <c r="W19" s="226"/>
      <c r="X19" s="234">
        <v>8133</v>
      </c>
      <c r="Y19" s="751">
        <v>48.873264827834866</v>
      </c>
      <c r="Z19" s="745">
        <v>5161</v>
      </c>
      <c r="AA19" s="748">
        <v>63.457518750768472</v>
      </c>
      <c r="AB19" s="745">
        <v>2972</v>
      </c>
      <c r="AC19" s="235">
        <f t="shared" si="0"/>
        <v>36.542481249231521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73422</v>
      </c>
      <c r="E20" s="739">
        <f t="shared" si="2"/>
        <v>46292</v>
      </c>
      <c r="F20" s="577">
        <f t="shared" si="3"/>
        <v>63.049222303941598</v>
      </c>
      <c r="G20" s="739">
        <f t="shared" si="4"/>
        <v>27130</v>
      </c>
      <c r="H20" s="237">
        <f t="shared" si="3"/>
        <v>36.950777696058402</v>
      </c>
      <c r="I20" s="226"/>
      <c r="J20" s="234">
        <f t="shared" si="5"/>
        <v>18968</v>
      </c>
      <c r="K20" s="751">
        <f t="shared" si="6"/>
        <v>25.834218626569694</v>
      </c>
      <c r="L20" s="745">
        <v>9188</v>
      </c>
      <c r="M20" s="748">
        <v>48.439477013918179</v>
      </c>
      <c r="N20" s="745">
        <v>9780</v>
      </c>
      <c r="O20" s="235">
        <v>51.560522986081821</v>
      </c>
      <c r="P20" s="226"/>
      <c r="Q20" s="234">
        <v>20341</v>
      </c>
      <c r="R20" s="751">
        <v>27.704230339680201</v>
      </c>
      <c r="S20" s="745">
        <v>13954</v>
      </c>
      <c r="T20" s="748">
        <v>68.600363797256776</v>
      </c>
      <c r="U20" s="745">
        <v>6387</v>
      </c>
      <c r="V20" s="235">
        <v>31.399636202743224</v>
      </c>
      <c r="W20" s="226"/>
      <c r="X20" s="234">
        <v>34113</v>
      </c>
      <c r="Y20" s="751">
        <v>46.461551033750105</v>
      </c>
      <c r="Z20" s="745">
        <v>23150</v>
      </c>
      <c r="AA20" s="748">
        <v>67.862691642482346</v>
      </c>
      <c r="AB20" s="745">
        <v>10963</v>
      </c>
      <c r="AC20" s="235">
        <f t="shared" si="0"/>
        <v>32.137308357517661</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25187</v>
      </c>
      <c r="E21" s="739">
        <f t="shared" si="2"/>
        <v>14908</v>
      </c>
      <c r="F21" s="577">
        <f t="shared" si="3"/>
        <v>59.189264303013459</v>
      </c>
      <c r="G21" s="739">
        <f t="shared" si="4"/>
        <v>10279</v>
      </c>
      <c r="H21" s="237">
        <f t="shared" si="3"/>
        <v>40.810735696986541</v>
      </c>
      <c r="I21" s="226"/>
      <c r="J21" s="234">
        <f t="shared" si="5"/>
        <v>7968</v>
      </c>
      <c r="K21" s="751">
        <f t="shared" si="6"/>
        <v>31.635367451463058</v>
      </c>
      <c r="L21" s="745">
        <v>3594</v>
      </c>
      <c r="M21" s="748">
        <v>45.105421686746986</v>
      </c>
      <c r="N21" s="745">
        <v>4374</v>
      </c>
      <c r="O21" s="235">
        <v>54.894578313253021</v>
      </c>
      <c r="P21" s="226"/>
      <c r="Q21" s="234">
        <v>6947</v>
      </c>
      <c r="R21" s="751">
        <v>27.581688966530354</v>
      </c>
      <c r="S21" s="745">
        <v>4535</v>
      </c>
      <c r="T21" s="748">
        <v>65.279976968475609</v>
      </c>
      <c r="U21" s="745">
        <v>2412</v>
      </c>
      <c r="V21" s="235">
        <v>34.720023031524399</v>
      </c>
      <c r="W21" s="226"/>
      <c r="X21" s="234">
        <v>10272</v>
      </c>
      <c r="Y21" s="751">
        <v>40.782943582006595</v>
      </c>
      <c r="Z21" s="745">
        <v>6779</v>
      </c>
      <c r="AA21" s="748">
        <v>65.994937694704049</v>
      </c>
      <c r="AB21" s="745">
        <v>3493</v>
      </c>
      <c r="AC21" s="235">
        <f t="shared" si="0"/>
        <v>34.005062305295951</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14946</v>
      </c>
      <c r="E22" s="739">
        <f t="shared" si="2"/>
        <v>9321</v>
      </c>
      <c r="F22" s="577">
        <f t="shared" si="3"/>
        <v>62.364512244078682</v>
      </c>
      <c r="G22" s="739">
        <f t="shared" si="4"/>
        <v>5625</v>
      </c>
      <c r="H22" s="237">
        <f t="shared" si="3"/>
        <v>37.635487755921318</v>
      </c>
      <c r="I22" s="226"/>
      <c r="J22" s="234">
        <f t="shared" si="5"/>
        <v>3185</v>
      </c>
      <c r="K22" s="751">
        <f t="shared" si="6"/>
        <v>21.310049511575002</v>
      </c>
      <c r="L22" s="745">
        <v>1570</v>
      </c>
      <c r="M22" s="748">
        <v>49.293563579277865</v>
      </c>
      <c r="N22" s="745">
        <v>1615</v>
      </c>
      <c r="O22" s="235">
        <v>50.706436420722135</v>
      </c>
      <c r="P22" s="226"/>
      <c r="Q22" s="234">
        <v>4299</v>
      </c>
      <c r="R22" s="751">
        <v>28.763548775592128</v>
      </c>
      <c r="S22" s="745">
        <v>2858</v>
      </c>
      <c r="T22" s="748">
        <v>66.480576878343797</v>
      </c>
      <c r="U22" s="745">
        <v>1441</v>
      </c>
      <c r="V22" s="235">
        <v>33.519423121656203</v>
      </c>
      <c r="W22" s="226"/>
      <c r="X22" s="234">
        <v>7462</v>
      </c>
      <c r="Y22" s="751">
        <v>49.926401712832863</v>
      </c>
      <c r="Z22" s="745">
        <v>4893</v>
      </c>
      <c r="AA22" s="748">
        <v>65.572232645403375</v>
      </c>
      <c r="AB22" s="745">
        <v>2569</v>
      </c>
      <c r="AC22" s="235">
        <f t="shared" si="0"/>
        <v>34.427767354596625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7416</v>
      </c>
      <c r="E23" s="739">
        <f t="shared" si="2"/>
        <v>4578</v>
      </c>
      <c r="F23" s="577">
        <f t="shared" si="3"/>
        <v>61.73139158576052</v>
      </c>
      <c r="G23" s="739">
        <f t="shared" si="4"/>
        <v>2838</v>
      </c>
      <c r="H23" s="237">
        <f t="shared" si="3"/>
        <v>38.26860841423948</v>
      </c>
      <c r="I23" s="226"/>
      <c r="J23" s="234">
        <f t="shared" si="5"/>
        <v>2288</v>
      </c>
      <c r="K23" s="751">
        <f t="shared" si="6"/>
        <v>30.852211434735704</v>
      </c>
      <c r="L23" s="745">
        <v>1001</v>
      </c>
      <c r="M23" s="748">
        <v>43.75</v>
      </c>
      <c r="N23" s="745">
        <v>1287</v>
      </c>
      <c r="O23" s="235">
        <v>56.25</v>
      </c>
      <c r="P23" s="226"/>
      <c r="Q23" s="234">
        <v>1429</v>
      </c>
      <c r="R23" s="751">
        <v>19.269147788565263</v>
      </c>
      <c r="S23" s="745">
        <v>854</v>
      </c>
      <c r="T23" s="748">
        <v>59.762071378586427</v>
      </c>
      <c r="U23" s="745">
        <v>575</v>
      </c>
      <c r="V23" s="235">
        <v>40.237928621413573</v>
      </c>
      <c r="W23" s="226"/>
      <c r="X23" s="234">
        <v>3699</v>
      </c>
      <c r="Y23" s="751">
        <v>49.878640776699029</v>
      </c>
      <c r="Z23" s="745">
        <v>2723</v>
      </c>
      <c r="AA23" s="748">
        <v>73.614490402811569</v>
      </c>
      <c r="AB23" s="745">
        <v>976</v>
      </c>
      <c r="AC23" s="235">
        <f t="shared" si="0"/>
        <v>26.385509597188427</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52096</v>
      </c>
      <c r="E24" s="739">
        <f t="shared" si="2"/>
        <v>35707</v>
      </c>
      <c r="F24" s="577">
        <f t="shared" si="3"/>
        <v>68.540770884520882</v>
      </c>
      <c r="G24" s="739">
        <f t="shared" si="4"/>
        <v>16389</v>
      </c>
      <c r="H24" s="237">
        <f t="shared" si="3"/>
        <v>31.459229115479115</v>
      </c>
      <c r="I24" s="226"/>
      <c r="J24" s="234">
        <f t="shared" si="5"/>
        <v>7550</v>
      </c>
      <c r="K24" s="751">
        <f t="shared" si="6"/>
        <v>14.49247542997543</v>
      </c>
      <c r="L24" s="745">
        <v>3868</v>
      </c>
      <c r="M24" s="748">
        <v>51.231788079470199</v>
      </c>
      <c r="N24" s="745">
        <v>3682</v>
      </c>
      <c r="O24" s="235">
        <v>48.768211920529801</v>
      </c>
      <c r="P24" s="226"/>
      <c r="Q24" s="234">
        <v>12267</v>
      </c>
      <c r="R24" s="751">
        <v>23.546913390663391</v>
      </c>
      <c r="S24" s="745">
        <v>8844</v>
      </c>
      <c r="T24" s="748">
        <v>72.095866960136959</v>
      </c>
      <c r="U24" s="745">
        <v>3423</v>
      </c>
      <c r="V24" s="235">
        <v>27.904133039863048</v>
      </c>
      <c r="W24" s="226"/>
      <c r="X24" s="234">
        <v>32279</v>
      </c>
      <c r="Y24" s="751">
        <v>61.96061117936118</v>
      </c>
      <c r="Z24" s="745">
        <v>22995</v>
      </c>
      <c r="AA24" s="748">
        <v>71.238266365129036</v>
      </c>
      <c r="AB24" s="745">
        <v>9284</v>
      </c>
      <c r="AC24" s="235">
        <f t="shared" si="0"/>
        <v>28.761733634870968</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5996</v>
      </c>
      <c r="E25" s="739">
        <f t="shared" si="2"/>
        <v>3650</v>
      </c>
      <c r="F25" s="577">
        <f t="shared" si="3"/>
        <v>60.873915943962643</v>
      </c>
      <c r="G25" s="739">
        <f t="shared" si="4"/>
        <v>2346</v>
      </c>
      <c r="H25" s="237">
        <f t="shared" si="3"/>
        <v>39.126084056037357</v>
      </c>
      <c r="I25" s="226"/>
      <c r="J25" s="234">
        <f t="shared" si="5"/>
        <v>2182</v>
      </c>
      <c r="K25" s="751">
        <f t="shared" si="6"/>
        <v>36.390927284856573</v>
      </c>
      <c r="L25" s="745">
        <v>1031</v>
      </c>
      <c r="M25" s="748">
        <v>47.250229147571041</v>
      </c>
      <c r="N25" s="745">
        <v>1151</v>
      </c>
      <c r="O25" s="235">
        <v>52.749770852428966</v>
      </c>
      <c r="P25" s="226"/>
      <c r="Q25" s="234">
        <v>2001</v>
      </c>
      <c r="R25" s="751">
        <v>33.372248165443629</v>
      </c>
      <c r="S25" s="745">
        <v>1417</v>
      </c>
      <c r="T25" s="748">
        <v>70.814592703648174</v>
      </c>
      <c r="U25" s="745">
        <v>584</v>
      </c>
      <c r="V25" s="235">
        <v>29.185407296351823</v>
      </c>
      <c r="W25" s="226"/>
      <c r="X25" s="234">
        <v>1813</v>
      </c>
      <c r="Y25" s="751">
        <v>30.236824549699797</v>
      </c>
      <c r="Z25" s="745">
        <v>1202</v>
      </c>
      <c r="AA25" s="748">
        <v>66.298952013237738</v>
      </c>
      <c r="AB25" s="745">
        <v>611</v>
      </c>
      <c r="AC25" s="235">
        <f t="shared" si="0"/>
        <v>33.701047986762269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5221</v>
      </c>
      <c r="E26" s="741">
        <f t="shared" si="2"/>
        <v>3064</v>
      </c>
      <c r="F26" s="579">
        <f t="shared" si="3"/>
        <v>58.686075464470413</v>
      </c>
      <c r="G26" s="741">
        <f t="shared" si="4"/>
        <v>2157</v>
      </c>
      <c r="H26" s="237">
        <f t="shared" si="3"/>
        <v>41.313924535529594</v>
      </c>
      <c r="I26" s="226"/>
      <c r="J26" s="238">
        <f t="shared" si="5"/>
        <v>1685</v>
      </c>
      <c r="K26" s="752">
        <f t="shared" si="6"/>
        <v>32.273510821681676</v>
      </c>
      <c r="L26" s="740">
        <v>825</v>
      </c>
      <c r="M26" s="578">
        <v>48.961424332344208</v>
      </c>
      <c r="N26" s="740">
        <v>860</v>
      </c>
      <c r="O26" s="235">
        <v>51.038575667655785</v>
      </c>
      <c r="P26" s="226"/>
      <c r="Q26" s="238">
        <v>1272</v>
      </c>
      <c r="R26" s="752">
        <v>24.363148822064741</v>
      </c>
      <c r="S26" s="740">
        <v>698</v>
      </c>
      <c r="T26" s="578">
        <v>54.874213836477992</v>
      </c>
      <c r="U26" s="740">
        <v>574</v>
      </c>
      <c r="V26" s="235">
        <v>45.125786163522015</v>
      </c>
      <c r="W26" s="226"/>
      <c r="X26" s="238">
        <v>2264</v>
      </c>
      <c r="Y26" s="752">
        <v>43.363340356253595</v>
      </c>
      <c r="Z26" s="740">
        <v>1541</v>
      </c>
      <c r="AA26" s="578">
        <v>68.065371024734972</v>
      </c>
      <c r="AB26" s="740">
        <v>723</v>
      </c>
      <c r="AC26" s="235">
        <f t="shared" si="0"/>
        <v>31.934628975265017</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29715</v>
      </c>
      <c r="E27" s="741">
        <f t="shared" si="2"/>
        <v>17815</v>
      </c>
      <c r="F27" s="579">
        <f t="shared" si="3"/>
        <v>59.952885747938758</v>
      </c>
      <c r="G27" s="741">
        <f t="shared" si="4"/>
        <v>11900</v>
      </c>
      <c r="H27" s="237">
        <f t="shared" si="3"/>
        <v>40.047114252061249</v>
      </c>
      <c r="I27" s="226"/>
      <c r="J27" s="238">
        <f t="shared" si="5"/>
        <v>8019</v>
      </c>
      <c r="K27" s="752">
        <f t="shared" si="6"/>
        <v>26.986370519939424</v>
      </c>
      <c r="L27" s="740">
        <v>3631</v>
      </c>
      <c r="M27" s="578">
        <v>45.279960094774907</v>
      </c>
      <c r="N27" s="740">
        <v>4388</v>
      </c>
      <c r="O27" s="235">
        <v>54.720039905225093</v>
      </c>
      <c r="P27" s="226"/>
      <c r="Q27" s="238">
        <v>6931</v>
      </c>
      <c r="R27" s="752">
        <v>23.324920074036683</v>
      </c>
      <c r="S27" s="740">
        <v>4131</v>
      </c>
      <c r="T27" s="578">
        <v>59.601789063627187</v>
      </c>
      <c r="U27" s="740">
        <v>2800</v>
      </c>
      <c r="V27" s="235">
        <v>40.39821093637282</v>
      </c>
      <c r="W27" s="226"/>
      <c r="X27" s="238">
        <v>14765</v>
      </c>
      <c r="Y27" s="752">
        <v>49.688709406023897</v>
      </c>
      <c r="Z27" s="740">
        <v>10053</v>
      </c>
      <c r="AA27" s="578">
        <v>68.086691500169323</v>
      </c>
      <c r="AB27" s="740">
        <v>4712</v>
      </c>
      <c r="AC27" s="235">
        <f t="shared" si="0"/>
        <v>31.913308499830677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3803</v>
      </c>
      <c r="E28" s="741">
        <f t="shared" si="2"/>
        <v>2063</v>
      </c>
      <c r="F28" s="579">
        <f t="shared" si="3"/>
        <v>54.246647383644486</v>
      </c>
      <c r="G28" s="741">
        <f t="shared" si="4"/>
        <v>1740</v>
      </c>
      <c r="H28" s="243">
        <f t="shared" si="3"/>
        <v>45.753352616355507</v>
      </c>
      <c r="I28" s="226"/>
      <c r="J28" s="238">
        <f t="shared" si="5"/>
        <v>1610</v>
      </c>
      <c r="K28" s="752">
        <f t="shared" si="6"/>
        <v>42.334998685248486</v>
      </c>
      <c r="L28" s="740">
        <v>636</v>
      </c>
      <c r="M28" s="578">
        <v>39.503105590062113</v>
      </c>
      <c r="N28" s="740">
        <v>974</v>
      </c>
      <c r="O28" s="242">
        <v>60.496894409937887</v>
      </c>
      <c r="P28" s="226"/>
      <c r="Q28" s="238">
        <v>661</v>
      </c>
      <c r="R28" s="752">
        <v>17.381014988167237</v>
      </c>
      <c r="S28" s="740">
        <v>401</v>
      </c>
      <c r="T28" s="578">
        <v>60.665658093797283</v>
      </c>
      <c r="U28" s="740">
        <v>260</v>
      </c>
      <c r="V28" s="242">
        <v>39.334341906202724</v>
      </c>
      <c r="W28" s="226"/>
      <c r="X28" s="238">
        <v>1532</v>
      </c>
      <c r="Y28" s="752">
        <v>40.283986326584277</v>
      </c>
      <c r="Z28" s="740">
        <v>1026</v>
      </c>
      <c r="AA28" s="578">
        <v>66.971279373368148</v>
      </c>
      <c r="AB28" s="740">
        <v>506</v>
      </c>
      <c r="AC28" s="242">
        <f t="shared" si="0"/>
        <v>33.028720626631852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1262</v>
      </c>
      <c r="E29" s="742">
        <f t="shared" si="2"/>
        <v>752</v>
      </c>
      <c r="F29" s="580">
        <f t="shared" si="3"/>
        <v>59.587955625990496</v>
      </c>
      <c r="G29" s="742">
        <f t="shared" si="4"/>
        <v>510</v>
      </c>
      <c r="H29" s="248">
        <f t="shared" si="3"/>
        <v>40.412044374009511</v>
      </c>
      <c r="I29" s="226"/>
      <c r="J29" s="245">
        <f t="shared" si="5"/>
        <v>630</v>
      </c>
      <c r="K29" s="753">
        <f t="shared" si="6"/>
        <v>49.920760697305866</v>
      </c>
      <c r="L29" s="746">
        <v>286</v>
      </c>
      <c r="M29" s="749">
        <v>45.396825396825399</v>
      </c>
      <c r="N29" s="746">
        <v>344</v>
      </c>
      <c r="O29" s="246">
        <v>54.603174603174601</v>
      </c>
      <c r="P29" s="226"/>
      <c r="Q29" s="245">
        <v>301</v>
      </c>
      <c r="R29" s="753">
        <v>23.851030110935024</v>
      </c>
      <c r="S29" s="746">
        <v>212</v>
      </c>
      <c r="T29" s="749">
        <v>70.431893687707642</v>
      </c>
      <c r="U29" s="746">
        <v>89</v>
      </c>
      <c r="V29" s="246">
        <v>29.568106312292358</v>
      </c>
      <c r="W29" s="226"/>
      <c r="X29" s="245">
        <v>331</v>
      </c>
      <c r="Y29" s="753">
        <v>26.22820919175911</v>
      </c>
      <c r="Z29" s="746">
        <v>254</v>
      </c>
      <c r="AA29" s="749">
        <v>76.737160120845928</v>
      </c>
      <c r="AB29" s="746">
        <v>77</v>
      </c>
      <c r="AC29" s="246">
        <f t="shared" si="0"/>
        <v>23.262839879154079</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360946</v>
      </c>
      <c r="E31" s="743">
        <f>L31+S31+Z31</f>
        <v>224130</v>
      </c>
      <c r="F31" s="409">
        <f>E31/$D31*100</f>
        <v>62.095161049021186</v>
      </c>
      <c r="G31" s="743">
        <f>N31+U31+AB31</f>
        <v>136816</v>
      </c>
      <c r="H31" s="255">
        <f>G31/$D31*100</f>
        <v>37.904838950978814</v>
      </c>
      <c r="I31" s="211"/>
      <c r="J31" s="253">
        <f>SUM(J12:J29)</f>
        <v>90643</v>
      </c>
      <c r="K31" s="754">
        <f>J31/$D31*100</f>
        <v>25.112620724429689</v>
      </c>
      <c r="L31" s="743">
        <f>SUM(L12:L29)</f>
        <v>42939</v>
      </c>
      <c r="M31" s="409">
        <f t="shared" ref="M31:O31" si="7">L31/$J31*100</f>
        <v>47.371556546010176</v>
      </c>
      <c r="N31" s="743">
        <f>SUM(N12:N29)</f>
        <v>47704</v>
      </c>
      <c r="O31" s="254">
        <f t="shared" si="7"/>
        <v>52.628443453989824</v>
      </c>
      <c r="P31" s="211"/>
      <c r="Q31" s="253">
        <f>SUM(Q12:Q29)</f>
        <v>97142</v>
      </c>
      <c r="R31" s="754">
        <f>Q31/$D31*100</f>
        <v>26.91316706654181</v>
      </c>
      <c r="S31" s="743">
        <f>SUM(S12:S29)</f>
        <v>64918</v>
      </c>
      <c r="T31" s="409">
        <f>S31/$Q31*100</f>
        <v>66.827942599493525</v>
      </c>
      <c r="U31" s="743">
        <f>SUM(U12:U29)</f>
        <v>32224</v>
      </c>
      <c r="V31" s="254">
        <f>U31/$Q31*100</f>
        <v>33.172057400506475</v>
      </c>
      <c r="W31" s="211"/>
      <c r="X31" s="253">
        <f>SUM(X12:X29)</f>
        <v>173161</v>
      </c>
      <c r="Y31" s="754">
        <f>X31/$D31*100</f>
        <v>47.974212209028501</v>
      </c>
      <c r="Z31" s="743">
        <f>SUM(Z12:Z29)</f>
        <v>116273</v>
      </c>
      <c r="AA31" s="409">
        <f>Z31/$X31*100</f>
        <v>67.147336871466436</v>
      </c>
      <c r="AB31" s="743">
        <f>SUM(AB12:AB29)</f>
        <v>56888</v>
      </c>
      <c r="AC31" s="254">
        <f>AB31/$X31*100</f>
        <v>32.852663128533557</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2"/>
      <c r="C34" s="1042"/>
      <c r="D34" s="1042"/>
      <c r="E34" s="1042"/>
      <c r="F34" s="1042"/>
      <c r="G34" s="1042"/>
      <c r="H34" s="1042"/>
    </row>
    <row r="35" spans="2:14" ht="29.25" customHeight="1" x14ac:dyDescent="0.2">
      <c r="B35" s="1064"/>
      <c r="C35" s="1064"/>
      <c r="D35" s="1064"/>
      <c r="E35" s="736"/>
      <c r="F35" s="736"/>
      <c r="G35" s="736"/>
      <c r="H35" s="262"/>
      <c r="I35" s="262"/>
      <c r="J35" s="262"/>
      <c r="K35" s="262"/>
      <c r="L35" s="262"/>
      <c r="M35" s="262"/>
      <c r="N35" s="262"/>
    </row>
    <row r="36" spans="2:14" ht="4.5" customHeight="1" x14ac:dyDescent="0.2">
      <c r="B36" s="1065"/>
      <c r="C36" s="1065"/>
      <c r="D36" s="1065"/>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3" t="s">
        <v>143</v>
      </c>
      <c r="H1" s="713"/>
      <c r="I1" s="713"/>
      <c r="J1" s="713" t="s">
        <v>19</v>
      </c>
      <c r="K1" s="713"/>
      <c r="L1" s="713"/>
      <c r="M1" s="713" t="s">
        <v>18</v>
      </c>
      <c r="N1" s="713"/>
    </row>
    <row r="2" spans="1:38" s="205" customFormat="1" ht="52.5" customHeight="1" x14ac:dyDescent="0.2">
      <c r="B2" s="1043"/>
      <c r="C2" s="1043"/>
    </row>
    <row r="3" spans="1:38" s="208" customFormat="1" ht="4.5" customHeight="1" x14ac:dyDescent="0.2">
      <c r="B3" s="1044"/>
      <c r="C3" s="1044"/>
    </row>
    <row r="4" spans="1:38" s="208" customFormat="1" ht="37.5" customHeight="1" x14ac:dyDescent="0.2">
      <c r="A4" s="1080" t="s">
        <v>420</v>
      </c>
      <c r="B4" s="1080"/>
      <c r="C4" s="1080"/>
      <c r="D4" s="1080"/>
      <c r="E4" s="1080"/>
      <c r="F4" s="1080"/>
      <c r="G4" s="1080"/>
      <c r="H4" s="1080"/>
      <c r="I4" s="1080"/>
      <c r="J4" s="1080"/>
      <c r="K4" s="1080"/>
      <c r="L4" s="1080"/>
      <c r="M4" s="1080"/>
      <c r="N4" s="1080"/>
    </row>
    <row r="5" spans="1:38" s="208" customFormat="1" ht="17.25" customHeight="1" x14ac:dyDescent="0.2">
      <c r="B5" s="1045" t="str">
        <f>porsaad!B6</f>
        <v>Situación a 31 de marzo de 2023</v>
      </c>
      <c r="C5" s="1045"/>
      <c r="D5" s="1045"/>
      <c r="E5" s="1045"/>
      <c r="F5" s="1045"/>
      <c r="G5" s="1045"/>
      <c r="H5" s="1045"/>
      <c r="I5" s="1045"/>
      <c r="J5" s="1045"/>
      <c r="K5" s="1045"/>
      <c r="L5" s="1045"/>
      <c r="M5" s="1045"/>
      <c r="N5" s="1045"/>
    </row>
    <row r="6" spans="1:38" s="208" customFormat="1" ht="6" customHeight="1" x14ac:dyDescent="0.2"/>
    <row r="7" spans="1:38" s="213" customFormat="1" ht="12.75" customHeight="1" x14ac:dyDescent="0.2">
      <c r="A7" s="209"/>
      <c r="B7" s="1046" t="s">
        <v>15</v>
      </c>
      <c r="C7" s="211"/>
      <c r="D7" s="1049" t="s">
        <v>254</v>
      </c>
      <c r="E7" s="1050"/>
      <c r="F7" s="568"/>
      <c r="G7" s="1053"/>
      <c r="H7" s="1053"/>
      <c r="I7" s="568"/>
      <c r="J7" s="1053"/>
      <c r="K7" s="1053"/>
      <c r="L7" s="568"/>
      <c r="M7" s="1111"/>
      <c r="N7" s="1112"/>
      <c r="O7" s="430"/>
      <c r="P7" s="430"/>
      <c r="Q7" s="431"/>
      <c r="R7" s="431"/>
      <c r="S7" s="431"/>
      <c r="T7" s="431"/>
      <c r="U7" s="431"/>
      <c r="V7" s="431"/>
      <c r="W7" s="432"/>
    </row>
    <row r="8" spans="1:38" s="213" customFormat="1" ht="33.75" customHeight="1" x14ac:dyDescent="0.2">
      <c r="A8" s="209"/>
      <c r="B8" s="1047"/>
      <c r="C8" s="211"/>
      <c r="D8" s="1051"/>
      <c r="E8" s="1052"/>
      <c r="F8" s="501"/>
      <c r="G8" s="1055" t="s">
        <v>232</v>
      </c>
      <c r="H8" s="1054"/>
      <c r="I8" s="211"/>
      <c r="J8" s="1055" t="s">
        <v>185</v>
      </c>
      <c r="K8" s="1054"/>
      <c r="L8" s="211"/>
      <c r="M8" s="1055" t="s">
        <v>186</v>
      </c>
      <c r="N8" s="1054"/>
      <c r="O8" s="430"/>
      <c r="P8" s="430"/>
      <c r="Q8" s="431"/>
      <c r="R8" s="431"/>
      <c r="S8" s="431"/>
      <c r="T8" s="431"/>
      <c r="U8" s="431"/>
      <c r="V8" s="431"/>
      <c r="W8" s="432"/>
    </row>
    <row r="9" spans="1:38" s="213" customFormat="1" ht="6" customHeight="1" x14ac:dyDescent="0.2">
      <c r="A9" s="209"/>
      <c r="B9" s="1047"/>
      <c r="C9" s="211"/>
      <c r="D9" s="1040" t="s">
        <v>12</v>
      </c>
      <c r="E9" s="1071" t="s">
        <v>228</v>
      </c>
      <c r="F9" s="211"/>
      <c r="G9" s="1040" t="s">
        <v>12</v>
      </c>
      <c r="H9" s="1069" t="s">
        <v>228</v>
      </c>
      <c r="I9" s="211"/>
      <c r="J9" s="1040" t="s">
        <v>12</v>
      </c>
      <c r="K9" s="1069" t="s">
        <v>228</v>
      </c>
      <c r="L9" s="211"/>
      <c r="M9" s="1040" t="s">
        <v>12</v>
      </c>
      <c r="N9" s="1069" t="s">
        <v>228</v>
      </c>
      <c r="O9" s="430"/>
      <c r="P9" s="430"/>
      <c r="Q9" s="431"/>
      <c r="R9" s="431"/>
      <c r="S9" s="431"/>
      <c r="T9" s="431"/>
      <c r="U9" s="431"/>
      <c r="V9" s="431"/>
      <c r="W9" s="432"/>
    </row>
    <row r="10" spans="1:38" s="219" customFormat="1" ht="27.75" customHeight="1" x14ac:dyDescent="0.2">
      <c r="A10" s="214"/>
      <c r="B10" s="1048"/>
      <c r="C10" s="216"/>
      <c r="D10" s="1041"/>
      <c r="E10" s="1072"/>
      <c r="F10" s="216"/>
      <c r="G10" s="1041"/>
      <c r="H10" s="1070"/>
      <c r="I10" s="216"/>
      <c r="J10" s="1041"/>
      <c r="K10" s="1070"/>
      <c r="L10" s="216"/>
      <c r="M10" s="1041"/>
      <c r="N10" s="1070"/>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376861</v>
      </c>
      <c r="E12" s="761">
        <f>D12/'20pobl'!D12*100</f>
        <v>4.4335612851811375</v>
      </c>
      <c r="F12" s="226"/>
      <c r="G12" s="227">
        <v>109994</v>
      </c>
      <c r="H12" s="767">
        <v>1.5773822029171978</v>
      </c>
      <c r="I12" s="226"/>
      <c r="J12" s="227">
        <v>90170</v>
      </c>
      <c r="K12" s="767">
        <v>8.1465714290876949</v>
      </c>
      <c r="L12" s="226"/>
      <c r="M12" s="227">
        <v>176697</v>
      </c>
      <c r="N12" s="767">
        <f>M12/'20pobl'!X12*100</f>
        <v>42.056495184961271</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47372</v>
      </c>
      <c r="E13" s="762">
        <f>D13/'20pobl'!D13*100</f>
        <v>3.5717005387106378</v>
      </c>
      <c r="F13" s="226"/>
      <c r="G13" s="234">
        <v>9665</v>
      </c>
      <c r="H13" s="768">
        <v>0.93527943710983652</v>
      </c>
      <c r="I13" s="226"/>
      <c r="J13" s="234">
        <v>8989</v>
      </c>
      <c r="K13" s="768">
        <v>4.5871372364909346</v>
      </c>
      <c r="L13" s="226"/>
      <c r="M13" s="234">
        <v>28718</v>
      </c>
      <c r="N13" s="768">
        <f>M13/'20pobl'!X13*100</f>
        <v>29.614428758520411</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40298</v>
      </c>
      <c r="E14" s="762">
        <f>D14/'20pobl'!D14*100</f>
        <v>4.0110044332259038</v>
      </c>
      <c r="F14" s="226"/>
      <c r="G14" s="234">
        <v>9450</v>
      </c>
      <c r="H14" s="768">
        <v>1.291283494800705</v>
      </c>
      <c r="I14" s="226"/>
      <c r="J14" s="234">
        <v>8690</v>
      </c>
      <c r="K14" s="768">
        <v>4.6312086975058619</v>
      </c>
      <c r="L14" s="226"/>
      <c r="M14" s="234">
        <v>22158</v>
      </c>
      <c r="N14" s="768">
        <f>M14/'20pobl'!X14*100</f>
        <v>26.002159218926025</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37095</v>
      </c>
      <c r="E15" s="762">
        <f>D15/'20pobl'!D15*100</f>
        <v>3.1525701158959389</v>
      </c>
      <c r="F15" s="226"/>
      <c r="G15" s="234">
        <v>10526</v>
      </c>
      <c r="H15" s="768">
        <v>1.0693090227901185</v>
      </c>
      <c r="I15" s="226"/>
      <c r="J15" s="234">
        <v>8501</v>
      </c>
      <c r="K15" s="768">
        <v>6.0283511917002919</v>
      </c>
      <c r="L15" s="226"/>
      <c r="M15" s="234">
        <v>18068</v>
      </c>
      <c r="N15" s="768">
        <f>M15/'20pobl'!X15*100</f>
        <v>35.242256378247639</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48647</v>
      </c>
      <c r="E16" s="762">
        <f>D16/'20pobl'!D16*100</f>
        <v>2.2338695716262245</v>
      </c>
      <c r="F16" s="226"/>
      <c r="G16" s="234">
        <v>18465</v>
      </c>
      <c r="H16" s="768">
        <v>1.0230857796340274</v>
      </c>
      <c r="I16" s="226"/>
      <c r="J16" s="234">
        <v>10263</v>
      </c>
      <c r="K16" s="768">
        <v>3.6994715555587594</v>
      </c>
      <c r="L16" s="226"/>
      <c r="M16" s="234">
        <v>19919</v>
      </c>
      <c r="N16" s="768">
        <f>M16/'20pobl'!X16*100</f>
        <v>20.868736183721147</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22659</v>
      </c>
      <c r="E17" s="763">
        <f>D17/'20pobl'!D17*100</f>
        <v>3.8706734859122447</v>
      </c>
      <c r="F17" s="226"/>
      <c r="G17" s="238">
        <v>6218</v>
      </c>
      <c r="H17" s="769">
        <v>1.3807437541219132</v>
      </c>
      <c r="I17" s="226"/>
      <c r="J17" s="238">
        <v>4735</v>
      </c>
      <c r="K17" s="769">
        <v>5.0352520816274442</v>
      </c>
      <c r="L17" s="226"/>
      <c r="M17" s="238">
        <v>11706</v>
      </c>
      <c r="N17" s="769">
        <f>M17/'20pobl'!X17*100</f>
        <v>28.53173442527055</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141040</v>
      </c>
      <c r="E18" s="762">
        <f>D18/'20pobl'!D18*100</f>
        <v>5.9444332052060149</v>
      </c>
      <c r="F18" s="226"/>
      <c r="G18" s="234">
        <v>29593</v>
      </c>
      <c r="H18" s="768">
        <v>1.6905078949969126</v>
      </c>
      <c r="I18" s="226"/>
      <c r="J18" s="234">
        <v>25048</v>
      </c>
      <c r="K18" s="768">
        <v>6.211562115621156</v>
      </c>
      <c r="L18" s="226"/>
      <c r="M18" s="234">
        <v>86399</v>
      </c>
      <c r="N18" s="768">
        <f>M18/'20pobl'!X18*100</f>
        <v>39.478097170246699</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88248</v>
      </c>
      <c r="E19" s="762">
        <f>D19/'20pobl'!D19*100</f>
        <v>4.2978033709178467</v>
      </c>
      <c r="F19" s="226"/>
      <c r="G19" s="234">
        <v>20651</v>
      </c>
      <c r="H19" s="768">
        <v>1.2456712757288031</v>
      </c>
      <c r="I19" s="226"/>
      <c r="J19" s="234">
        <v>17255</v>
      </c>
      <c r="K19" s="768">
        <v>6.5533860743869132</v>
      </c>
      <c r="L19" s="226"/>
      <c r="M19" s="234">
        <v>50342</v>
      </c>
      <c r="N19" s="768">
        <f>M19/'20pobl'!X19*100</f>
        <v>38.077877284279317</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334791</v>
      </c>
      <c r="E20" s="762">
        <f>D20/'20pobl'!D20*100</f>
        <v>4.2962621899129836</v>
      </c>
      <c r="F20" s="226"/>
      <c r="G20" s="234">
        <v>84420</v>
      </c>
      <c r="H20" s="768">
        <v>1.3419562740350377</v>
      </c>
      <c r="I20" s="226"/>
      <c r="J20" s="234">
        <v>74205</v>
      </c>
      <c r="K20" s="768">
        <v>7.077097974960969</v>
      </c>
      <c r="L20" s="226"/>
      <c r="M20" s="234">
        <v>176166</v>
      </c>
      <c r="N20" s="768">
        <f>M20/'20pobl'!X20*100</f>
        <v>38.865405319543235</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173624</v>
      </c>
      <c r="E21" s="762">
        <f>D21/'20pobl'!D21*100</f>
        <v>3.4057497822171072</v>
      </c>
      <c r="F21" s="226"/>
      <c r="G21" s="234">
        <v>48113</v>
      </c>
      <c r="H21" s="768">
        <v>1.1793136141318601</v>
      </c>
      <c r="I21" s="226"/>
      <c r="J21" s="234">
        <v>37243</v>
      </c>
      <c r="K21" s="768">
        <v>5.1035076251827673</v>
      </c>
      <c r="L21" s="226"/>
      <c r="M21" s="234">
        <v>88268</v>
      </c>
      <c r="N21" s="768">
        <f>M21/'20pobl'!X21*100</f>
        <v>30.598887918243967</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53928</v>
      </c>
      <c r="E22" s="762">
        <f>D22/'20pobl'!D22*100</f>
        <v>5.1127443172768432</v>
      </c>
      <c r="F22" s="226"/>
      <c r="G22" s="234">
        <v>12569</v>
      </c>
      <c r="H22" s="768">
        <v>1.5178980089438721</v>
      </c>
      <c r="I22" s="226"/>
      <c r="J22" s="234">
        <v>11818</v>
      </c>
      <c r="K22" s="768">
        <v>7.7433642814553698</v>
      </c>
      <c r="L22" s="226"/>
      <c r="M22" s="234">
        <v>29541</v>
      </c>
      <c r="N22" s="768">
        <f>M22/'20pobl'!X22*100</f>
        <v>39.865320774068174</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79861</v>
      </c>
      <c r="E23" s="762">
        <f>D23/'20pobl'!D23*100</f>
        <v>2.9682984050334813</v>
      </c>
      <c r="F23" s="226"/>
      <c r="G23" s="234">
        <v>22615</v>
      </c>
      <c r="H23" s="768">
        <v>1.1376704493433556</v>
      </c>
      <c r="I23" s="226"/>
      <c r="J23" s="234">
        <v>14658</v>
      </c>
      <c r="K23" s="768">
        <v>3.1534177084476229</v>
      </c>
      <c r="L23" s="226"/>
      <c r="M23" s="234">
        <v>42588</v>
      </c>
      <c r="N23" s="768">
        <f>M23/'20pobl'!X23*100</f>
        <v>17.909092055962759</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228981</v>
      </c>
      <c r="E24" s="762">
        <f>D24/'20pobl'!D24*100</f>
        <v>3.3921422578076115</v>
      </c>
      <c r="F24" s="226"/>
      <c r="G24" s="234">
        <v>54314</v>
      </c>
      <c r="H24" s="768">
        <v>0.98501512596873386</v>
      </c>
      <c r="I24" s="226"/>
      <c r="J24" s="234">
        <v>44571</v>
      </c>
      <c r="K24" s="768">
        <v>5.1465587418522345</v>
      </c>
      <c r="L24" s="226"/>
      <c r="M24" s="234">
        <v>130096</v>
      </c>
      <c r="N24" s="768">
        <f>M24/'20pobl'!X24*100</f>
        <v>35.135062143169655</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51182</v>
      </c>
      <c r="E25" s="762">
        <f>D25/'20pobl'!D25*100</f>
        <v>3.3411276877140352</v>
      </c>
      <c r="F25" s="226"/>
      <c r="G25" s="234">
        <v>18309</v>
      </c>
      <c r="H25" s="768">
        <v>1.4247816603231498</v>
      </c>
      <c r="I25" s="226"/>
      <c r="J25" s="234">
        <v>11153</v>
      </c>
      <c r="K25" s="768">
        <v>6.3660492593966724</v>
      </c>
      <c r="L25" s="226"/>
      <c r="M25" s="234">
        <v>21720</v>
      </c>
      <c r="N25" s="768">
        <f>M25/'20pobl'!X25*100</f>
        <v>30.316565239238457</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21305</v>
      </c>
      <c r="E26" s="764">
        <f>D26/'20pobl'!D26*100</f>
        <v>3.2080190689291195</v>
      </c>
      <c r="F26" s="226"/>
      <c r="G26" s="238">
        <v>5110</v>
      </c>
      <c r="H26" s="769">
        <v>0.96505955607260419</v>
      </c>
      <c r="I26" s="226"/>
      <c r="J26" s="238">
        <v>3998</v>
      </c>
      <c r="K26" s="769">
        <v>4.2925551332431446</v>
      </c>
      <c r="L26" s="226"/>
      <c r="M26" s="238">
        <v>12197</v>
      </c>
      <c r="N26" s="769">
        <f>M26/'20pobl'!X26*100</f>
        <v>29.40595014224408</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108954</v>
      </c>
      <c r="E27" s="764">
        <f>D27/'20pobl'!D27*100</f>
        <v>4.9341220392958167</v>
      </c>
      <c r="F27" s="226"/>
      <c r="G27" s="238">
        <v>28936</v>
      </c>
      <c r="H27" s="769">
        <v>1.7064771943854209</v>
      </c>
      <c r="I27" s="226"/>
      <c r="J27" s="238">
        <v>21669</v>
      </c>
      <c r="K27" s="769">
        <v>6.1348772684805075</v>
      </c>
      <c r="L27" s="226"/>
      <c r="M27" s="238">
        <v>58349</v>
      </c>
      <c r="N27" s="769">
        <f>M27/'20pobl'!X27*100</f>
        <v>36.626764674496414</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14357</v>
      </c>
      <c r="E28" s="764">
        <f>D28/'20pobl'!D28*100</f>
        <v>4.4880772260637958</v>
      </c>
      <c r="F28" s="226"/>
      <c r="G28" s="238">
        <v>3397</v>
      </c>
      <c r="H28" s="769">
        <v>1.3531654191944742</v>
      </c>
      <c r="I28" s="226"/>
      <c r="J28" s="238">
        <v>2644</v>
      </c>
      <c r="K28" s="769">
        <v>5.6604581460072785</v>
      </c>
      <c r="L28" s="226"/>
      <c r="M28" s="238">
        <v>8316</v>
      </c>
      <c r="N28" s="769">
        <f>M28/'20pobl'!X28*100</f>
        <v>37.559279165349352</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4797</v>
      </c>
      <c r="E29" s="765">
        <f>D29/'20pobl'!D29*100</f>
        <v>2.8504875599422417</v>
      </c>
      <c r="F29" s="226"/>
      <c r="G29" s="245">
        <v>2516</v>
      </c>
      <c r="H29" s="770">
        <v>1.6956348858681369</v>
      </c>
      <c r="I29" s="226"/>
      <c r="J29" s="245">
        <v>891</v>
      </c>
      <c r="K29" s="770">
        <v>5.9214461354422809</v>
      </c>
      <c r="L29" s="226"/>
      <c r="M29" s="245">
        <v>1390</v>
      </c>
      <c r="N29" s="770">
        <f>M29/'20pobl'!X29*100</f>
        <v>28.606709199423751</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1874000</v>
      </c>
      <c r="E31" s="766">
        <f>D31/'20pobl'!D31*100</f>
        <v>3.9473057847618827</v>
      </c>
      <c r="F31" s="211"/>
      <c r="G31" s="253">
        <f>SUM(G12:G29)</f>
        <v>494861</v>
      </c>
      <c r="H31" s="254">
        <f>G31/'20pobl'!J31*100</f>
        <v>1.3023888309448182</v>
      </c>
      <c r="I31" s="211"/>
      <c r="J31" s="253">
        <f>SUM(J12:J29)</f>
        <v>396501</v>
      </c>
      <c r="K31" s="254">
        <f>J31/'20pobl'!Q31*100</f>
        <v>5.994396878265067</v>
      </c>
      <c r="L31" s="211"/>
      <c r="M31" s="253">
        <f>SUM(M12:M29)</f>
        <v>982638</v>
      </c>
      <c r="N31" s="254">
        <f>M31/'20pobl'!X31*100</f>
        <v>34.304200792952869</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42" t="str">
        <f>'24solcasaad_pobl'!B34:N34</f>
        <v>(1) Cifras definitivas INE de la Estadística del Padrón continuo referidas al 01/01/2022. Datos definitivos (publicado 24/1/2023)</v>
      </c>
      <c r="C34" s="1073"/>
      <c r="D34" s="1073"/>
      <c r="E34" s="1073"/>
      <c r="F34" s="1073"/>
      <c r="G34" s="1073"/>
      <c r="H34" s="1073"/>
      <c r="I34" s="1073"/>
      <c r="J34" s="1073"/>
      <c r="K34" s="1073"/>
      <c r="L34" s="1073"/>
      <c r="M34" s="1073"/>
      <c r="N34" s="1073"/>
    </row>
    <row r="35" spans="2:14" ht="29.25" customHeight="1" x14ac:dyDescent="0.2">
      <c r="B35" s="1064"/>
      <c r="C35" s="1064"/>
      <c r="D35" s="1064"/>
      <c r="E35" s="736"/>
      <c r="F35" s="262"/>
      <c r="G35" s="262"/>
      <c r="H35" s="262"/>
    </row>
    <row r="36" spans="2:14" ht="4.5" customHeight="1" x14ac:dyDescent="0.2">
      <c r="B36" s="1065"/>
      <c r="C36" s="1065"/>
      <c r="D36" s="1065"/>
      <c r="E36" s="737"/>
      <c r="F36" s="262"/>
      <c r="G36" s="262"/>
      <c r="H36" s="26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AD44"/>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16"/>
      <c r="C2" s="1016"/>
      <c r="D2" s="1016"/>
      <c r="E2" s="1016"/>
      <c r="F2" s="1016"/>
      <c r="G2" s="1016"/>
      <c r="H2" s="1016"/>
      <c r="I2" s="1016"/>
      <c r="J2" s="1016"/>
      <c r="K2" s="1016"/>
      <c r="L2" s="1016"/>
      <c r="M2" s="1016"/>
      <c r="N2" s="1016"/>
      <c r="O2" s="1016"/>
      <c r="P2" s="1016"/>
      <c r="Q2" s="1016"/>
      <c r="R2" s="1016"/>
      <c r="S2" s="10"/>
      <c r="T2" s="16"/>
      <c r="U2" s="15"/>
      <c r="V2" s="15"/>
      <c r="W2" s="15"/>
      <c r="X2" s="15"/>
      <c r="Y2" s="15"/>
      <c r="Z2" s="15"/>
      <c r="AA2" s="15"/>
      <c r="AB2" s="15"/>
      <c r="AC2" s="15"/>
      <c r="AD2" s="15"/>
    </row>
    <row r="3" spans="1:30" x14ac:dyDescent="0.2">
      <c r="B3" s="3"/>
      <c r="C3" s="1021" t="s">
        <v>326</v>
      </c>
      <c r="D3" s="1021"/>
      <c r="E3" s="1021"/>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22" t="s">
        <v>302</v>
      </c>
      <c r="C5" s="1023"/>
      <c r="D5" s="1023"/>
      <c r="E5" s="1023"/>
      <c r="F5" s="1023"/>
      <c r="G5" s="1023"/>
      <c r="H5" s="1023"/>
      <c r="I5" s="1023"/>
      <c r="J5" s="1023"/>
      <c r="K5" s="1023"/>
      <c r="L5" s="1023"/>
      <c r="M5" s="1023"/>
      <c r="N5" s="1023"/>
      <c r="O5" s="1023"/>
      <c r="P5" s="1023"/>
      <c r="Q5" s="1024">
        <v>45016</v>
      </c>
      <c r="R5" s="1025"/>
      <c r="S5" s="1025"/>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26" t="s">
        <v>327</v>
      </c>
      <c r="C7" s="1026"/>
      <c r="D7" s="1026"/>
      <c r="E7" s="1026"/>
      <c r="F7" s="1026"/>
      <c r="G7" s="1026"/>
      <c r="H7" s="1026"/>
      <c r="I7" s="1026"/>
      <c r="J7" s="1026"/>
      <c r="K7" s="1026"/>
      <c r="L7" s="1026"/>
      <c r="M7" s="1026"/>
      <c r="N7" s="1026"/>
      <c r="O7" s="1026"/>
      <c r="P7" s="1026"/>
      <c r="Q7" s="1026"/>
      <c r="R7" s="1026"/>
      <c r="S7" s="1026"/>
      <c r="T7" s="1"/>
    </row>
    <row r="8" spans="1:30" ht="18.75" customHeight="1" x14ac:dyDescent="0.2">
      <c r="B8" s="1020" t="s">
        <v>328</v>
      </c>
      <c r="C8" s="1020"/>
      <c r="D8" s="1020"/>
      <c r="E8" s="1020"/>
      <c r="F8" s="1020"/>
      <c r="G8" s="1020"/>
      <c r="H8" s="1020"/>
      <c r="I8" s="1020"/>
      <c r="J8" s="1020"/>
      <c r="K8" s="1020"/>
      <c r="L8" s="1020"/>
      <c r="M8" s="1020"/>
      <c r="N8" s="1020"/>
      <c r="O8" s="1020"/>
      <c r="P8" s="1020"/>
      <c r="Q8" s="1020"/>
      <c r="R8" s="1020"/>
      <c r="S8" s="1020"/>
      <c r="T8" s="1020"/>
    </row>
    <row r="9" spans="1:30" ht="18.75" customHeight="1" x14ac:dyDescent="0.2">
      <c r="B9" s="1020" t="s">
        <v>329</v>
      </c>
      <c r="C9" s="1020"/>
      <c r="D9" s="1020"/>
      <c r="E9" s="1020"/>
      <c r="F9" s="1020"/>
      <c r="G9" s="1020"/>
      <c r="H9" s="1020"/>
      <c r="I9" s="1020"/>
      <c r="J9" s="1020"/>
      <c r="K9" s="1020"/>
      <c r="L9" s="1020"/>
      <c r="M9" s="1020"/>
      <c r="N9" s="1020"/>
      <c r="O9" s="1020"/>
      <c r="P9" s="1020"/>
      <c r="Q9" s="1020"/>
      <c r="R9" s="1020"/>
      <c r="S9" s="1020"/>
      <c r="T9" s="1020"/>
    </row>
    <row r="10" spans="1:30" ht="18.75" customHeight="1" x14ac:dyDescent="0.2">
      <c r="B10" s="1020" t="s">
        <v>330</v>
      </c>
      <c r="C10" s="1020"/>
      <c r="D10" s="1020"/>
      <c r="E10" s="1020"/>
      <c r="F10" s="1020"/>
      <c r="G10" s="1020"/>
      <c r="H10" s="1020"/>
      <c r="I10" s="1020"/>
      <c r="J10" s="1020"/>
      <c r="K10" s="1020"/>
      <c r="L10" s="1020"/>
      <c r="M10" s="1020"/>
      <c r="N10" s="1020"/>
      <c r="O10" s="1020"/>
      <c r="P10" s="1020"/>
      <c r="Q10" s="1020"/>
      <c r="R10" s="1020"/>
      <c r="S10" s="1020"/>
      <c r="T10" s="1020"/>
    </row>
    <row r="11" spans="1:30" ht="18.75" customHeight="1" x14ac:dyDescent="0.2">
      <c r="B11" s="1020" t="s">
        <v>331</v>
      </c>
      <c r="C11" s="1020"/>
      <c r="D11" s="1020"/>
      <c r="E11" s="1020"/>
      <c r="F11" s="1020"/>
      <c r="G11" s="1020"/>
      <c r="H11" s="1020"/>
      <c r="I11" s="1020"/>
      <c r="J11" s="1020"/>
      <c r="K11" s="1020"/>
      <c r="L11" s="1020"/>
      <c r="M11" s="1020"/>
      <c r="N11" s="1020"/>
      <c r="O11" s="1020"/>
      <c r="P11" s="1020"/>
      <c r="Q11" s="1020"/>
      <c r="R11" s="1020"/>
      <c r="S11" s="1020"/>
      <c r="T11" s="1020"/>
    </row>
    <row r="12" spans="1:30" ht="18.75" customHeight="1" x14ac:dyDescent="0.2">
      <c r="B12" s="1020" t="s">
        <v>332</v>
      </c>
      <c r="C12" s="1020"/>
      <c r="D12" s="1020"/>
      <c r="E12" s="1020"/>
      <c r="F12" s="1020"/>
      <c r="G12" s="1020"/>
      <c r="H12" s="1020"/>
      <c r="I12" s="1020"/>
      <c r="J12" s="1020"/>
      <c r="K12" s="1020"/>
      <c r="L12" s="1020"/>
      <c r="M12" s="1020"/>
      <c r="N12" s="1020"/>
      <c r="O12" s="1020"/>
      <c r="P12" s="1020"/>
      <c r="Q12" s="1020"/>
      <c r="R12" s="1020"/>
      <c r="S12" s="1020"/>
      <c r="T12" s="1020"/>
    </row>
    <row r="13" spans="1:30" ht="18.75" customHeight="1" x14ac:dyDescent="0.2">
      <c r="B13" s="1020" t="s">
        <v>333</v>
      </c>
      <c r="C13" s="1020"/>
      <c r="D13" s="1020"/>
      <c r="E13" s="1020"/>
      <c r="F13" s="1020"/>
      <c r="G13" s="1020"/>
      <c r="H13" s="1020"/>
      <c r="I13" s="1020"/>
      <c r="J13" s="1020"/>
      <c r="K13" s="1020"/>
      <c r="L13" s="1020"/>
      <c r="M13" s="1020"/>
      <c r="N13" s="1020"/>
      <c r="O13" s="1020"/>
      <c r="P13" s="1020"/>
      <c r="Q13" s="1020"/>
      <c r="R13" s="1020"/>
      <c r="S13" s="1020"/>
      <c r="T13" s="1020"/>
    </row>
    <row r="14" spans="1:30" ht="18.75" customHeight="1" x14ac:dyDescent="0.2">
      <c r="B14" s="866"/>
      <c r="C14" s="866"/>
      <c r="D14" s="866"/>
      <c r="E14" s="866"/>
      <c r="F14" s="866"/>
      <c r="G14" s="866"/>
      <c r="H14" s="866"/>
      <c r="I14" s="866"/>
      <c r="J14" s="866"/>
      <c r="K14" s="866"/>
      <c r="L14" s="866"/>
      <c r="M14" s="866"/>
      <c r="N14" s="866"/>
      <c r="O14" s="866"/>
      <c r="P14" s="866"/>
      <c r="Q14" s="866"/>
      <c r="R14" s="866"/>
      <c r="S14" s="866"/>
      <c r="T14" s="787"/>
    </row>
    <row r="15" spans="1:30" ht="18.75" customHeight="1" x14ac:dyDescent="0.2">
      <c r="B15" s="1026" t="s">
        <v>334</v>
      </c>
      <c r="C15" s="1026"/>
      <c r="D15" s="1026"/>
      <c r="E15" s="1026"/>
      <c r="F15" s="1026"/>
      <c r="G15" s="1026"/>
      <c r="H15" s="1026"/>
      <c r="I15" s="1026"/>
      <c r="J15" s="1026"/>
      <c r="K15" s="1026"/>
      <c r="L15" s="1026"/>
      <c r="M15" s="1026"/>
      <c r="N15" s="1026"/>
      <c r="O15" s="1026"/>
      <c r="P15" s="1026"/>
      <c r="Q15" s="1026"/>
      <c r="R15" s="1026"/>
      <c r="S15" s="1026"/>
      <c r="T15" s="1"/>
    </row>
    <row r="16" spans="1:30" ht="18.75" customHeight="1" x14ac:dyDescent="0.2">
      <c r="B16" s="1020" t="s">
        <v>335</v>
      </c>
      <c r="C16" s="1020"/>
      <c r="D16" s="1020"/>
      <c r="E16" s="1020"/>
      <c r="F16" s="1020"/>
      <c r="G16" s="1020"/>
      <c r="H16" s="1020"/>
      <c r="I16" s="1020"/>
      <c r="J16" s="1020"/>
      <c r="K16" s="1020"/>
      <c r="L16" s="1020"/>
      <c r="M16" s="1020"/>
      <c r="N16" s="1020"/>
      <c r="O16" s="1020"/>
      <c r="P16" s="1020"/>
      <c r="Q16" s="1020"/>
      <c r="R16" s="1020"/>
      <c r="S16" s="1020"/>
      <c r="T16" s="787"/>
    </row>
    <row r="17" spans="2:20" ht="18.75" customHeight="1" x14ac:dyDescent="0.2">
      <c r="B17" s="1020" t="s">
        <v>336</v>
      </c>
      <c r="C17" s="1020"/>
      <c r="D17" s="1020"/>
      <c r="E17" s="1020"/>
      <c r="F17" s="1020"/>
      <c r="G17" s="1020"/>
      <c r="H17" s="1020"/>
      <c r="I17" s="1020"/>
      <c r="J17" s="1020"/>
      <c r="K17" s="1020"/>
      <c r="L17" s="1020"/>
      <c r="M17" s="1020"/>
      <c r="N17" s="1020"/>
      <c r="O17" s="1020"/>
      <c r="P17" s="1020"/>
      <c r="Q17" s="1020"/>
      <c r="R17" s="1020"/>
      <c r="S17" s="1020"/>
      <c r="T17" s="866"/>
    </row>
    <row r="18" spans="2:20" ht="18.75" customHeight="1" x14ac:dyDescent="0.2">
      <c r="B18" s="1020" t="s">
        <v>337</v>
      </c>
      <c r="C18" s="1020"/>
      <c r="D18" s="1020"/>
      <c r="E18" s="1020"/>
      <c r="F18" s="1020"/>
      <c r="G18" s="1020"/>
      <c r="H18" s="1020"/>
      <c r="I18" s="1020"/>
      <c r="J18" s="1020"/>
      <c r="K18" s="1020"/>
      <c r="L18" s="1020"/>
      <c r="M18" s="1020"/>
      <c r="N18" s="1020"/>
      <c r="O18" s="1020"/>
      <c r="P18" s="1020"/>
      <c r="Q18" s="1020"/>
      <c r="R18" s="1020"/>
      <c r="S18" s="1020"/>
      <c r="T18" s="866"/>
    </row>
    <row r="19" spans="2:20" ht="18.75" customHeight="1" x14ac:dyDescent="0.2">
      <c r="B19" s="866"/>
      <c r="C19" s="866"/>
      <c r="D19" s="866"/>
      <c r="E19" s="866"/>
      <c r="F19" s="866"/>
      <c r="G19" s="866"/>
      <c r="H19" s="866"/>
      <c r="I19" s="866"/>
      <c r="J19" s="866"/>
      <c r="K19" s="866"/>
      <c r="L19" s="866"/>
      <c r="M19" s="866"/>
      <c r="N19" s="866"/>
      <c r="O19" s="866"/>
      <c r="P19" s="866"/>
      <c r="Q19" s="866"/>
      <c r="R19" s="866"/>
      <c r="S19" s="866"/>
      <c r="T19" s="787"/>
    </row>
    <row r="20" spans="2:20" ht="18.75" customHeight="1" x14ac:dyDescent="0.2">
      <c r="B20" s="1026" t="s">
        <v>338</v>
      </c>
      <c r="C20" s="1026"/>
      <c r="D20" s="1026"/>
      <c r="E20" s="1026"/>
      <c r="F20" s="1026"/>
      <c r="G20" s="1026"/>
      <c r="H20" s="1026"/>
      <c r="I20" s="1026"/>
      <c r="J20" s="1026"/>
      <c r="K20" s="1026"/>
      <c r="L20" s="1026"/>
      <c r="M20" s="1026"/>
      <c r="N20" s="1026"/>
      <c r="O20" s="1026"/>
      <c r="P20" s="1026"/>
      <c r="Q20" s="1026"/>
      <c r="R20" s="1026"/>
      <c r="S20" s="1026"/>
      <c r="T20" s="1"/>
    </row>
    <row r="21" spans="2:20" ht="18.75" customHeight="1" x14ac:dyDescent="0.2">
      <c r="B21" s="1020" t="s">
        <v>339</v>
      </c>
      <c r="C21" s="1020"/>
      <c r="D21" s="1020"/>
      <c r="E21" s="1020"/>
      <c r="F21" s="1020"/>
      <c r="G21" s="1020"/>
      <c r="H21" s="1020"/>
      <c r="I21" s="1020"/>
      <c r="J21" s="1020"/>
      <c r="K21" s="1020"/>
      <c r="L21" s="1020"/>
      <c r="M21" s="1020"/>
      <c r="N21" s="1020"/>
      <c r="O21" s="1020"/>
      <c r="P21" s="1020"/>
      <c r="Q21" s="1020"/>
      <c r="R21" s="1020"/>
      <c r="S21" s="1020"/>
      <c r="T21" s="787"/>
    </row>
    <row r="22" spans="2:20" ht="18.75" customHeight="1" x14ac:dyDescent="0.2">
      <c r="B22" s="866"/>
      <c r="C22" s="866"/>
      <c r="D22" s="866"/>
      <c r="E22" s="866"/>
      <c r="F22" s="866"/>
      <c r="G22" s="866"/>
      <c r="H22" s="866"/>
      <c r="I22" s="866"/>
      <c r="J22" s="866"/>
      <c r="K22" s="866"/>
      <c r="L22" s="866"/>
      <c r="M22" s="866"/>
      <c r="N22" s="866"/>
      <c r="O22" s="866"/>
      <c r="P22" s="866"/>
      <c r="Q22" s="866"/>
      <c r="R22" s="866"/>
      <c r="S22" s="866"/>
      <c r="T22" s="787"/>
    </row>
    <row r="23" spans="2:20" ht="18.75" customHeight="1" x14ac:dyDescent="0.2">
      <c r="B23" s="1026" t="s">
        <v>340</v>
      </c>
      <c r="C23" s="1026"/>
      <c r="D23" s="1026"/>
      <c r="E23" s="1026"/>
      <c r="F23" s="1026"/>
      <c r="G23" s="1026"/>
      <c r="H23" s="1026"/>
      <c r="I23" s="1026"/>
      <c r="J23" s="1026"/>
      <c r="K23" s="1026"/>
      <c r="L23" s="1026"/>
      <c r="M23" s="1026"/>
      <c r="N23" s="1026"/>
      <c r="O23" s="1026"/>
      <c r="P23" s="1026"/>
      <c r="Q23" s="1026"/>
      <c r="R23" s="1026"/>
      <c r="S23" s="1026"/>
      <c r="T23" s="1"/>
    </row>
    <row r="24" spans="2:20" ht="18.75" customHeight="1" x14ac:dyDescent="0.2">
      <c r="B24" s="1020" t="s">
        <v>340</v>
      </c>
      <c r="C24" s="1020"/>
      <c r="D24" s="1020"/>
      <c r="E24" s="1020"/>
      <c r="F24" s="1020"/>
      <c r="G24" s="1020"/>
      <c r="H24" s="1020"/>
      <c r="I24" s="1020"/>
      <c r="J24" s="1020"/>
      <c r="K24" s="1020"/>
      <c r="L24" s="1020"/>
      <c r="M24" s="1020"/>
      <c r="N24" s="1020"/>
      <c r="O24" s="1020"/>
      <c r="P24" s="1020"/>
      <c r="Q24" s="1020"/>
      <c r="R24" s="1020"/>
      <c r="S24" s="1020"/>
      <c r="T24" s="787"/>
    </row>
    <row r="25" spans="2:20" ht="18.75" customHeight="1" x14ac:dyDescent="0.2">
      <c r="B25" s="1020" t="s">
        <v>341</v>
      </c>
      <c r="C25" s="1020"/>
      <c r="D25" s="1020"/>
      <c r="E25" s="1020"/>
      <c r="F25" s="1020"/>
      <c r="G25" s="1020"/>
      <c r="H25" s="1020"/>
      <c r="I25" s="1020"/>
      <c r="J25" s="1020"/>
      <c r="K25" s="1020"/>
      <c r="L25" s="1020"/>
      <c r="M25" s="1020"/>
      <c r="N25" s="1020"/>
      <c r="O25" s="1020"/>
      <c r="P25" s="1020"/>
      <c r="Q25" s="1020"/>
      <c r="R25" s="1020"/>
      <c r="S25" s="1020"/>
      <c r="T25" s="787"/>
    </row>
    <row r="26" spans="2:20" ht="18.75" customHeight="1" x14ac:dyDescent="0.2">
      <c r="B26" s="866"/>
      <c r="C26" s="866"/>
      <c r="D26" s="866"/>
      <c r="E26" s="866"/>
      <c r="F26" s="866"/>
      <c r="G26" s="866"/>
      <c r="H26" s="866"/>
      <c r="I26" s="866"/>
      <c r="J26" s="866"/>
      <c r="K26" s="866"/>
      <c r="L26" s="866"/>
      <c r="M26" s="866"/>
      <c r="N26" s="866"/>
      <c r="O26" s="866"/>
      <c r="P26" s="866"/>
      <c r="Q26" s="866"/>
      <c r="R26" s="866"/>
      <c r="S26" s="866"/>
      <c r="T26" s="787"/>
    </row>
    <row r="27" spans="2:20" ht="18.75" customHeight="1" x14ac:dyDescent="0.2">
      <c r="B27" s="1026" t="s">
        <v>342</v>
      </c>
      <c r="C27" s="1026"/>
      <c r="D27" s="1026"/>
      <c r="E27" s="1026"/>
      <c r="F27" s="1026"/>
      <c r="G27" s="1026"/>
      <c r="H27" s="1026"/>
      <c r="I27" s="1026"/>
      <c r="J27" s="1026"/>
      <c r="K27" s="1026"/>
      <c r="L27" s="1026"/>
      <c r="M27" s="1026"/>
      <c r="N27" s="1026"/>
      <c r="O27" s="1026"/>
      <c r="P27" s="1026"/>
      <c r="Q27" s="1026"/>
      <c r="R27" s="1026"/>
      <c r="S27" s="1026"/>
      <c r="T27" s="1"/>
    </row>
    <row r="28" spans="2:20" ht="18.75" customHeight="1" x14ac:dyDescent="0.2">
      <c r="B28" s="1020" t="s">
        <v>342</v>
      </c>
      <c r="C28" s="1020"/>
      <c r="D28" s="1020"/>
      <c r="E28" s="1020"/>
      <c r="F28" s="1020"/>
      <c r="G28" s="1020"/>
      <c r="H28" s="1020"/>
      <c r="I28" s="1020"/>
      <c r="J28" s="1020"/>
      <c r="K28" s="1020"/>
      <c r="L28" s="1020"/>
      <c r="M28" s="1020"/>
      <c r="N28" s="1020"/>
      <c r="O28" s="1020"/>
      <c r="P28" s="1020"/>
      <c r="Q28" s="1020"/>
      <c r="R28" s="1020"/>
      <c r="S28" s="1020"/>
      <c r="T28" s="787"/>
    </row>
    <row r="29" spans="2:20" ht="18.75" customHeight="1" x14ac:dyDescent="0.2">
      <c r="B29" s="1020" t="s">
        <v>343</v>
      </c>
      <c r="C29" s="1020"/>
      <c r="D29" s="1020"/>
      <c r="E29" s="1020"/>
      <c r="F29" s="1020"/>
      <c r="G29" s="1020"/>
      <c r="H29" s="1020"/>
      <c r="I29" s="1020"/>
      <c r="J29" s="1020"/>
      <c r="K29" s="1020"/>
      <c r="L29" s="1020"/>
      <c r="M29" s="1020"/>
      <c r="N29" s="1020"/>
      <c r="O29" s="1020"/>
      <c r="P29" s="1020"/>
      <c r="Q29" s="1020"/>
      <c r="R29" s="1020"/>
      <c r="S29" s="1020"/>
      <c r="T29" s="787"/>
    </row>
    <row r="30" spans="2:20" ht="18.75" customHeight="1" x14ac:dyDescent="0.2">
      <c r="B30" s="866"/>
      <c r="C30" s="866"/>
      <c r="D30" s="866"/>
      <c r="E30" s="866"/>
      <c r="F30" s="866"/>
      <c r="G30" s="866"/>
      <c r="H30" s="866"/>
      <c r="I30" s="866"/>
      <c r="J30" s="866"/>
      <c r="K30" s="866"/>
      <c r="L30" s="866"/>
      <c r="M30" s="866"/>
      <c r="N30" s="866"/>
      <c r="O30" s="866"/>
      <c r="P30" s="866"/>
      <c r="Q30" s="866"/>
      <c r="R30" s="866"/>
      <c r="S30" s="866"/>
      <c r="T30" s="787"/>
    </row>
    <row r="31" spans="2:20" ht="18.75" customHeight="1" x14ac:dyDescent="0.2">
      <c r="B31" s="1026" t="s">
        <v>344</v>
      </c>
      <c r="C31" s="1026"/>
      <c r="D31" s="1026"/>
      <c r="E31" s="1026"/>
      <c r="F31" s="1026"/>
      <c r="G31" s="1026"/>
      <c r="H31" s="1026"/>
      <c r="I31" s="1026"/>
      <c r="J31" s="1026"/>
      <c r="K31" s="1026"/>
      <c r="L31" s="1026"/>
      <c r="M31" s="1026"/>
      <c r="N31" s="1026"/>
      <c r="O31" s="1026"/>
      <c r="P31" s="1026"/>
      <c r="Q31" s="1026"/>
      <c r="R31" s="1026"/>
      <c r="S31" s="1026"/>
      <c r="T31" s="1"/>
    </row>
    <row r="32" spans="2:20" ht="18.75" customHeight="1" x14ac:dyDescent="0.2">
      <c r="B32" s="1020" t="s">
        <v>345</v>
      </c>
      <c r="C32" s="1020"/>
      <c r="D32" s="1020"/>
      <c r="E32" s="1020"/>
      <c r="F32" s="1020"/>
      <c r="G32" s="1020"/>
      <c r="H32" s="1020"/>
      <c r="I32" s="1020"/>
      <c r="J32" s="1020"/>
      <c r="K32" s="1020"/>
      <c r="L32" s="1020"/>
      <c r="M32" s="1020"/>
      <c r="N32" s="1020"/>
      <c r="O32" s="1020"/>
      <c r="P32" s="1020"/>
      <c r="Q32" s="1020"/>
      <c r="R32" s="1020"/>
      <c r="S32" s="1020"/>
      <c r="T32" s="787"/>
    </row>
    <row r="33" spans="2:20" ht="18.75" customHeight="1" x14ac:dyDescent="0.2">
      <c r="B33" s="1020" t="s">
        <v>346</v>
      </c>
      <c r="C33" s="1020"/>
      <c r="D33" s="1020"/>
      <c r="E33" s="1020"/>
      <c r="F33" s="1020"/>
      <c r="G33" s="1020"/>
      <c r="H33" s="1020"/>
      <c r="I33" s="1020"/>
      <c r="J33" s="1020"/>
      <c r="K33" s="1020"/>
      <c r="L33" s="1020"/>
      <c r="M33" s="1020"/>
      <c r="N33" s="1020"/>
      <c r="O33" s="1020"/>
      <c r="P33" s="1020"/>
      <c r="Q33" s="1020"/>
      <c r="R33" s="1020"/>
      <c r="S33" s="1020"/>
      <c r="T33" s="787"/>
    </row>
    <row r="34" spans="2:20" ht="18.75" customHeight="1" x14ac:dyDescent="0.2">
      <c r="B34" s="1020" t="s">
        <v>347</v>
      </c>
      <c r="C34" s="1020"/>
      <c r="D34" s="1020"/>
      <c r="E34" s="1020"/>
      <c r="F34" s="1020"/>
      <c r="G34" s="1020"/>
      <c r="H34" s="1020"/>
      <c r="I34" s="1020"/>
      <c r="J34" s="1020"/>
      <c r="K34" s="1020"/>
      <c r="L34" s="1020"/>
      <c r="M34" s="1020"/>
      <c r="N34" s="1020"/>
      <c r="O34" s="1020"/>
      <c r="P34" s="1020"/>
      <c r="Q34" s="1020"/>
      <c r="R34" s="1020"/>
      <c r="S34" s="1020"/>
      <c r="T34" s="866"/>
    </row>
    <row r="35" spans="2:20" ht="18.75" customHeight="1" x14ac:dyDescent="0.2">
      <c r="B35" s="1020" t="s">
        <v>348</v>
      </c>
      <c r="C35" s="1020"/>
      <c r="D35" s="1020"/>
      <c r="E35" s="1020"/>
      <c r="F35" s="1020"/>
      <c r="G35" s="1020"/>
      <c r="H35" s="1020"/>
      <c r="I35" s="1020"/>
      <c r="J35" s="1020"/>
      <c r="K35" s="1020"/>
      <c r="L35" s="1020"/>
      <c r="M35" s="1020"/>
      <c r="N35" s="1020"/>
      <c r="O35" s="1020"/>
      <c r="P35" s="1020"/>
      <c r="Q35" s="1020"/>
      <c r="R35" s="1020"/>
      <c r="S35" s="1020"/>
      <c r="T35" s="866"/>
    </row>
    <row r="36" spans="2:20" ht="15" customHeight="1" x14ac:dyDescent="0.2">
      <c r="B36" s="1020" t="s">
        <v>349</v>
      </c>
      <c r="C36" s="1020"/>
      <c r="D36" s="1020"/>
      <c r="E36" s="1020"/>
      <c r="F36" s="1020"/>
      <c r="G36" s="1020"/>
      <c r="H36" s="1020"/>
      <c r="I36" s="1020"/>
      <c r="J36" s="1020"/>
      <c r="K36" s="1020"/>
      <c r="L36" s="1020"/>
      <c r="M36" s="1020"/>
      <c r="N36" s="1020"/>
      <c r="O36" s="1020"/>
      <c r="P36" s="1020"/>
      <c r="Q36" s="1020"/>
      <c r="R36" s="1020"/>
      <c r="S36" s="1020"/>
      <c r="T36" s="866"/>
    </row>
    <row r="37" spans="2:20" ht="15.95" customHeight="1" x14ac:dyDescent="0.2">
      <c r="B37" s="787"/>
      <c r="C37" s="787"/>
      <c r="D37" s="787"/>
      <c r="E37" s="787"/>
      <c r="F37" s="787"/>
      <c r="G37" s="787"/>
      <c r="H37" s="787"/>
      <c r="I37" s="787"/>
      <c r="J37" s="787"/>
      <c r="K37" s="787"/>
      <c r="L37" s="787"/>
      <c r="M37" s="787"/>
      <c r="N37" s="787"/>
      <c r="O37" s="788"/>
      <c r="P37" s="787"/>
      <c r="Q37" s="788"/>
      <c r="R37" s="787"/>
      <c r="S37" s="787"/>
      <c r="T37" s="787"/>
    </row>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5.95" customHeight="1" x14ac:dyDescent="0.2"/>
    <row r="44" spans="2:20" ht="18" customHeight="1" x14ac:dyDescent="0.2"/>
  </sheetData>
  <mergeCells count="29">
    <mergeCell ref="B32:S32"/>
    <mergeCell ref="B33:S33"/>
    <mergeCell ref="B34:S34"/>
    <mergeCell ref="B35:S35"/>
    <mergeCell ref="B36:S36"/>
    <mergeCell ref="B31:S31"/>
    <mergeCell ref="B16:S16"/>
    <mergeCell ref="B17:S17"/>
    <mergeCell ref="B18:S18"/>
    <mergeCell ref="B20:S20"/>
    <mergeCell ref="B21:S21"/>
    <mergeCell ref="B23:S23"/>
    <mergeCell ref="B24:S24"/>
    <mergeCell ref="B25:S25"/>
    <mergeCell ref="B27:S27"/>
    <mergeCell ref="B28:S28"/>
    <mergeCell ref="B29:S29"/>
    <mergeCell ref="B15:S15"/>
    <mergeCell ref="B2:R2"/>
    <mergeCell ref="C3:E3"/>
    <mergeCell ref="B5:P5"/>
    <mergeCell ref="Q5:S5"/>
    <mergeCell ref="B7:S7"/>
    <mergeCell ref="B8:T8"/>
    <mergeCell ref="B9:T9"/>
    <mergeCell ref="B10:T10"/>
    <mergeCell ref="B11:T11"/>
    <mergeCell ref="B12:T12"/>
    <mergeCell ref="B13:T13"/>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6:T36" location="'12BenefEfect'!A1" display="12. PERSONAS CON RESOLUCIÓN DE PIA Y PRESTACIÓN EFECTIVA O NO EFECTIVA" xr:uid="{00000000-0004-0000-1000-00000D000000}"/>
    <hyperlink ref="B34:S34"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5:S35"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 ref="B33:S33" location="'91TiempoEspera_evo'!A1" display="9.1. EVOLUCIÓN DEL TIEMPO MEDIO DE RESOLUCIÓN POR CCAA" xr:uid="{00000000-0004-0000-1000-000012000000}"/>
  </hyperlinks>
  <pageMargins left="1.0236220472440944" right="0.23622047244094491" top="0.47244094488188981" bottom="0.47244094488188981" header="0.31496062992125984" footer="0.31496062992125984"/>
  <pageSetup paperSize="9" scale="74"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201" t="s">
        <v>143</v>
      </c>
      <c r="V1" s="201" t="s">
        <v>19</v>
      </c>
      <c r="Y1" s="201" t="s">
        <v>18</v>
      </c>
    </row>
    <row r="2" spans="1:50" s="205" customFormat="1" ht="52.5" customHeight="1" x14ac:dyDescent="0.2">
      <c r="B2" s="1043"/>
      <c r="C2" s="1043"/>
      <c r="D2" s="1043"/>
      <c r="E2" s="1043"/>
      <c r="F2" s="1043"/>
      <c r="G2" s="1043"/>
      <c r="H2" s="1043"/>
      <c r="I2" s="1043"/>
      <c r="O2" s="207"/>
    </row>
    <row r="3" spans="1:50" s="208" customFormat="1" ht="4.5" customHeight="1" x14ac:dyDescent="0.2">
      <c r="B3" s="1044"/>
      <c r="C3" s="1044"/>
      <c r="D3" s="1044"/>
      <c r="E3" s="1044"/>
      <c r="F3" s="1044"/>
      <c r="G3" s="1044"/>
      <c r="H3" s="1044"/>
      <c r="I3" s="1044"/>
      <c r="O3" s="207"/>
    </row>
    <row r="4" spans="1:50" s="208" customFormat="1" ht="17.25" customHeight="1" x14ac:dyDescent="0.2">
      <c r="A4" s="1044" t="s">
        <v>202</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row>
    <row r="5" spans="1:50"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row>
    <row r="6" spans="1:50" s="208" customFormat="1" ht="6" customHeight="1" x14ac:dyDescent="0.2">
      <c r="O6" s="207"/>
    </row>
    <row r="7" spans="1:50" s="213" customFormat="1" ht="12.75" customHeight="1" x14ac:dyDescent="0.2">
      <c r="A7" s="209"/>
      <c r="B7" s="1046" t="s">
        <v>15</v>
      </c>
      <c r="C7" s="211"/>
      <c r="D7" s="1055" t="s">
        <v>115</v>
      </c>
      <c r="E7" s="1053"/>
      <c r="F7" s="568"/>
      <c r="G7" s="1053"/>
      <c r="H7" s="1053"/>
      <c r="I7" s="568"/>
      <c r="J7" s="1053"/>
      <c r="K7" s="1053"/>
      <c r="L7" s="568"/>
      <c r="M7" s="1053"/>
      <c r="N7" s="1054"/>
      <c r="O7" s="211"/>
      <c r="P7" s="1055" t="s">
        <v>33</v>
      </c>
      <c r="Q7" s="1053"/>
      <c r="R7" s="568"/>
      <c r="S7" s="1053"/>
      <c r="T7" s="1053"/>
      <c r="U7" s="568"/>
      <c r="V7" s="1053"/>
      <c r="W7" s="1053"/>
      <c r="X7" s="568"/>
      <c r="Y7" s="1053"/>
      <c r="Z7" s="1054"/>
      <c r="AA7" s="430"/>
      <c r="AB7" s="430"/>
      <c r="AC7" s="431"/>
      <c r="AD7" s="431"/>
      <c r="AE7" s="431"/>
      <c r="AF7" s="431"/>
      <c r="AG7" s="431"/>
      <c r="AH7" s="431"/>
      <c r="AI7" s="432"/>
    </row>
    <row r="8" spans="1:50" s="213" customFormat="1" ht="33.75" customHeight="1" x14ac:dyDescent="0.2">
      <c r="A8" s="209"/>
      <c r="B8" s="1047"/>
      <c r="C8" s="211"/>
      <c r="D8" s="1074"/>
      <c r="E8" s="1075"/>
      <c r="F8" s="211"/>
      <c r="G8" s="1055" t="s">
        <v>177</v>
      </c>
      <c r="H8" s="1054"/>
      <c r="I8" s="211"/>
      <c r="J8" s="1055" t="s">
        <v>183</v>
      </c>
      <c r="K8" s="1054"/>
      <c r="L8" s="211"/>
      <c r="M8" s="1055" t="s">
        <v>178</v>
      </c>
      <c r="N8" s="1054"/>
      <c r="O8" s="211"/>
      <c r="P8" s="1074"/>
      <c r="Q8" s="1076"/>
      <c r="R8" s="501"/>
      <c r="S8" s="1055" t="s">
        <v>184</v>
      </c>
      <c r="T8" s="1054"/>
      <c r="U8" s="211"/>
      <c r="V8" s="1055" t="s">
        <v>185</v>
      </c>
      <c r="W8" s="1054"/>
      <c r="X8" s="211"/>
      <c r="Y8" s="1055" t="s">
        <v>186</v>
      </c>
      <c r="Z8" s="1054"/>
      <c r="AA8" s="430"/>
      <c r="AB8" s="430"/>
      <c r="AC8" s="431"/>
      <c r="AD8" s="431"/>
      <c r="AE8" s="431"/>
      <c r="AF8" s="431"/>
      <c r="AG8" s="431"/>
      <c r="AH8" s="431"/>
      <c r="AI8" s="432"/>
    </row>
    <row r="9" spans="1:50" s="219" customFormat="1" ht="36.75" customHeight="1" x14ac:dyDescent="0.2">
      <c r="A9" s="214"/>
      <c r="B9" s="1048"/>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42" t="s">
        <v>227</v>
      </c>
      <c r="C33" s="1042"/>
      <c r="D33" s="1042"/>
      <c r="E33" s="1042"/>
      <c r="F33" s="1042"/>
      <c r="G33" s="1042"/>
      <c r="H33" s="1042"/>
      <c r="I33" s="1042"/>
      <c r="J33" s="1042"/>
      <c r="K33" s="1042"/>
      <c r="L33" s="1042"/>
      <c r="M33" s="1042"/>
      <c r="O33" s="259"/>
    </row>
    <row r="34" spans="2:19"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19"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19" x14ac:dyDescent="0.2">
      <c r="L38" s="263"/>
      <c r="M38" s="263"/>
      <c r="N38" s="263"/>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topLeftCell="A18"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97"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Y1" s="71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row>
    <row r="2" spans="1:50" s="205" customFormat="1" ht="52.5" customHeight="1" x14ac:dyDescent="0.2">
      <c r="B2" s="1043"/>
      <c r="C2" s="1043"/>
      <c r="D2" s="1043"/>
      <c r="E2" s="1043"/>
      <c r="F2" s="1043"/>
      <c r="G2" s="1043"/>
      <c r="H2" s="1043"/>
      <c r="I2" s="1043"/>
      <c r="O2" s="207"/>
      <c r="Y2" s="61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4"/>
      <c r="C3" s="1044"/>
      <c r="D3" s="1044"/>
      <c r="E3" s="1044"/>
      <c r="F3" s="1044"/>
      <c r="G3" s="1044"/>
      <c r="H3" s="1044"/>
      <c r="I3" s="1044"/>
      <c r="O3" s="207"/>
      <c r="Y3" s="61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44" t="s">
        <v>421</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431" customFormat="1" ht="12.75" customHeight="1" x14ac:dyDescent="0.2">
      <c r="A7" s="714"/>
      <c r="B7" s="1114" t="s">
        <v>15</v>
      </c>
      <c r="C7" s="674"/>
      <c r="D7" s="1113" t="s">
        <v>218</v>
      </c>
      <c r="E7" s="1113"/>
      <c r="F7" s="674"/>
      <c r="G7" s="1113"/>
      <c r="H7" s="1113"/>
      <c r="I7" s="674"/>
      <c r="J7" s="1113"/>
      <c r="K7" s="1113"/>
      <c r="L7" s="674"/>
      <c r="M7" s="1113"/>
      <c r="N7" s="1113"/>
      <c r="O7" s="674"/>
      <c r="P7" s="1113" t="s">
        <v>33</v>
      </c>
      <c r="Q7" s="1113"/>
      <c r="R7" s="674"/>
      <c r="S7" s="1113"/>
      <c r="T7" s="1113"/>
      <c r="U7" s="674"/>
      <c r="V7" s="1113"/>
      <c r="W7" s="1113"/>
      <c r="X7" s="674"/>
      <c r="Y7" s="1077"/>
      <c r="Z7" s="1077"/>
      <c r="AA7" s="672"/>
      <c r="AB7" s="672"/>
      <c r="AC7" s="596"/>
      <c r="AD7" s="596"/>
      <c r="AE7" s="596"/>
      <c r="AF7" s="596"/>
      <c r="AG7" s="596"/>
      <c r="AH7" s="596"/>
      <c r="AI7" s="597"/>
      <c r="AJ7" s="596"/>
      <c r="AK7" s="596"/>
      <c r="AL7" s="596"/>
      <c r="AM7" s="596"/>
      <c r="AN7" s="596"/>
      <c r="AO7" s="596"/>
      <c r="AP7" s="596"/>
      <c r="AQ7" s="596"/>
      <c r="AR7" s="596"/>
      <c r="AS7" s="596"/>
      <c r="AT7" s="596"/>
      <c r="AU7" s="596"/>
      <c r="AV7" s="596"/>
      <c r="AW7" s="596"/>
      <c r="AX7" s="596"/>
    </row>
    <row r="8" spans="1:50" s="431" customFormat="1" ht="33.75" customHeight="1" x14ac:dyDescent="0.2">
      <c r="A8" s="714"/>
      <c r="B8" s="1114"/>
      <c r="C8" s="674"/>
      <c r="D8" s="1113"/>
      <c r="E8" s="1113"/>
      <c r="F8" s="674"/>
      <c r="G8" s="1113" t="s">
        <v>177</v>
      </c>
      <c r="H8" s="1113"/>
      <c r="I8" s="674"/>
      <c r="J8" s="1113" t="s">
        <v>183</v>
      </c>
      <c r="K8" s="1113"/>
      <c r="L8" s="674"/>
      <c r="M8" s="1113" t="s">
        <v>178</v>
      </c>
      <c r="N8" s="1113"/>
      <c r="O8" s="674"/>
      <c r="P8" s="1113"/>
      <c r="Q8" s="1113"/>
      <c r="R8" s="674"/>
      <c r="S8" s="1113" t="s">
        <v>184</v>
      </c>
      <c r="T8" s="1113"/>
      <c r="U8" s="674"/>
      <c r="V8" s="1113" t="s">
        <v>185</v>
      </c>
      <c r="W8" s="1113"/>
      <c r="X8" s="674"/>
      <c r="Y8" s="1077" t="s">
        <v>186</v>
      </c>
      <c r="Z8" s="1077"/>
      <c r="AA8" s="672"/>
      <c r="AB8" s="672"/>
      <c r="AC8" s="596"/>
      <c r="AD8" s="596"/>
      <c r="AE8" s="596"/>
      <c r="AF8" s="596"/>
      <c r="AG8" s="596"/>
      <c r="AH8" s="596"/>
      <c r="AI8" s="597"/>
      <c r="AJ8" s="596"/>
      <c r="AK8" s="596"/>
      <c r="AL8" s="596"/>
      <c r="AM8" s="596"/>
      <c r="AN8" s="596"/>
      <c r="AO8" s="596"/>
      <c r="AP8" s="596"/>
      <c r="AQ8" s="596"/>
      <c r="AR8" s="596"/>
      <c r="AS8" s="596"/>
      <c r="AT8" s="596"/>
      <c r="AU8" s="596"/>
      <c r="AV8" s="596"/>
      <c r="AW8" s="596"/>
      <c r="AX8" s="596"/>
    </row>
    <row r="9" spans="1:50" s="435" customFormat="1" ht="36.75" customHeight="1" x14ac:dyDescent="0.2">
      <c r="A9" s="715"/>
      <c r="B9" s="1114"/>
      <c r="C9" s="506"/>
      <c r="D9" s="675" t="s">
        <v>12</v>
      </c>
      <c r="E9" s="675" t="s">
        <v>13</v>
      </c>
      <c r="F9" s="506"/>
      <c r="G9" s="675" t="s">
        <v>12</v>
      </c>
      <c r="H9" s="433" t="s">
        <v>13</v>
      </c>
      <c r="I9" s="506"/>
      <c r="J9" s="675" t="s">
        <v>12</v>
      </c>
      <c r="K9" s="433" t="s">
        <v>13</v>
      </c>
      <c r="L9" s="506"/>
      <c r="M9" s="675" t="s">
        <v>12</v>
      </c>
      <c r="N9" s="433" t="s">
        <v>13</v>
      </c>
      <c r="O9" s="506"/>
      <c r="P9" s="675" t="s">
        <v>12</v>
      </c>
      <c r="Q9" s="675" t="s">
        <v>119</v>
      </c>
      <c r="R9" s="506"/>
      <c r="S9" s="675" t="s">
        <v>12</v>
      </c>
      <c r="T9" s="433" t="s">
        <v>119</v>
      </c>
      <c r="U9" s="506"/>
      <c r="V9" s="675" t="s">
        <v>12</v>
      </c>
      <c r="W9" s="433" t="s">
        <v>13</v>
      </c>
      <c r="X9" s="506"/>
      <c r="Y9" s="599"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6"/>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672"/>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6"/>
      <c r="B11" s="677" t="s">
        <v>11</v>
      </c>
      <c r="C11" s="678"/>
      <c r="D11" s="679">
        <f>G11+J11+M11</f>
        <v>8500187</v>
      </c>
      <c r="E11" s="680">
        <f t="shared" ref="E11:E28" si="0">D11*100/$D$30</f>
        <v>17.904395579860061</v>
      </c>
      <c r="F11" s="678"/>
      <c r="G11" s="681">
        <f>'20pobl'!J12</f>
        <v>6973199</v>
      </c>
      <c r="H11" s="682">
        <f>G11*100/$G$30</f>
        <v>18.352257489589149</v>
      </c>
      <c r="I11" s="678"/>
      <c r="J11" s="681">
        <f>'20pobl'!Q12</f>
        <v>1106846</v>
      </c>
      <c r="K11" s="682">
        <f>J11*100/$J$30</f>
        <v>16.733562354496399</v>
      </c>
      <c r="L11" s="678"/>
      <c r="M11" s="681">
        <f>'20pobl'!X12</f>
        <v>420142</v>
      </c>
      <c r="N11" s="682">
        <f t="shared" ref="N11:N28" si="1">M11*100/$M$30</f>
        <v>14.66728900119149</v>
      </c>
      <c r="O11" s="678"/>
      <c r="P11" s="683">
        <f t="shared" ref="P11:P28" si="2">S11+V11+Y11</f>
        <v>376861</v>
      </c>
      <c r="Q11" s="684">
        <f>P11*100/D11</f>
        <v>4.4335612851811375</v>
      </c>
      <c r="R11" s="678"/>
      <c r="S11" s="681">
        <f>'34adictcasaad'!G12</f>
        <v>109994</v>
      </c>
      <c r="T11" s="685">
        <f>S11*100/G11</f>
        <v>1.5773822029171978</v>
      </c>
      <c r="U11" s="678"/>
      <c r="V11" s="681">
        <f>'34adictcasaad'!J12</f>
        <v>90170</v>
      </c>
      <c r="W11" s="685">
        <f>V11*100/J11</f>
        <v>8.1465714290876967</v>
      </c>
      <c r="X11" s="678"/>
      <c r="Y11" s="605">
        <f>'34adictcasaad'!M12</f>
        <v>176697</v>
      </c>
      <c r="Z11" s="609">
        <f>Y11*100/M11</f>
        <v>42.056495184961278</v>
      </c>
      <c r="AA11" s="588"/>
      <c r="AB11" s="589">
        <f t="shared" ref="AB11:AB28" si="3">_xlfn.RANK.EQ(Q11,Q$11:Q$30,0)</f>
        <v>5</v>
      </c>
      <c r="AC11" s="589">
        <v>1</v>
      </c>
      <c r="AD11" s="589">
        <f>MATCH(AC11,AB$11:AB$30,0)</f>
        <v>7</v>
      </c>
      <c r="AE11" s="590" t="str">
        <f t="shared" ref="AE11:AE29" si="4">INDEX(B$11:B$30,AD11,1)</f>
        <v>Castilla y León</v>
      </c>
      <c r="AF11" s="591">
        <f t="shared" ref="AF11:AF29" si="5">INDEX(Q$11:Q$30,AD11,1)</f>
        <v>5.9444332052060149</v>
      </c>
      <c r="AG11" s="587"/>
      <c r="AH11" s="589">
        <f>_xlfn.RANK.EQ(T11,T$11:T$30,0)</f>
        <v>4</v>
      </c>
      <c r="AI11" s="589">
        <v>1</v>
      </c>
      <c r="AJ11" s="589">
        <f>MATCH(AI11,AH$11:AH$30,0)</f>
        <v>16</v>
      </c>
      <c r="AK11" s="590" t="str">
        <f>INDEX(B$11:B$30,AJ11,1)</f>
        <v>País Vasco</v>
      </c>
      <c r="AL11" s="591">
        <f>INDEX(T$11:T$30,AJ11,1)</f>
        <v>1.7064771943854211</v>
      </c>
      <c r="AM11" s="587"/>
      <c r="AN11" s="589">
        <f>_xlfn.RANK.EQ(W11,W$11:W$30,0)</f>
        <v>1</v>
      </c>
      <c r="AO11" s="589">
        <v>1</v>
      </c>
      <c r="AP11" s="589">
        <f>MATCH(AO11,AN$11:AN$30,0)</f>
        <v>1</v>
      </c>
      <c r="AQ11" s="590" t="str">
        <f>INDEX(B$11:B$30,AP11,1)</f>
        <v>Andalucía</v>
      </c>
      <c r="AR11" s="591">
        <f>INDEX(W$11:W$30,AP11,1)</f>
        <v>8.1465714290876967</v>
      </c>
      <c r="AS11" s="587"/>
      <c r="AT11" s="589">
        <f>_xlfn.RANK.EQ(Z11,Z$11:Z$30,0)</f>
        <v>1</v>
      </c>
      <c r="AU11" s="589">
        <v>1</v>
      </c>
      <c r="AV11" s="589">
        <f>MATCH(AU11,AT$11:AT$30,0)</f>
        <v>1</v>
      </c>
      <c r="AW11" s="590" t="str">
        <f>INDEX(B$11:B$30,AV11,1)</f>
        <v>Andalucía</v>
      </c>
      <c r="AX11" s="591">
        <f>INDEX(Z$11:Z$30,AV11,1)</f>
        <v>42.056495184961278</v>
      </c>
    </row>
    <row r="12" spans="1:50" s="231" customFormat="1" ht="18" customHeight="1" x14ac:dyDescent="0.15">
      <c r="A12" s="676"/>
      <c r="B12" s="677" t="s">
        <v>10</v>
      </c>
      <c r="C12" s="678"/>
      <c r="D12" s="679">
        <f t="shared" ref="D12:D28" si="6">G12+J12+M12</f>
        <v>1326315</v>
      </c>
      <c r="E12" s="680">
        <f t="shared" si="0"/>
        <v>2.793687765163531</v>
      </c>
      <c r="F12" s="678"/>
      <c r="G12" s="681">
        <f>'20pobl'!J13</f>
        <v>1033381</v>
      </c>
      <c r="H12" s="682">
        <f t="shared" ref="H12:H28" si="7">G12*100/$G$30</f>
        <v>2.7196806224588062</v>
      </c>
      <c r="I12" s="678"/>
      <c r="J12" s="681">
        <f>'20pobl'!Q13</f>
        <v>195961</v>
      </c>
      <c r="K12" s="682">
        <f t="shared" ref="K12:K28" si="8">J12*100/$J$30</f>
        <v>2.9625852309620928</v>
      </c>
      <c r="L12" s="678"/>
      <c r="M12" s="681">
        <f>'20pobl'!X13</f>
        <v>96973</v>
      </c>
      <c r="N12" s="682">
        <f t="shared" si="1"/>
        <v>3.3853578464246428</v>
      </c>
      <c r="O12" s="678"/>
      <c r="P12" s="683">
        <f t="shared" si="2"/>
        <v>47372</v>
      </c>
      <c r="Q12" s="684">
        <f t="shared" ref="Q12:Q28" si="9">P12*100/D12</f>
        <v>3.5717005387106382</v>
      </c>
      <c r="R12" s="678"/>
      <c r="S12" s="681">
        <f>'34adictcasaad'!G13</f>
        <v>9665</v>
      </c>
      <c r="T12" s="685">
        <f t="shared" ref="T12:T28" si="10">S12*100/G12</f>
        <v>0.93527943710983652</v>
      </c>
      <c r="U12" s="678"/>
      <c r="V12" s="681">
        <f>'34adictcasaad'!J13</f>
        <v>8989</v>
      </c>
      <c r="W12" s="685">
        <f t="shared" ref="W12:W28" si="11">V12*100/J12</f>
        <v>4.5871372364909346</v>
      </c>
      <c r="X12" s="678"/>
      <c r="Y12" s="605">
        <f>'34adictcasaad'!M13</f>
        <v>28718</v>
      </c>
      <c r="Z12" s="609">
        <f t="shared" ref="Z12:Z28" si="12">Y12*100/M12</f>
        <v>29.614428758520411</v>
      </c>
      <c r="AA12" s="588"/>
      <c r="AB12" s="589">
        <f t="shared" si="3"/>
        <v>11</v>
      </c>
      <c r="AC12" s="589">
        <v>2</v>
      </c>
      <c r="AD12" s="589">
        <f t="shared" ref="AD12:AD28" si="13">MATCH(AC12,AB$11:AB$30,0)</f>
        <v>11</v>
      </c>
      <c r="AE12" s="590" t="str">
        <f t="shared" si="4"/>
        <v>Extremadura</v>
      </c>
      <c r="AF12" s="591">
        <f t="shared" si="5"/>
        <v>5.1127443172768432</v>
      </c>
      <c r="AG12" s="587"/>
      <c r="AH12" s="589">
        <f t="shared" ref="AH12:AH30" si="14">_xlfn.RANK.EQ(T12,T$11:T$30,0)</f>
        <v>19</v>
      </c>
      <c r="AI12" s="589">
        <v>2</v>
      </c>
      <c r="AJ12" s="589">
        <f t="shared" ref="AJ12:AJ28" si="15">MATCH(AI12,AH$11:AH$30,0)</f>
        <v>18</v>
      </c>
      <c r="AK12" s="590" t="str">
        <f t="shared" ref="AK12:AK29" si="16">INDEX(B$11:B$30,AJ12,1)</f>
        <v>Ceuta y Melilla</v>
      </c>
      <c r="AL12" s="591">
        <f t="shared" ref="AL12:AL29" si="17">INDEX(T$11:T$30,AJ12,1)</f>
        <v>1.6956348858681367</v>
      </c>
      <c r="AM12" s="587"/>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7.7433642814553698</v>
      </c>
      <c r="AS12" s="587"/>
      <c r="AT12" s="589">
        <f t="shared" ref="AT12:AT30" si="22">_xlfn.RANK.EQ(Z12,Z$11:Z$30,0)</f>
        <v>13</v>
      </c>
      <c r="AU12" s="589">
        <v>2</v>
      </c>
      <c r="AV12" s="589">
        <f t="shared" ref="AV12:AV28" si="23">MATCH(AU12,AT$11:AT$30,0)</f>
        <v>11</v>
      </c>
      <c r="AW12" s="590" t="str">
        <f t="shared" ref="AW12:AW29" si="24">INDEX(B$11:B$30,AV12,1)</f>
        <v>Extremadura</v>
      </c>
      <c r="AX12" s="591">
        <f t="shared" ref="AX12:AX29" si="25">INDEX(Z$11:Z$30,AV12,1)</f>
        <v>39.865320774068174</v>
      </c>
    </row>
    <row r="13" spans="1:50" s="231" customFormat="1" ht="18" customHeight="1" x14ac:dyDescent="0.15">
      <c r="A13" s="676"/>
      <c r="B13" s="677" t="s">
        <v>40</v>
      </c>
      <c r="C13" s="678"/>
      <c r="D13" s="679">
        <f t="shared" si="6"/>
        <v>1004686</v>
      </c>
      <c r="E13" s="680">
        <f t="shared" si="0"/>
        <v>2.1162235110294971</v>
      </c>
      <c r="F13" s="678"/>
      <c r="G13" s="681">
        <f>'20pobl'!J14</f>
        <v>731830</v>
      </c>
      <c r="H13" s="682">
        <f t="shared" si="7"/>
        <v>1.9260503821282062</v>
      </c>
      <c r="I13" s="678"/>
      <c r="J13" s="681">
        <f>'20pobl'!Q14</f>
        <v>187640</v>
      </c>
      <c r="K13" s="682">
        <f t="shared" si="8"/>
        <v>2.8367863643159974</v>
      </c>
      <c r="L13" s="678"/>
      <c r="M13" s="681">
        <f>'20pobl'!X14</f>
        <v>85216</v>
      </c>
      <c r="N13" s="682">
        <f t="shared" si="1"/>
        <v>2.974917288739364</v>
      </c>
      <c r="O13" s="678"/>
      <c r="P13" s="683">
        <f t="shared" si="2"/>
        <v>40298</v>
      </c>
      <c r="Q13" s="684">
        <f t="shared" si="9"/>
        <v>4.0110044332259038</v>
      </c>
      <c r="R13" s="678"/>
      <c r="S13" s="681">
        <f>'34adictcasaad'!G14</f>
        <v>9450</v>
      </c>
      <c r="T13" s="685">
        <f t="shared" si="10"/>
        <v>1.291283494800705</v>
      </c>
      <c r="U13" s="678"/>
      <c r="V13" s="681">
        <f>'34adictcasaad'!J14</f>
        <v>8690</v>
      </c>
      <c r="W13" s="685">
        <f t="shared" si="11"/>
        <v>4.6312086975058619</v>
      </c>
      <c r="X13" s="678"/>
      <c r="Y13" s="605">
        <f>'34adictcasaad'!M14</f>
        <v>22158</v>
      </c>
      <c r="Z13" s="609">
        <f t="shared" si="12"/>
        <v>26.002159218926025</v>
      </c>
      <c r="AA13" s="588"/>
      <c r="AB13" s="589">
        <f t="shared" si="3"/>
        <v>8</v>
      </c>
      <c r="AC13" s="589">
        <v>3</v>
      </c>
      <c r="AD13" s="589">
        <f t="shared" si="13"/>
        <v>16</v>
      </c>
      <c r="AE13" s="590" t="str">
        <f t="shared" si="4"/>
        <v>País Vasco</v>
      </c>
      <c r="AF13" s="592">
        <f t="shared" si="5"/>
        <v>4.9341220392958167</v>
      </c>
      <c r="AG13" s="587"/>
      <c r="AH13" s="589">
        <f t="shared" si="14"/>
        <v>11</v>
      </c>
      <c r="AI13" s="589">
        <v>3</v>
      </c>
      <c r="AJ13" s="589">
        <f t="shared" si="15"/>
        <v>7</v>
      </c>
      <c r="AK13" s="590" t="str">
        <f t="shared" si="16"/>
        <v>Castilla y León</v>
      </c>
      <c r="AL13" s="591">
        <f t="shared" si="17"/>
        <v>1.6905078949969123</v>
      </c>
      <c r="AM13" s="587"/>
      <c r="AN13" s="589">
        <f t="shared" si="18"/>
        <v>15</v>
      </c>
      <c r="AO13" s="589">
        <v>3</v>
      </c>
      <c r="AP13" s="589">
        <f t="shared" si="19"/>
        <v>9</v>
      </c>
      <c r="AQ13" s="590" t="str">
        <f t="shared" si="20"/>
        <v>Cataluña</v>
      </c>
      <c r="AR13" s="591">
        <f t="shared" si="21"/>
        <v>7.077097974960969</v>
      </c>
      <c r="AS13" s="587"/>
      <c r="AT13" s="589">
        <f t="shared" si="22"/>
        <v>17</v>
      </c>
      <c r="AU13" s="589">
        <v>3</v>
      </c>
      <c r="AV13" s="589">
        <f t="shared" si="23"/>
        <v>7</v>
      </c>
      <c r="AW13" s="590" t="str">
        <f t="shared" si="24"/>
        <v>Castilla y León</v>
      </c>
      <c r="AX13" s="591">
        <f t="shared" si="25"/>
        <v>39.478097170246699</v>
      </c>
    </row>
    <row r="14" spans="1:50" s="231" customFormat="1" ht="18" customHeight="1" x14ac:dyDescent="0.15">
      <c r="A14" s="676"/>
      <c r="B14" s="677" t="s">
        <v>41</v>
      </c>
      <c r="C14" s="678"/>
      <c r="D14" s="679">
        <f t="shared" si="6"/>
        <v>1176659</v>
      </c>
      <c r="E14" s="680">
        <f t="shared" si="0"/>
        <v>2.4784593796115968</v>
      </c>
      <c r="F14" s="678"/>
      <c r="G14" s="681">
        <f>'20pobl'!J15</f>
        <v>984374</v>
      </c>
      <c r="H14" s="682">
        <f t="shared" si="7"/>
        <v>2.5907026479606889</v>
      </c>
      <c r="I14" s="678"/>
      <c r="J14" s="681">
        <f>'20pobl'!Q15</f>
        <v>141017</v>
      </c>
      <c r="K14" s="682">
        <f t="shared" si="8"/>
        <v>2.1319287078274836</v>
      </c>
      <c r="L14" s="678"/>
      <c r="M14" s="681">
        <f>'20pobl'!X15</f>
        <v>51268</v>
      </c>
      <c r="N14" s="682">
        <f t="shared" si="1"/>
        <v>1.789781960653982</v>
      </c>
      <c r="O14" s="678"/>
      <c r="P14" s="683">
        <f t="shared" si="2"/>
        <v>37095</v>
      </c>
      <c r="Q14" s="684">
        <f t="shared" si="9"/>
        <v>3.1525701158959394</v>
      </c>
      <c r="R14" s="678"/>
      <c r="S14" s="681">
        <f>'34adictcasaad'!G15</f>
        <v>10526</v>
      </c>
      <c r="T14" s="685">
        <f t="shared" si="10"/>
        <v>1.0693090227901183</v>
      </c>
      <c r="U14" s="678"/>
      <c r="V14" s="681">
        <f>'34adictcasaad'!J15</f>
        <v>8501</v>
      </c>
      <c r="W14" s="685">
        <f t="shared" si="11"/>
        <v>6.0283511917002919</v>
      </c>
      <c r="X14" s="678"/>
      <c r="Y14" s="605">
        <f>'34adictcasaad'!M15</f>
        <v>18068</v>
      </c>
      <c r="Z14" s="609">
        <f t="shared" si="12"/>
        <v>35.242256378247639</v>
      </c>
      <c r="AA14" s="588"/>
      <c r="AB14" s="589">
        <f t="shared" si="3"/>
        <v>16</v>
      </c>
      <c r="AC14" s="589">
        <v>4</v>
      </c>
      <c r="AD14" s="589">
        <f t="shared" si="13"/>
        <v>17</v>
      </c>
      <c r="AE14" s="590" t="str">
        <f t="shared" si="4"/>
        <v>Rioja, La</v>
      </c>
      <c r="AF14" s="591">
        <f t="shared" si="5"/>
        <v>4.4880772260637967</v>
      </c>
      <c r="AG14" s="587"/>
      <c r="AH14" s="589">
        <f t="shared" si="14"/>
        <v>15</v>
      </c>
      <c r="AI14" s="589">
        <v>4</v>
      </c>
      <c r="AJ14" s="589">
        <f t="shared" si="15"/>
        <v>1</v>
      </c>
      <c r="AK14" s="590" t="str">
        <f t="shared" si="16"/>
        <v>Andalucía</v>
      </c>
      <c r="AL14" s="591">
        <f t="shared" si="17"/>
        <v>1.5773822029171978</v>
      </c>
      <c r="AM14" s="587"/>
      <c r="AN14" s="589">
        <f t="shared" si="18"/>
        <v>8</v>
      </c>
      <c r="AO14" s="589">
        <v>4</v>
      </c>
      <c r="AP14" s="589">
        <f t="shared" si="19"/>
        <v>8</v>
      </c>
      <c r="AQ14" s="590" t="str">
        <f t="shared" si="20"/>
        <v>Castilla - La Mancha</v>
      </c>
      <c r="AR14" s="591">
        <f t="shared" si="21"/>
        <v>6.5533860743869141</v>
      </c>
      <c r="AS14" s="587"/>
      <c r="AT14" s="589">
        <f t="shared" si="22"/>
        <v>8</v>
      </c>
      <c r="AU14" s="589">
        <v>4</v>
      </c>
      <c r="AV14" s="589">
        <f t="shared" si="23"/>
        <v>9</v>
      </c>
      <c r="AW14" s="590" t="str">
        <f t="shared" si="24"/>
        <v>Cataluña</v>
      </c>
      <c r="AX14" s="591">
        <f t="shared" si="25"/>
        <v>38.865405319543235</v>
      </c>
    </row>
    <row r="15" spans="1:50" s="231" customFormat="1" ht="18" customHeight="1" x14ac:dyDescent="0.15">
      <c r="A15" s="676"/>
      <c r="B15" s="677" t="s">
        <v>9</v>
      </c>
      <c r="C15" s="678"/>
      <c r="D15" s="679">
        <f t="shared" si="6"/>
        <v>2177701</v>
      </c>
      <c r="E15" s="680">
        <f t="shared" si="0"/>
        <v>4.5870073397981521</v>
      </c>
      <c r="F15" s="678"/>
      <c r="G15" s="681">
        <f>'20pobl'!J16</f>
        <v>1804834</v>
      </c>
      <c r="H15" s="682">
        <f t="shared" si="7"/>
        <v>4.7500119090198254</v>
      </c>
      <c r="I15" s="678"/>
      <c r="J15" s="681">
        <f>'20pobl'!Q16</f>
        <v>277418</v>
      </c>
      <c r="K15" s="682">
        <f t="shared" si="8"/>
        <v>4.1940716244714098</v>
      </c>
      <c r="L15" s="678"/>
      <c r="M15" s="681">
        <f>'20pobl'!X16</f>
        <v>95449</v>
      </c>
      <c r="N15" s="682">
        <f t="shared" si="1"/>
        <v>3.3321545284087914</v>
      </c>
      <c r="O15" s="678"/>
      <c r="P15" s="683">
        <f t="shared" si="2"/>
        <v>48647</v>
      </c>
      <c r="Q15" s="684">
        <f t="shared" si="9"/>
        <v>2.233869571626224</v>
      </c>
      <c r="R15" s="678"/>
      <c r="S15" s="681">
        <f>'34adictcasaad'!G16</f>
        <v>18465</v>
      </c>
      <c r="T15" s="685">
        <f t="shared" si="10"/>
        <v>1.0230857796340274</v>
      </c>
      <c r="U15" s="678"/>
      <c r="V15" s="681">
        <f>'34adictcasaad'!J16</f>
        <v>10263</v>
      </c>
      <c r="W15" s="685">
        <f t="shared" si="11"/>
        <v>3.6994715555587598</v>
      </c>
      <c r="X15" s="678"/>
      <c r="Y15" s="605">
        <f>'34adictcasaad'!M16</f>
        <v>19919</v>
      </c>
      <c r="Z15" s="609">
        <f t="shared" si="12"/>
        <v>20.86873618372115</v>
      </c>
      <c r="AA15" s="588"/>
      <c r="AB15" s="589">
        <f t="shared" si="3"/>
        <v>19</v>
      </c>
      <c r="AC15" s="589">
        <v>5</v>
      </c>
      <c r="AD15" s="589">
        <f t="shared" si="13"/>
        <v>1</v>
      </c>
      <c r="AE15" s="590" t="str">
        <f t="shared" si="4"/>
        <v>Andalucía</v>
      </c>
      <c r="AF15" s="591">
        <f t="shared" si="5"/>
        <v>4.4335612851811375</v>
      </c>
      <c r="AG15" s="587"/>
      <c r="AH15" s="589">
        <f t="shared" si="14"/>
        <v>16</v>
      </c>
      <c r="AI15" s="589">
        <v>5</v>
      </c>
      <c r="AJ15" s="589">
        <f t="shared" si="15"/>
        <v>11</v>
      </c>
      <c r="AK15" s="590" t="str">
        <f t="shared" si="16"/>
        <v>Extremadura</v>
      </c>
      <c r="AL15" s="591">
        <f t="shared" si="17"/>
        <v>1.5178980089438721</v>
      </c>
      <c r="AM15" s="587"/>
      <c r="AN15" s="589">
        <f t="shared" si="18"/>
        <v>18</v>
      </c>
      <c r="AO15" s="589">
        <v>5</v>
      </c>
      <c r="AP15" s="589">
        <f t="shared" si="19"/>
        <v>14</v>
      </c>
      <c r="AQ15" s="590" t="str">
        <f t="shared" si="20"/>
        <v>Murcia, Región de</v>
      </c>
      <c r="AR15" s="591">
        <f t="shared" si="21"/>
        <v>6.3660492593966724</v>
      </c>
      <c r="AS15" s="587"/>
      <c r="AT15" s="589">
        <f t="shared" si="22"/>
        <v>18</v>
      </c>
      <c r="AU15" s="589">
        <v>5</v>
      </c>
      <c r="AV15" s="589">
        <f t="shared" si="23"/>
        <v>8</v>
      </c>
      <c r="AW15" s="590" t="str">
        <f t="shared" si="24"/>
        <v>Castilla - La Mancha</v>
      </c>
      <c r="AX15" s="591">
        <f t="shared" si="25"/>
        <v>38.077877284279317</v>
      </c>
    </row>
    <row r="16" spans="1:50" s="231" customFormat="1" ht="18" customHeight="1" x14ac:dyDescent="0.15">
      <c r="A16" s="676"/>
      <c r="B16" s="677" t="s">
        <v>8</v>
      </c>
      <c r="C16" s="678"/>
      <c r="D16" s="686">
        <f t="shared" si="6"/>
        <v>585402</v>
      </c>
      <c r="E16" s="680">
        <f t="shared" si="0"/>
        <v>1.2330633409878207</v>
      </c>
      <c r="F16" s="678"/>
      <c r="G16" s="687">
        <f>'20pobl'!J17</f>
        <v>450337</v>
      </c>
      <c r="H16" s="682">
        <f t="shared" si="7"/>
        <v>1.1852093395139172</v>
      </c>
      <c r="I16" s="678"/>
      <c r="J16" s="687">
        <f>'20pobl'!Q17</f>
        <v>94037</v>
      </c>
      <c r="K16" s="682">
        <f t="shared" si="8"/>
        <v>1.4216738400190974</v>
      </c>
      <c r="L16" s="678"/>
      <c r="M16" s="687">
        <f>'20pobl'!X17</f>
        <v>41028</v>
      </c>
      <c r="N16" s="682">
        <f t="shared" si="1"/>
        <v>1.4323003487889439</v>
      </c>
      <c r="O16" s="678"/>
      <c r="P16" s="687">
        <f t="shared" si="2"/>
        <v>22659</v>
      </c>
      <c r="Q16" s="684">
        <f t="shared" si="9"/>
        <v>3.8706734859122451</v>
      </c>
      <c r="R16" s="678"/>
      <c r="S16" s="687">
        <f>'34adictcasaad'!G17</f>
        <v>6218</v>
      </c>
      <c r="T16" s="685">
        <f t="shared" si="10"/>
        <v>1.3807437541219132</v>
      </c>
      <c r="U16" s="678"/>
      <c r="V16" s="687">
        <f>'34adictcasaad'!J17</f>
        <v>4735</v>
      </c>
      <c r="W16" s="685">
        <f t="shared" si="11"/>
        <v>5.0352520816274442</v>
      </c>
      <c r="X16" s="678"/>
      <c r="Y16" s="611">
        <f>'34adictcasaad'!M17</f>
        <v>11706</v>
      </c>
      <c r="Z16" s="609">
        <f t="shared" si="12"/>
        <v>28.531734425270546</v>
      </c>
      <c r="AA16" s="588"/>
      <c r="AB16" s="589">
        <f t="shared" si="3"/>
        <v>10</v>
      </c>
      <c r="AC16" s="589">
        <v>6</v>
      </c>
      <c r="AD16" s="589">
        <f t="shared" si="13"/>
        <v>8</v>
      </c>
      <c r="AE16" s="590" t="str">
        <f t="shared" si="4"/>
        <v>Castilla - La Mancha</v>
      </c>
      <c r="AF16" s="591">
        <f t="shared" si="5"/>
        <v>4.2978033709178467</v>
      </c>
      <c r="AG16" s="587"/>
      <c r="AH16" s="589">
        <f t="shared" si="14"/>
        <v>7</v>
      </c>
      <c r="AI16" s="589">
        <v>6</v>
      </c>
      <c r="AJ16" s="589">
        <f t="shared" si="15"/>
        <v>14</v>
      </c>
      <c r="AK16" s="590" t="str">
        <f t="shared" si="16"/>
        <v>Murcia, Región de</v>
      </c>
      <c r="AL16" s="591">
        <f t="shared" si="17"/>
        <v>1.4247816603231498</v>
      </c>
      <c r="AM16" s="587"/>
      <c r="AN16" s="589">
        <f t="shared" si="18"/>
        <v>14</v>
      </c>
      <c r="AO16" s="589">
        <v>6</v>
      </c>
      <c r="AP16" s="589">
        <f t="shared" si="19"/>
        <v>7</v>
      </c>
      <c r="AQ16" s="590" t="str">
        <f t="shared" si="20"/>
        <v>Castilla y León</v>
      </c>
      <c r="AR16" s="591">
        <f t="shared" si="21"/>
        <v>6.211562115621156</v>
      </c>
      <c r="AS16" s="587"/>
      <c r="AT16" s="589">
        <f t="shared" si="22"/>
        <v>16</v>
      </c>
      <c r="AU16" s="589">
        <v>6</v>
      </c>
      <c r="AV16" s="589">
        <f t="shared" si="23"/>
        <v>17</v>
      </c>
      <c r="AW16" s="590" t="str">
        <f t="shared" si="24"/>
        <v>Rioja, La</v>
      </c>
      <c r="AX16" s="591">
        <f t="shared" si="25"/>
        <v>37.559279165349352</v>
      </c>
    </row>
    <row r="17" spans="1:50" s="231" customFormat="1" ht="18" customHeight="1" x14ac:dyDescent="0.15">
      <c r="A17" s="676"/>
      <c r="B17" s="677" t="s">
        <v>7</v>
      </c>
      <c r="C17" s="678"/>
      <c r="D17" s="679">
        <f t="shared" si="6"/>
        <v>2372640</v>
      </c>
      <c r="E17" s="680">
        <f t="shared" si="0"/>
        <v>4.9976177145984177</v>
      </c>
      <c r="F17" s="678"/>
      <c r="G17" s="681">
        <f>'20pobl'!J18</f>
        <v>1750539</v>
      </c>
      <c r="H17" s="682">
        <f t="shared" si="7"/>
        <v>4.60711683024791</v>
      </c>
      <c r="I17" s="678"/>
      <c r="J17" s="681">
        <f>'20pobl'!Q18</f>
        <v>403248</v>
      </c>
      <c r="K17" s="682">
        <f t="shared" si="8"/>
        <v>6.0963996367389539</v>
      </c>
      <c r="L17" s="678"/>
      <c r="M17" s="681">
        <f>'20pobl'!X18</f>
        <v>218853</v>
      </c>
      <c r="N17" s="682">
        <f t="shared" si="1"/>
        <v>7.6402268751464053</v>
      </c>
      <c r="O17" s="678"/>
      <c r="P17" s="683">
        <f t="shared" si="2"/>
        <v>141040</v>
      </c>
      <c r="Q17" s="684">
        <f>P17*100/D17</f>
        <v>5.9444332052060149</v>
      </c>
      <c r="R17" s="678"/>
      <c r="S17" s="681">
        <f>'34adictcasaad'!G18</f>
        <v>29593</v>
      </c>
      <c r="T17" s="685">
        <f>S17*100/G17</f>
        <v>1.6905078949969123</v>
      </c>
      <c r="U17" s="678"/>
      <c r="V17" s="681">
        <f>'34adictcasaad'!J18</f>
        <v>25048</v>
      </c>
      <c r="W17" s="685">
        <f>V17*100/J17</f>
        <v>6.211562115621156</v>
      </c>
      <c r="X17" s="678"/>
      <c r="Y17" s="605">
        <f>'34adictcasaad'!M18</f>
        <v>86399</v>
      </c>
      <c r="Z17" s="609">
        <f>Y17*100/M17</f>
        <v>39.478097170246699</v>
      </c>
      <c r="AA17" s="588"/>
      <c r="AB17" s="589">
        <f t="shared" si="3"/>
        <v>1</v>
      </c>
      <c r="AC17" s="589">
        <v>7</v>
      </c>
      <c r="AD17" s="589">
        <f t="shared" si="13"/>
        <v>9</v>
      </c>
      <c r="AE17" s="590" t="str">
        <f t="shared" si="4"/>
        <v>Cataluña</v>
      </c>
      <c r="AF17" s="591">
        <f t="shared" si="5"/>
        <v>4.2962621899129827</v>
      </c>
      <c r="AG17" s="587"/>
      <c r="AH17" s="589">
        <f t="shared" si="14"/>
        <v>3</v>
      </c>
      <c r="AI17" s="589">
        <v>7</v>
      </c>
      <c r="AJ17" s="589">
        <f t="shared" si="15"/>
        <v>6</v>
      </c>
      <c r="AK17" s="590" t="str">
        <f t="shared" si="16"/>
        <v>Cantabria</v>
      </c>
      <c r="AL17" s="591">
        <f t="shared" si="17"/>
        <v>1.3807437541219132</v>
      </c>
      <c r="AM17" s="587"/>
      <c r="AN17" s="589">
        <f t="shared" si="18"/>
        <v>6</v>
      </c>
      <c r="AO17" s="589">
        <v>7</v>
      </c>
      <c r="AP17" s="589">
        <f t="shared" si="19"/>
        <v>16</v>
      </c>
      <c r="AQ17" s="590" t="str">
        <f t="shared" si="20"/>
        <v>País Vasco</v>
      </c>
      <c r="AR17" s="591">
        <f t="shared" si="21"/>
        <v>6.1348772684805075</v>
      </c>
      <c r="AS17" s="587"/>
      <c r="AT17" s="589">
        <f t="shared" si="22"/>
        <v>3</v>
      </c>
      <c r="AU17" s="589">
        <v>7</v>
      </c>
      <c r="AV17" s="589">
        <f t="shared" si="23"/>
        <v>16</v>
      </c>
      <c r="AW17" s="590" t="str">
        <f t="shared" si="24"/>
        <v>País Vasco</v>
      </c>
      <c r="AX17" s="591">
        <f t="shared" si="25"/>
        <v>36.626764674496414</v>
      </c>
    </row>
    <row r="18" spans="1:50" s="231" customFormat="1" ht="18" customHeight="1" x14ac:dyDescent="0.15">
      <c r="A18" s="676"/>
      <c r="B18" s="677" t="s">
        <v>43</v>
      </c>
      <c r="C18" s="678"/>
      <c r="D18" s="679">
        <f t="shared" si="6"/>
        <v>2053328</v>
      </c>
      <c r="E18" s="680">
        <f t="shared" si="0"/>
        <v>4.3250338806902606</v>
      </c>
      <c r="F18" s="678"/>
      <c r="G18" s="681">
        <f>'20pobl'!J19</f>
        <v>1657821</v>
      </c>
      <c r="H18" s="682">
        <f t="shared" si="7"/>
        <v>4.3630990401461611</v>
      </c>
      <c r="I18" s="678"/>
      <c r="J18" s="681">
        <f>'20pobl'!Q19</f>
        <v>263299</v>
      </c>
      <c r="K18" s="682">
        <f t="shared" si="8"/>
        <v>3.9806172081541131</v>
      </c>
      <c r="L18" s="678"/>
      <c r="M18" s="681">
        <f>'20pobl'!X19</f>
        <v>132208</v>
      </c>
      <c r="N18" s="682">
        <f t="shared" si="1"/>
        <v>4.6154227481887657</v>
      </c>
      <c r="O18" s="678"/>
      <c r="P18" s="683">
        <f t="shared" si="2"/>
        <v>88248</v>
      </c>
      <c r="Q18" s="684">
        <f t="shared" si="9"/>
        <v>4.2978033709178467</v>
      </c>
      <c r="R18" s="678"/>
      <c r="S18" s="681">
        <f>'34adictcasaad'!G19</f>
        <v>20651</v>
      </c>
      <c r="T18" s="685">
        <f t="shared" si="10"/>
        <v>1.2456712757288031</v>
      </c>
      <c r="U18" s="678"/>
      <c r="V18" s="681">
        <f>'34adictcasaad'!J19</f>
        <v>17255</v>
      </c>
      <c r="W18" s="685">
        <f t="shared" si="11"/>
        <v>6.5533860743869141</v>
      </c>
      <c r="X18" s="678"/>
      <c r="Y18" s="605">
        <f>'34adictcasaad'!M19</f>
        <v>50342</v>
      </c>
      <c r="Z18" s="609">
        <f t="shared" si="12"/>
        <v>38.077877284279317</v>
      </c>
      <c r="AA18" s="588"/>
      <c r="AB18" s="589">
        <f t="shared" si="3"/>
        <v>6</v>
      </c>
      <c r="AC18" s="589">
        <v>8</v>
      </c>
      <c r="AD18" s="589">
        <f t="shared" si="13"/>
        <v>3</v>
      </c>
      <c r="AE18" s="590" t="str">
        <f t="shared" si="4"/>
        <v>Asturias, Principado de</v>
      </c>
      <c r="AF18" s="591">
        <f t="shared" si="5"/>
        <v>4.0110044332259038</v>
      </c>
      <c r="AG18" s="587"/>
      <c r="AH18" s="589">
        <f t="shared" si="14"/>
        <v>12</v>
      </c>
      <c r="AI18" s="589">
        <v>8</v>
      </c>
      <c r="AJ18" s="589">
        <f t="shared" si="15"/>
        <v>17</v>
      </c>
      <c r="AK18" s="590" t="str">
        <f t="shared" si="16"/>
        <v>Rioja, La</v>
      </c>
      <c r="AL18" s="591">
        <f t="shared" si="17"/>
        <v>1.3531654191944742</v>
      </c>
      <c r="AM18" s="587"/>
      <c r="AN18" s="589">
        <f t="shared" si="18"/>
        <v>4</v>
      </c>
      <c r="AO18" s="589">
        <v>8</v>
      </c>
      <c r="AP18" s="589">
        <f t="shared" si="19"/>
        <v>4</v>
      </c>
      <c r="AQ18" s="590" t="str">
        <f t="shared" si="20"/>
        <v>Balears, Illes</v>
      </c>
      <c r="AR18" s="591">
        <f t="shared" si="21"/>
        <v>6.0283511917002919</v>
      </c>
      <c r="AS18" s="587"/>
      <c r="AT18" s="589">
        <f t="shared" si="22"/>
        <v>5</v>
      </c>
      <c r="AU18" s="589">
        <v>8</v>
      </c>
      <c r="AV18" s="589">
        <f t="shared" si="23"/>
        <v>4</v>
      </c>
      <c r="AW18" s="590" t="str">
        <f t="shared" si="24"/>
        <v>Balears, Illes</v>
      </c>
      <c r="AX18" s="591">
        <f t="shared" si="25"/>
        <v>35.242256378247639</v>
      </c>
    </row>
    <row r="19" spans="1:50" s="231" customFormat="1" ht="18" customHeight="1" x14ac:dyDescent="0.15">
      <c r="A19" s="676"/>
      <c r="B19" s="677" t="s">
        <v>44</v>
      </c>
      <c r="C19" s="678"/>
      <c r="D19" s="679">
        <f t="shared" si="6"/>
        <v>7792611</v>
      </c>
      <c r="E19" s="680">
        <f t="shared" si="0"/>
        <v>16.413990650319683</v>
      </c>
      <c r="F19" s="678"/>
      <c r="G19" s="681">
        <f>'20pobl'!J20</f>
        <v>6290816</v>
      </c>
      <c r="H19" s="682">
        <f t="shared" si="7"/>
        <v>16.556343086096817</v>
      </c>
      <c r="I19" s="678"/>
      <c r="J19" s="681">
        <f>'20pobl'!Q20</f>
        <v>1048523</v>
      </c>
      <c r="K19" s="682">
        <f t="shared" si="8"/>
        <v>15.851821301810395</v>
      </c>
      <c r="L19" s="678"/>
      <c r="M19" s="681">
        <f>'20pobl'!X20</f>
        <v>453272</v>
      </c>
      <c r="N19" s="682">
        <f t="shared" si="1"/>
        <v>15.823867692704059</v>
      </c>
      <c r="O19" s="678"/>
      <c r="P19" s="683">
        <f t="shared" si="2"/>
        <v>334791</v>
      </c>
      <c r="Q19" s="684">
        <f t="shared" si="9"/>
        <v>4.2962621899129827</v>
      </c>
      <c r="R19" s="678"/>
      <c r="S19" s="681">
        <f>'34adictcasaad'!G20</f>
        <v>84420</v>
      </c>
      <c r="T19" s="685">
        <f t="shared" si="10"/>
        <v>1.3419562740350377</v>
      </c>
      <c r="U19" s="678"/>
      <c r="V19" s="681">
        <f>'34adictcasaad'!J20</f>
        <v>74205</v>
      </c>
      <c r="W19" s="685">
        <f t="shared" si="11"/>
        <v>7.077097974960969</v>
      </c>
      <c r="X19" s="678"/>
      <c r="Y19" s="605">
        <f>'34adictcasaad'!M20</f>
        <v>176166</v>
      </c>
      <c r="Z19" s="609">
        <f t="shared" si="12"/>
        <v>38.865405319543235</v>
      </c>
      <c r="AA19" s="588"/>
      <c r="AB19" s="589">
        <f t="shared" si="3"/>
        <v>7</v>
      </c>
      <c r="AC19" s="589">
        <v>9</v>
      </c>
      <c r="AD19" s="589">
        <f t="shared" si="13"/>
        <v>20</v>
      </c>
      <c r="AE19" s="590" t="str">
        <f t="shared" si="4"/>
        <v>TOTAL</v>
      </c>
      <c r="AF19" s="591">
        <f t="shared" si="5"/>
        <v>3.9473057847618831</v>
      </c>
      <c r="AG19" s="587"/>
      <c r="AH19" s="589">
        <f t="shared" si="14"/>
        <v>9</v>
      </c>
      <c r="AI19" s="589">
        <v>9</v>
      </c>
      <c r="AJ19" s="589">
        <f t="shared" si="15"/>
        <v>9</v>
      </c>
      <c r="AK19" s="590" t="str">
        <f t="shared" si="16"/>
        <v>Cataluña</v>
      </c>
      <c r="AL19" s="591">
        <f t="shared" si="17"/>
        <v>1.3419562740350377</v>
      </c>
      <c r="AM19" s="587"/>
      <c r="AN19" s="589">
        <f t="shared" si="18"/>
        <v>3</v>
      </c>
      <c r="AO19" s="589">
        <v>9</v>
      </c>
      <c r="AP19" s="589">
        <f t="shared" si="19"/>
        <v>20</v>
      </c>
      <c r="AQ19" s="590" t="str">
        <f t="shared" si="20"/>
        <v>TOTAL</v>
      </c>
      <c r="AR19" s="591">
        <f t="shared" si="21"/>
        <v>5.994396878265067</v>
      </c>
      <c r="AS19" s="587"/>
      <c r="AT19" s="589">
        <f t="shared" si="22"/>
        <v>4</v>
      </c>
      <c r="AU19" s="589">
        <v>9</v>
      </c>
      <c r="AV19" s="589">
        <f t="shared" si="23"/>
        <v>13</v>
      </c>
      <c r="AW19" s="590" t="str">
        <f t="shared" si="24"/>
        <v>Madrid, Comunidad de</v>
      </c>
      <c r="AX19" s="591">
        <f t="shared" si="25"/>
        <v>35.135062143169655</v>
      </c>
    </row>
    <row r="20" spans="1:50" s="231" customFormat="1" ht="18" customHeight="1" x14ac:dyDescent="0.15">
      <c r="A20" s="676"/>
      <c r="B20" s="677" t="s">
        <v>6</v>
      </c>
      <c r="C20" s="678"/>
      <c r="D20" s="679">
        <f t="shared" si="6"/>
        <v>5097967</v>
      </c>
      <c r="E20" s="680">
        <f t="shared" si="0"/>
        <v>10.738118799159649</v>
      </c>
      <c r="F20" s="678"/>
      <c r="G20" s="681">
        <f>'20pobl'!J21</f>
        <v>4079746</v>
      </c>
      <c r="H20" s="682">
        <f t="shared" si="7"/>
        <v>10.737188065925176</v>
      </c>
      <c r="I20" s="678"/>
      <c r="J20" s="681">
        <f>'20pobl'!Q21</f>
        <v>729753</v>
      </c>
      <c r="K20" s="682">
        <f t="shared" si="8"/>
        <v>11.032580258573288</v>
      </c>
      <c r="L20" s="678"/>
      <c r="M20" s="681">
        <f>'20pobl'!X21</f>
        <v>288468</v>
      </c>
      <c r="N20" s="682">
        <f t="shared" si="1"/>
        <v>10.070508360496467</v>
      </c>
      <c r="O20" s="678"/>
      <c r="P20" s="683">
        <f t="shared" si="2"/>
        <v>173624</v>
      </c>
      <c r="Q20" s="684">
        <f t="shared" si="9"/>
        <v>3.4057497822171072</v>
      </c>
      <c r="R20" s="678"/>
      <c r="S20" s="681">
        <f>'34adictcasaad'!G21</f>
        <v>48113</v>
      </c>
      <c r="T20" s="685">
        <f t="shared" si="10"/>
        <v>1.1793136141318601</v>
      </c>
      <c r="U20" s="678"/>
      <c r="V20" s="681">
        <f>'34adictcasaad'!J21</f>
        <v>37243</v>
      </c>
      <c r="W20" s="685">
        <f t="shared" si="11"/>
        <v>5.1035076251827673</v>
      </c>
      <c r="X20" s="678"/>
      <c r="Y20" s="605">
        <f>'34adictcasaad'!M21</f>
        <v>88268</v>
      </c>
      <c r="Z20" s="609">
        <f t="shared" si="12"/>
        <v>30.598887918243964</v>
      </c>
      <c r="AA20" s="588"/>
      <c r="AB20" s="589">
        <f t="shared" si="3"/>
        <v>12</v>
      </c>
      <c r="AC20" s="589">
        <v>10</v>
      </c>
      <c r="AD20" s="589">
        <f t="shared" si="13"/>
        <v>6</v>
      </c>
      <c r="AE20" s="590" t="str">
        <f t="shared" si="4"/>
        <v>Cantabria</v>
      </c>
      <c r="AF20" s="592">
        <f t="shared" si="5"/>
        <v>3.8706734859122451</v>
      </c>
      <c r="AG20" s="587"/>
      <c r="AH20" s="589">
        <f t="shared" si="14"/>
        <v>13</v>
      </c>
      <c r="AI20" s="589">
        <v>10</v>
      </c>
      <c r="AJ20" s="589">
        <f t="shared" si="15"/>
        <v>20</v>
      </c>
      <c r="AK20" s="590" t="str">
        <f t="shared" si="16"/>
        <v>TOTAL</v>
      </c>
      <c r="AL20" s="591">
        <f t="shared" si="17"/>
        <v>1.3023888309448182</v>
      </c>
      <c r="AM20" s="587"/>
      <c r="AN20" s="589">
        <f t="shared" si="18"/>
        <v>13</v>
      </c>
      <c r="AO20" s="589">
        <v>10</v>
      </c>
      <c r="AP20" s="589">
        <f t="shared" si="19"/>
        <v>18</v>
      </c>
      <c r="AQ20" s="590" t="str">
        <f t="shared" si="20"/>
        <v>Ceuta y Melilla</v>
      </c>
      <c r="AR20" s="591">
        <f t="shared" si="21"/>
        <v>5.9214461354422809</v>
      </c>
      <c r="AS20" s="587"/>
      <c r="AT20" s="589">
        <f t="shared" si="22"/>
        <v>11</v>
      </c>
      <c r="AU20" s="589">
        <v>10</v>
      </c>
      <c r="AV20" s="589">
        <f t="shared" si="23"/>
        <v>20</v>
      </c>
      <c r="AW20" s="590" t="str">
        <f t="shared" si="24"/>
        <v>TOTAL</v>
      </c>
      <c r="AX20" s="591">
        <f t="shared" si="25"/>
        <v>34.304200792952862</v>
      </c>
    </row>
    <row r="21" spans="1:50" s="231" customFormat="1" ht="18" customHeight="1" x14ac:dyDescent="0.15">
      <c r="A21" s="676"/>
      <c r="B21" s="677" t="s">
        <v>5</v>
      </c>
      <c r="C21" s="678"/>
      <c r="D21" s="679">
        <f t="shared" si="6"/>
        <v>1054776</v>
      </c>
      <c r="E21" s="680">
        <f t="shared" si="0"/>
        <v>2.221730739822839</v>
      </c>
      <c r="F21" s="678"/>
      <c r="G21" s="681">
        <f>'20pobl'!J22</f>
        <v>828053</v>
      </c>
      <c r="H21" s="682">
        <f t="shared" si="7"/>
        <v>2.1792927279182428</v>
      </c>
      <c r="I21" s="678"/>
      <c r="J21" s="681">
        <f>'20pobl'!Q22</f>
        <v>152621</v>
      </c>
      <c r="K21" s="682">
        <f t="shared" si="8"/>
        <v>2.3073607530818152</v>
      </c>
      <c r="L21" s="678"/>
      <c r="M21" s="681">
        <f>'20pobl'!X22</f>
        <v>74102</v>
      </c>
      <c r="N21" s="682">
        <f t="shared" si="1"/>
        <v>2.5869240627366263</v>
      </c>
      <c r="O21" s="678"/>
      <c r="P21" s="683">
        <f t="shared" si="2"/>
        <v>53928</v>
      </c>
      <c r="Q21" s="684">
        <f t="shared" si="9"/>
        <v>5.1127443172768432</v>
      </c>
      <c r="R21" s="678"/>
      <c r="S21" s="681">
        <f>'34adictcasaad'!G22</f>
        <v>12569</v>
      </c>
      <c r="T21" s="685">
        <f t="shared" si="10"/>
        <v>1.5178980089438721</v>
      </c>
      <c r="U21" s="678"/>
      <c r="V21" s="681">
        <f>'34adictcasaad'!J22</f>
        <v>11818</v>
      </c>
      <c r="W21" s="685">
        <f t="shared" si="11"/>
        <v>7.7433642814553698</v>
      </c>
      <c r="X21" s="678"/>
      <c r="Y21" s="605">
        <f>'34adictcasaad'!M22</f>
        <v>29541</v>
      </c>
      <c r="Z21" s="609">
        <f t="shared" si="12"/>
        <v>39.865320774068174</v>
      </c>
      <c r="AA21" s="588"/>
      <c r="AB21" s="589">
        <f t="shared" si="3"/>
        <v>2</v>
      </c>
      <c r="AC21" s="589">
        <v>11</v>
      </c>
      <c r="AD21" s="589">
        <f t="shared" si="13"/>
        <v>2</v>
      </c>
      <c r="AE21" s="590" t="str">
        <f t="shared" si="4"/>
        <v>Aragón</v>
      </c>
      <c r="AF21" s="591">
        <f t="shared" si="5"/>
        <v>3.5717005387106382</v>
      </c>
      <c r="AG21" s="587"/>
      <c r="AH21" s="589">
        <f t="shared" si="14"/>
        <v>5</v>
      </c>
      <c r="AI21" s="589">
        <v>11</v>
      </c>
      <c r="AJ21" s="589">
        <f t="shared" si="15"/>
        <v>3</v>
      </c>
      <c r="AK21" s="590" t="str">
        <f t="shared" si="16"/>
        <v>Asturias, Principado de</v>
      </c>
      <c r="AL21" s="591">
        <f t="shared" si="17"/>
        <v>1.291283494800705</v>
      </c>
      <c r="AM21" s="587"/>
      <c r="AN21" s="589">
        <f t="shared" si="18"/>
        <v>2</v>
      </c>
      <c r="AO21" s="589">
        <v>11</v>
      </c>
      <c r="AP21" s="589">
        <f t="shared" si="19"/>
        <v>17</v>
      </c>
      <c r="AQ21" s="590" t="str">
        <f t="shared" si="20"/>
        <v>Rioja, La</v>
      </c>
      <c r="AR21" s="591">
        <f t="shared" si="21"/>
        <v>5.6604581460072794</v>
      </c>
      <c r="AS21" s="587"/>
      <c r="AT21" s="589">
        <f t="shared" si="22"/>
        <v>2</v>
      </c>
      <c r="AU21" s="589">
        <v>11</v>
      </c>
      <c r="AV21" s="589">
        <f t="shared" si="23"/>
        <v>10</v>
      </c>
      <c r="AW21" s="590" t="str">
        <f t="shared" si="24"/>
        <v>Comunitat Valenciana</v>
      </c>
      <c r="AX21" s="591">
        <f t="shared" si="25"/>
        <v>30.598887918243964</v>
      </c>
    </row>
    <row r="22" spans="1:50" s="231" customFormat="1" ht="18" customHeight="1" x14ac:dyDescent="0.15">
      <c r="A22" s="676"/>
      <c r="B22" s="677" t="s">
        <v>38</v>
      </c>
      <c r="C22" s="678"/>
      <c r="D22" s="679">
        <f t="shared" si="6"/>
        <v>2690464</v>
      </c>
      <c r="E22" s="680">
        <f t="shared" si="0"/>
        <v>5.6670672950339354</v>
      </c>
      <c r="F22" s="678"/>
      <c r="G22" s="681">
        <f>'20pobl'!J23</f>
        <v>1987834</v>
      </c>
      <c r="H22" s="682">
        <f t="shared" si="7"/>
        <v>5.231636357224275</v>
      </c>
      <c r="I22" s="678"/>
      <c r="J22" s="681">
        <f>'20pobl'!Q23</f>
        <v>464829</v>
      </c>
      <c r="K22" s="682">
        <f t="shared" si="8"/>
        <v>7.0273959120584131</v>
      </c>
      <c r="L22" s="678"/>
      <c r="M22" s="681">
        <f>'20pobl'!X23</f>
        <v>237801</v>
      </c>
      <c r="N22" s="682">
        <f t="shared" si="1"/>
        <v>8.3017074983513606</v>
      </c>
      <c r="O22" s="678"/>
      <c r="P22" s="683">
        <f t="shared" si="2"/>
        <v>79861</v>
      </c>
      <c r="Q22" s="684">
        <f t="shared" si="9"/>
        <v>2.9682984050334813</v>
      </c>
      <c r="R22" s="678"/>
      <c r="S22" s="681">
        <f>'34adictcasaad'!G23</f>
        <v>22615</v>
      </c>
      <c r="T22" s="685">
        <f t="shared" si="10"/>
        <v>1.1376704493433556</v>
      </c>
      <c r="U22" s="678"/>
      <c r="V22" s="681">
        <f>'34adictcasaad'!J23</f>
        <v>14658</v>
      </c>
      <c r="W22" s="685">
        <f t="shared" si="11"/>
        <v>3.1534177084476225</v>
      </c>
      <c r="X22" s="678"/>
      <c r="Y22" s="605">
        <f>'34adictcasaad'!M23</f>
        <v>42588</v>
      </c>
      <c r="Z22" s="609">
        <f t="shared" si="12"/>
        <v>17.909092055962759</v>
      </c>
      <c r="AA22" s="588"/>
      <c r="AB22" s="589">
        <f t="shared" si="3"/>
        <v>17</v>
      </c>
      <c r="AC22" s="589">
        <v>12</v>
      </c>
      <c r="AD22" s="589">
        <f t="shared" si="13"/>
        <v>10</v>
      </c>
      <c r="AE22" s="590" t="str">
        <f t="shared" si="4"/>
        <v>Comunitat Valenciana</v>
      </c>
      <c r="AF22" s="591">
        <f t="shared" si="5"/>
        <v>3.4057497822171072</v>
      </c>
      <c r="AG22" s="587"/>
      <c r="AH22" s="589">
        <f t="shared" si="14"/>
        <v>14</v>
      </c>
      <c r="AI22" s="589">
        <v>12</v>
      </c>
      <c r="AJ22" s="589">
        <f t="shared" si="15"/>
        <v>8</v>
      </c>
      <c r="AK22" s="590" t="str">
        <f t="shared" si="16"/>
        <v>Castilla - La Mancha</v>
      </c>
      <c r="AL22" s="591">
        <f t="shared" si="17"/>
        <v>1.2456712757288031</v>
      </c>
      <c r="AM22" s="587"/>
      <c r="AN22" s="589">
        <f t="shared" si="18"/>
        <v>19</v>
      </c>
      <c r="AO22" s="589">
        <v>12</v>
      </c>
      <c r="AP22" s="589">
        <f t="shared" si="19"/>
        <v>13</v>
      </c>
      <c r="AQ22" s="590" t="str">
        <f t="shared" si="20"/>
        <v>Madrid, Comunidad de</v>
      </c>
      <c r="AR22" s="591">
        <f t="shared" si="21"/>
        <v>5.1465587418522345</v>
      </c>
      <c r="AS22" s="587"/>
      <c r="AT22" s="589">
        <f t="shared" si="22"/>
        <v>19</v>
      </c>
      <c r="AU22" s="589">
        <v>12</v>
      </c>
      <c r="AV22" s="589">
        <f t="shared" si="23"/>
        <v>14</v>
      </c>
      <c r="AW22" s="590" t="str">
        <f t="shared" si="24"/>
        <v>Murcia, Región de</v>
      </c>
      <c r="AX22" s="591">
        <f t="shared" si="25"/>
        <v>30.316565239238457</v>
      </c>
    </row>
    <row r="23" spans="1:50" s="231" customFormat="1" ht="18" customHeight="1" x14ac:dyDescent="0.15">
      <c r="A23" s="676"/>
      <c r="B23" s="677" t="s">
        <v>45</v>
      </c>
      <c r="C23" s="678"/>
      <c r="D23" s="679">
        <f t="shared" si="6"/>
        <v>6750336</v>
      </c>
      <c r="E23" s="680">
        <f t="shared" si="0"/>
        <v>14.218591431102663</v>
      </c>
      <c r="F23" s="678"/>
      <c r="G23" s="681">
        <f>'20pobl'!J24</f>
        <v>5514027</v>
      </c>
      <c r="H23" s="682">
        <f t="shared" si="7"/>
        <v>14.511968367537881</v>
      </c>
      <c r="I23" s="678"/>
      <c r="J23" s="681">
        <f>'20pobl'!Q24</f>
        <v>866035</v>
      </c>
      <c r="K23" s="682">
        <f t="shared" si="8"/>
        <v>13.092924104777257</v>
      </c>
      <c r="L23" s="678"/>
      <c r="M23" s="681">
        <f>'20pobl'!X24</f>
        <v>370274</v>
      </c>
      <c r="N23" s="682">
        <f t="shared" si="1"/>
        <v>12.92638147965968</v>
      </c>
      <c r="O23" s="678"/>
      <c r="P23" s="683">
        <f t="shared" si="2"/>
        <v>228981</v>
      </c>
      <c r="Q23" s="684">
        <f t="shared" si="9"/>
        <v>3.3921422578076115</v>
      </c>
      <c r="R23" s="678"/>
      <c r="S23" s="681">
        <f>'34adictcasaad'!G24</f>
        <v>54314</v>
      </c>
      <c r="T23" s="685">
        <f t="shared" si="10"/>
        <v>0.98501512596873397</v>
      </c>
      <c r="U23" s="678"/>
      <c r="V23" s="681">
        <f>'34adictcasaad'!J24</f>
        <v>44571</v>
      </c>
      <c r="W23" s="685">
        <f t="shared" si="11"/>
        <v>5.1465587418522345</v>
      </c>
      <c r="X23" s="678"/>
      <c r="Y23" s="605">
        <f>'34adictcasaad'!M24</f>
        <v>130096</v>
      </c>
      <c r="Z23" s="609">
        <f t="shared" si="12"/>
        <v>35.135062143169655</v>
      </c>
      <c r="AA23" s="588"/>
      <c r="AB23" s="589">
        <f t="shared" si="3"/>
        <v>13</v>
      </c>
      <c r="AC23" s="589">
        <v>13</v>
      </c>
      <c r="AD23" s="589">
        <f t="shared" si="13"/>
        <v>13</v>
      </c>
      <c r="AE23" s="590" t="str">
        <f t="shared" si="4"/>
        <v>Madrid, Comunidad de</v>
      </c>
      <c r="AF23" s="591">
        <f t="shared" si="5"/>
        <v>3.3921422578076115</v>
      </c>
      <c r="AG23" s="587"/>
      <c r="AH23" s="589">
        <f t="shared" si="14"/>
        <v>17</v>
      </c>
      <c r="AI23" s="589">
        <v>13</v>
      </c>
      <c r="AJ23" s="589">
        <f t="shared" si="15"/>
        <v>10</v>
      </c>
      <c r="AK23" s="590" t="str">
        <f t="shared" si="16"/>
        <v>Comunitat Valenciana</v>
      </c>
      <c r="AL23" s="591">
        <f t="shared" si="17"/>
        <v>1.1793136141318601</v>
      </c>
      <c r="AM23" s="587"/>
      <c r="AN23" s="589">
        <f t="shared" si="18"/>
        <v>12</v>
      </c>
      <c r="AO23" s="589">
        <v>13</v>
      </c>
      <c r="AP23" s="589">
        <f t="shared" si="19"/>
        <v>10</v>
      </c>
      <c r="AQ23" s="590" t="str">
        <f t="shared" si="20"/>
        <v>Comunitat Valenciana</v>
      </c>
      <c r="AR23" s="591">
        <f t="shared" si="21"/>
        <v>5.1035076251827673</v>
      </c>
      <c r="AS23" s="587"/>
      <c r="AT23" s="589">
        <f t="shared" si="22"/>
        <v>9</v>
      </c>
      <c r="AU23" s="589">
        <v>13</v>
      </c>
      <c r="AV23" s="589">
        <f t="shared" si="23"/>
        <v>2</v>
      </c>
      <c r="AW23" s="590" t="str">
        <f t="shared" si="24"/>
        <v>Aragón</v>
      </c>
      <c r="AX23" s="591">
        <f t="shared" si="25"/>
        <v>29.614428758520411</v>
      </c>
    </row>
    <row r="24" spans="1:50" s="231" customFormat="1" ht="18" customHeight="1" x14ac:dyDescent="0.15">
      <c r="A24" s="676"/>
      <c r="B24" s="677" t="s">
        <v>46</v>
      </c>
      <c r="C24" s="678"/>
      <c r="D24" s="679">
        <f t="shared" si="6"/>
        <v>1531878</v>
      </c>
      <c r="E24" s="680">
        <f t="shared" si="0"/>
        <v>3.2266760357254345</v>
      </c>
      <c r="F24" s="678"/>
      <c r="G24" s="681">
        <f>'20pobl'!J25</f>
        <v>1285039</v>
      </c>
      <c r="H24" s="682">
        <f t="shared" si="7"/>
        <v>3.382001089050255</v>
      </c>
      <c r="I24" s="678"/>
      <c r="J24" s="681">
        <f>'20pobl'!Q25</f>
        <v>175195</v>
      </c>
      <c r="K24" s="682">
        <f t="shared" si="8"/>
        <v>2.6486398800700339</v>
      </c>
      <c r="L24" s="678"/>
      <c r="M24" s="681">
        <f>'20pobl'!X25</f>
        <v>71644</v>
      </c>
      <c r="N24" s="682">
        <f t="shared" si="1"/>
        <v>2.501114511763554</v>
      </c>
      <c r="O24" s="678"/>
      <c r="P24" s="683">
        <f t="shared" si="2"/>
        <v>51182</v>
      </c>
      <c r="Q24" s="684">
        <f t="shared" si="9"/>
        <v>3.3411276877140348</v>
      </c>
      <c r="R24" s="678"/>
      <c r="S24" s="681">
        <f>'34adictcasaad'!G25</f>
        <v>18309</v>
      </c>
      <c r="T24" s="685">
        <f t="shared" si="10"/>
        <v>1.4247816603231498</v>
      </c>
      <c r="U24" s="678"/>
      <c r="V24" s="681">
        <f>'34adictcasaad'!J25</f>
        <v>11153</v>
      </c>
      <c r="W24" s="685">
        <f t="shared" si="11"/>
        <v>6.3660492593966724</v>
      </c>
      <c r="X24" s="678"/>
      <c r="Y24" s="605">
        <f>'34adictcasaad'!M25</f>
        <v>21720</v>
      </c>
      <c r="Z24" s="609">
        <f t="shared" si="12"/>
        <v>30.316565239238457</v>
      </c>
      <c r="AA24" s="588"/>
      <c r="AB24" s="589">
        <f t="shared" si="3"/>
        <v>14</v>
      </c>
      <c r="AC24" s="589">
        <v>14</v>
      </c>
      <c r="AD24" s="589">
        <f t="shared" si="13"/>
        <v>14</v>
      </c>
      <c r="AE24" s="590" t="str">
        <f t="shared" si="4"/>
        <v>Murcia, Región de</v>
      </c>
      <c r="AF24" s="591">
        <f t="shared" si="5"/>
        <v>3.3411276877140348</v>
      </c>
      <c r="AG24" s="587"/>
      <c r="AH24" s="589">
        <f t="shared" si="14"/>
        <v>6</v>
      </c>
      <c r="AI24" s="589">
        <v>14</v>
      </c>
      <c r="AJ24" s="589">
        <f t="shared" si="15"/>
        <v>12</v>
      </c>
      <c r="AK24" s="590" t="str">
        <f t="shared" si="16"/>
        <v>Galicia</v>
      </c>
      <c r="AL24" s="591">
        <f t="shared" si="17"/>
        <v>1.1376704493433556</v>
      </c>
      <c r="AM24" s="587"/>
      <c r="AN24" s="589">
        <f t="shared" si="18"/>
        <v>5</v>
      </c>
      <c r="AO24" s="589">
        <v>14</v>
      </c>
      <c r="AP24" s="589">
        <f t="shared" si="19"/>
        <v>6</v>
      </c>
      <c r="AQ24" s="590" t="str">
        <f t="shared" si="20"/>
        <v>Cantabria</v>
      </c>
      <c r="AR24" s="591">
        <f t="shared" si="21"/>
        <v>5.0352520816274442</v>
      </c>
      <c r="AS24" s="587"/>
      <c r="AT24" s="589">
        <f t="shared" si="22"/>
        <v>12</v>
      </c>
      <c r="AU24" s="589">
        <v>14</v>
      </c>
      <c r="AV24" s="589">
        <f t="shared" si="23"/>
        <v>15</v>
      </c>
      <c r="AW24" s="590" t="str">
        <f t="shared" si="24"/>
        <v>Navarra, Comunidad Foral de</v>
      </c>
      <c r="AX24" s="591">
        <f t="shared" si="25"/>
        <v>29.40595014224408</v>
      </c>
    </row>
    <row r="25" spans="1:50" s="231" customFormat="1" ht="18" customHeight="1" x14ac:dyDescent="0.15">
      <c r="B25" s="677" t="s">
        <v>47</v>
      </c>
      <c r="C25" s="678"/>
      <c r="D25" s="686">
        <f t="shared" si="6"/>
        <v>664117</v>
      </c>
      <c r="E25" s="680">
        <f t="shared" si="0"/>
        <v>1.3988649284198011</v>
      </c>
      <c r="F25" s="678"/>
      <c r="G25" s="687">
        <f>'20pobl'!J26</f>
        <v>529501</v>
      </c>
      <c r="H25" s="682">
        <f t="shared" si="7"/>
        <v>1.3935553385175072</v>
      </c>
      <c r="I25" s="678"/>
      <c r="J25" s="687">
        <f>'20pobl'!Q26</f>
        <v>93138</v>
      </c>
      <c r="K25" s="682">
        <f t="shared" si="8"/>
        <v>1.408082543165974</v>
      </c>
      <c r="L25" s="678"/>
      <c r="M25" s="687">
        <f>'20pobl'!X26</f>
        <v>41478</v>
      </c>
      <c r="N25" s="682">
        <f t="shared" si="1"/>
        <v>1.4480099899353567</v>
      </c>
      <c r="O25" s="678"/>
      <c r="P25" s="688">
        <f t="shared" si="2"/>
        <v>21305</v>
      </c>
      <c r="Q25" s="684">
        <f t="shared" si="9"/>
        <v>3.2080190689291195</v>
      </c>
      <c r="R25" s="678"/>
      <c r="S25" s="687">
        <f>'34adictcasaad'!G26</f>
        <v>5110</v>
      </c>
      <c r="T25" s="685">
        <f t="shared" si="10"/>
        <v>0.96505955607260419</v>
      </c>
      <c r="U25" s="678"/>
      <c r="V25" s="687">
        <f>'34adictcasaad'!J26</f>
        <v>3998</v>
      </c>
      <c r="W25" s="685">
        <f t="shared" si="11"/>
        <v>4.2925551332431446</v>
      </c>
      <c r="X25" s="678"/>
      <c r="Y25" s="611">
        <f>'34adictcasaad'!M26</f>
        <v>12197</v>
      </c>
      <c r="Z25" s="609">
        <f t="shared" si="12"/>
        <v>29.40595014224408</v>
      </c>
      <c r="AA25" s="588"/>
      <c r="AB25" s="589">
        <f t="shared" si="3"/>
        <v>15</v>
      </c>
      <c r="AC25" s="589">
        <v>15</v>
      </c>
      <c r="AD25" s="589">
        <f t="shared" si="13"/>
        <v>15</v>
      </c>
      <c r="AE25" s="590" t="str">
        <f t="shared" si="4"/>
        <v>Navarra, Comunidad Foral de</v>
      </c>
      <c r="AF25" s="591">
        <f t="shared" si="5"/>
        <v>3.2080190689291195</v>
      </c>
      <c r="AG25" s="587"/>
      <c r="AH25" s="589">
        <f t="shared" si="14"/>
        <v>18</v>
      </c>
      <c r="AI25" s="589">
        <v>15</v>
      </c>
      <c r="AJ25" s="589">
        <f t="shared" si="15"/>
        <v>4</v>
      </c>
      <c r="AK25" s="590" t="str">
        <f t="shared" si="16"/>
        <v>Balears, Illes</v>
      </c>
      <c r="AL25" s="591">
        <f t="shared" si="17"/>
        <v>1.0693090227901183</v>
      </c>
      <c r="AM25" s="587"/>
      <c r="AN25" s="589">
        <f t="shared" si="18"/>
        <v>17</v>
      </c>
      <c r="AO25" s="589">
        <v>15</v>
      </c>
      <c r="AP25" s="589">
        <f t="shared" si="19"/>
        <v>3</v>
      </c>
      <c r="AQ25" s="590" t="str">
        <f t="shared" si="20"/>
        <v>Asturias, Principado de</v>
      </c>
      <c r="AR25" s="591">
        <f t="shared" si="21"/>
        <v>4.6312086975058619</v>
      </c>
      <c r="AS25" s="587"/>
      <c r="AT25" s="589">
        <f t="shared" si="22"/>
        <v>14</v>
      </c>
      <c r="AU25" s="589">
        <v>15</v>
      </c>
      <c r="AV25" s="589">
        <f t="shared" si="23"/>
        <v>18</v>
      </c>
      <c r="AW25" s="590" t="str">
        <f t="shared" si="24"/>
        <v>Ceuta y Melilla</v>
      </c>
      <c r="AX25" s="591">
        <f t="shared" si="25"/>
        <v>28.606709199423751</v>
      </c>
    </row>
    <row r="26" spans="1:50" s="231" customFormat="1" ht="18" customHeight="1" x14ac:dyDescent="0.15">
      <c r="B26" s="677" t="s">
        <v>48</v>
      </c>
      <c r="C26" s="678"/>
      <c r="D26" s="686">
        <f t="shared" si="6"/>
        <v>2208174</v>
      </c>
      <c r="E26" s="680">
        <f t="shared" si="0"/>
        <v>4.6511942390399073</v>
      </c>
      <c r="F26" s="678"/>
      <c r="G26" s="687">
        <f>'20pobl'!J27</f>
        <v>1695657</v>
      </c>
      <c r="H26" s="682">
        <f t="shared" si="7"/>
        <v>4.4626768686831202</v>
      </c>
      <c r="I26" s="678"/>
      <c r="J26" s="687">
        <f>'20pobl'!Q27</f>
        <v>353210</v>
      </c>
      <c r="K26" s="682">
        <f t="shared" si="8"/>
        <v>5.3399131940953604</v>
      </c>
      <c r="L26" s="678"/>
      <c r="M26" s="687">
        <f>'20pobl'!X27</f>
        <v>159307</v>
      </c>
      <c r="N26" s="682">
        <f t="shared" si="1"/>
        <v>5.561457338025745</v>
      </c>
      <c r="O26" s="678"/>
      <c r="P26" s="688">
        <f t="shared" si="2"/>
        <v>108954</v>
      </c>
      <c r="Q26" s="684">
        <f t="shared" si="9"/>
        <v>4.9341220392958167</v>
      </c>
      <c r="R26" s="678"/>
      <c r="S26" s="687">
        <f>'34adictcasaad'!G27</f>
        <v>28936</v>
      </c>
      <c r="T26" s="685">
        <f t="shared" si="10"/>
        <v>1.7064771943854211</v>
      </c>
      <c r="U26" s="678"/>
      <c r="V26" s="687">
        <f>'34adictcasaad'!J27</f>
        <v>21669</v>
      </c>
      <c r="W26" s="685">
        <f t="shared" si="11"/>
        <v>6.1348772684805075</v>
      </c>
      <c r="X26" s="678"/>
      <c r="Y26" s="611">
        <f>'34adictcasaad'!M27</f>
        <v>58349</v>
      </c>
      <c r="Z26" s="609">
        <f t="shared" si="12"/>
        <v>36.626764674496414</v>
      </c>
      <c r="AA26" s="588"/>
      <c r="AB26" s="589">
        <f t="shared" si="3"/>
        <v>3</v>
      </c>
      <c r="AC26" s="589">
        <v>16</v>
      </c>
      <c r="AD26" s="589">
        <f t="shared" si="13"/>
        <v>4</v>
      </c>
      <c r="AE26" s="590" t="str">
        <f t="shared" si="4"/>
        <v>Balears, Illes</v>
      </c>
      <c r="AF26" s="592">
        <f t="shared" si="5"/>
        <v>3.1525701158959394</v>
      </c>
      <c r="AG26" s="587"/>
      <c r="AH26" s="589">
        <f t="shared" si="14"/>
        <v>1</v>
      </c>
      <c r="AI26" s="589">
        <v>16</v>
      </c>
      <c r="AJ26" s="589">
        <f t="shared" si="15"/>
        <v>5</v>
      </c>
      <c r="AK26" s="590" t="str">
        <f t="shared" si="16"/>
        <v>Canarias</v>
      </c>
      <c r="AL26" s="591">
        <f t="shared" si="17"/>
        <v>1.0230857796340274</v>
      </c>
      <c r="AM26" s="587"/>
      <c r="AN26" s="589">
        <f t="shared" si="18"/>
        <v>7</v>
      </c>
      <c r="AO26" s="589">
        <v>16</v>
      </c>
      <c r="AP26" s="589">
        <f t="shared" si="19"/>
        <v>2</v>
      </c>
      <c r="AQ26" s="590" t="str">
        <f t="shared" si="20"/>
        <v>Aragón</v>
      </c>
      <c r="AR26" s="591">
        <f t="shared" si="21"/>
        <v>4.5871372364909346</v>
      </c>
      <c r="AS26" s="587"/>
      <c r="AT26" s="589">
        <f t="shared" si="22"/>
        <v>7</v>
      </c>
      <c r="AU26" s="589">
        <v>16</v>
      </c>
      <c r="AV26" s="589">
        <f t="shared" si="23"/>
        <v>6</v>
      </c>
      <c r="AW26" s="590" t="str">
        <f t="shared" si="24"/>
        <v>Cantabria</v>
      </c>
      <c r="AX26" s="591">
        <f t="shared" si="25"/>
        <v>28.531734425270546</v>
      </c>
    </row>
    <row r="27" spans="1:50" s="231" customFormat="1" ht="18" customHeight="1" x14ac:dyDescent="0.15">
      <c r="B27" s="677" t="s">
        <v>49</v>
      </c>
      <c r="C27" s="678"/>
      <c r="D27" s="686">
        <f t="shared" si="6"/>
        <v>319892</v>
      </c>
      <c r="E27" s="689">
        <f t="shared" si="0"/>
        <v>0.67380551872948147</v>
      </c>
      <c r="F27" s="678"/>
      <c r="G27" s="687">
        <f>'20pobl'!J28</f>
        <v>251041</v>
      </c>
      <c r="H27" s="690">
        <f t="shared" si="7"/>
        <v>0.66069662897100012</v>
      </c>
      <c r="I27" s="678"/>
      <c r="J27" s="687">
        <f>'20pobl'!Q28</f>
        <v>46710</v>
      </c>
      <c r="K27" s="690">
        <f t="shared" si="8"/>
        <v>0.70617294328075164</v>
      </c>
      <c r="L27" s="678"/>
      <c r="M27" s="687">
        <f>'20pobl'!X28</f>
        <v>22141</v>
      </c>
      <c r="N27" s="690">
        <f t="shared" si="1"/>
        <v>0.77294925471716891</v>
      </c>
      <c r="O27" s="678"/>
      <c r="P27" s="688">
        <f t="shared" si="2"/>
        <v>14357</v>
      </c>
      <c r="Q27" s="691">
        <f t="shared" si="9"/>
        <v>4.4880772260637967</v>
      </c>
      <c r="R27" s="678"/>
      <c r="S27" s="687">
        <f>'34adictcasaad'!G28</f>
        <v>3397</v>
      </c>
      <c r="T27" s="414">
        <f t="shared" si="10"/>
        <v>1.3531654191944742</v>
      </c>
      <c r="U27" s="678"/>
      <c r="V27" s="687">
        <f>'34adictcasaad'!J28</f>
        <v>2644</v>
      </c>
      <c r="W27" s="414">
        <f t="shared" si="11"/>
        <v>5.6604581460072794</v>
      </c>
      <c r="X27" s="678"/>
      <c r="Y27" s="611">
        <f>'34adictcasaad'!M28</f>
        <v>8316</v>
      </c>
      <c r="Z27" s="612">
        <f t="shared" si="12"/>
        <v>37.559279165349352</v>
      </c>
      <c r="AA27" s="588"/>
      <c r="AB27" s="589">
        <f t="shared" si="3"/>
        <v>4</v>
      </c>
      <c r="AC27" s="589">
        <v>17</v>
      </c>
      <c r="AD27" s="589">
        <f t="shared" si="13"/>
        <v>12</v>
      </c>
      <c r="AE27" s="590" t="str">
        <f t="shared" si="4"/>
        <v>Galicia</v>
      </c>
      <c r="AF27" s="591">
        <f t="shared" si="5"/>
        <v>2.9682984050334813</v>
      </c>
      <c r="AG27" s="587"/>
      <c r="AH27" s="589">
        <f t="shared" si="14"/>
        <v>8</v>
      </c>
      <c r="AI27" s="589">
        <v>17</v>
      </c>
      <c r="AJ27" s="589">
        <f t="shared" si="15"/>
        <v>13</v>
      </c>
      <c r="AK27" s="590" t="str">
        <f t="shared" si="16"/>
        <v>Madrid, Comunidad de</v>
      </c>
      <c r="AL27" s="591">
        <f t="shared" si="17"/>
        <v>0.98501512596873397</v>
      </c>
      <c r="AM27" s="587"/>
      <c r="AN27" s="589">
        <f t="shared" si="18"/>
        <v>11</v>
      </c>
      <c r="AO27" s="589">
        <v>17</v>
      </c>
      <c r="AP27" s="589">
        <f t="shared" si="19"/>
        <v>15</v>
      </c>
      <c r="AQ27" s="590" t="str">
        <f t="shared" si="20"/>
        <v>Navarra, Comunidad Foral de</v>
      </c>
      <c r="AR27" s="591">
        <f t="shared" si="21"/>
        <v>4.2925551332431446</v>
      </c>
      <c r="AS27" s="587"/>
      <c r="AT27" s="589">
        <f t="shared" si="22"/>
        <v>6</v>
      </c>
      <c r="AU27" s="589">
        <v>17</v>
      </c>
      <c r="AV27" s="589">
        <f t="shared" si="23"/>
        <v>3</v>
      </c>
      <c r="AW27" s="590" t="str">
        <f t="shared" si="24"/>
        <v>Asturias, Principado de</v>
      </c>
      <c r="AX27" s="591">
        <f t="shared" si="25"/>
        <v>26.002159218926025</v>
      </c>
    </row>
    <row r="28" spans="1:50" s="231" customFormat="1" ht="18" customHeight="1" x14ac:dyDescent="0.15">
      <c r="B28" s="677" t="s">
        <v>4</v>
      </c>
      <c r="C28" s="678"/>
      <c r="D28" s="686">
        <f t="shared" si="6"/>
        <v>168287</v>
      </c>
      <c r="E28" s="689">
        <f t="shared" si="0"/>
        <v>0.35447185090726951</v>
      </c>
      <c r="F28" s="678"/>
      <c r="G28" s="687">
        <f>'20pobl'!J29</f>
        <v>148381</v>
      </c>
      <c r="H28" s="690">
        <f t="shared" si="7"/>
        <v>0.39051320901106185</v>
      </c>
      <c r="I28" s="678"/>
      <c r="J28" s="687">
        <f>'20pobl'!Q29</f>
        <v>15047</v>
      </c>
      <c r="K28" s="690">
        <f t="shared" si="8"/>
        <v>0.2274841421011661</v>
      </c>
      <c r="L28" s="678"/>
      <c r="M28" s="687">
        <f>'20pobl'!X29</f>
        <v>4859</v>
      </c>
      <c r="N28" s="690">
        <f t="shared" si="1"/>
        <v>0.16962921406759962</v>
      </c>
      <c r="O28" s="678"/>
      <c r="P28" s="688">
        <f t="shared" si="2"/>
        <v>4797</v>
      </c>
      <c r="Q28" s="691">
        <f t="shared" si="9"/>
        <v>2.8504875599422417</v>
      </c>
      <c r="R28" s="678"/>
      <c r="S28" s="687">
        <f>'34adictcasaad'!G29</f>
        <v>2516</v>
      </c>
      <c r="T28" s="414">
        <f t="shared" si="10"/>
        <v>1.6956348858681367</v>
      </c>
      <c r="U28" s="678"/>
      <c r="V28" s="687">
        <f>'34adictcasaad'!J29</f>
        <v>891</v>
      </c>
      <c r="W28" s="414">
        <f t="shared" si="11"/>
        <v>5.9214461354422809</v>
      </c>
      <c r="X28" s="678"/>
      <c r="Y28" s="611">
        <f>'34adictcasaad'!M29</f>
        <v>1390</v>
      </c>
      <c r="Z28" s="612">
        <f t="shared" si="12"/>
        <v>28.606709199423751</v>
      </c>
      <c r="AA28" s="588"/>
      <c r="AB28" s="589">
        <f t="shared" si="3"/>
        <v>18</v>
      </c>
      <c r="AC28" s="589">
        <v>18</v>
      </c>
      <c r="AD28" s="589">
        <f t="shared" si="13"/>
        <v>18</v>
      </c>
      <c r="AE28" s="590" t="str">
        <f t="shared" si="4"/>
        <v>Ceuta y Melilla</v>
      </c>
      <c r="AF28" s="591">
        <f t="shared" si="5"/>
        <v>2.8504875599422417</v>
      </c>
      <c r="AG28" s="587"/>
      <c r="AH28" s="589">
        <f t="shared" si="14"/>
        <v>2</v>
      </c>
      <c r="AI28" s="589">
        <v>18</v>
      </c>
      <c r="AJ28" s="589">
        <f t="shared" si="15"/>
        <v>15</v>
      </c>
      <c r="AK28" s="590" t="str">
        <f t="shared" si="16"/>
        <v>Navarra, Comunidad Foral de</v>
      </c>
      <c r="AL28" s="591">
        <f t="shared" si="17"/>
        <v>0.96505955607260419</v>
      </c>
      <c r="AM28" s="587"/>
      <c r="AN28" s="589">
        <f t="shared" si="18"/>
        <v>10</v>
      </c>
      <c r="AO28" s="589">
        <v>18</v>
      </c>
      <c r="AP28" s="589">
        <f t="shared" si="19"/>
        <v>5</v>
      </c>
      <c r="AQ28" s="590" t="str">
        <f t="shared" si="20"/>
        <v>Canarias</v>
      </c>
      <c r="AR28" s="591">
        <f t="shared" si="21"/>
        <v>3.6994715555587598</v>
      </c>
      <c r="AS28" s="587"/>
      <c r="AT28" s="589">
        <f t="shared" si="22"/>
        <v>15</v>
      </c>
      <c r="AU28" s="589">
        <v>18</v>
      </c>
      <c r="AV28" s="589">
        <f t="shared" si="23"/>
        <v>5</v>
      </c>
      <c r="AW28" s="590" t="str">
        <f t="shared" si="24"/>
        <v>Canarias</v>
      </c>
      <c r="AX28" s="591">
        <f t="shared" si="25"/>
        <v>20.86873618372115</v>
      </c>
    </row>
    <row r="29" spans="1:50" s="231" customFormat="1" ht="3.75" customHeight="1" x14ac:dyDescent="0.15">
      <c r="A29" s="676"/>
      <c r="B29" s="430"/>
      <c r="C29" s="513"/>
      <c r="D29" s="430"/>
      <c r="E29" s="692"/>
      <c r="F29" s="513"/>
      <c r="G29" s="430"/>
      <c r="H29" s="693"/>
      <c r="I29" s="513"/>
      <c r="J29" s="430"/>
      <c r="K29" s="693"/>
      <c r="L29" s="513"/>
      <c r="M29" s="430"/>
      <c r="N29" s="693"/>
      <c r="O29" s="513"/>
      <c r="P29" s="430"/>
      <c r="Q29" s="694"/>
      <c r="R29" s="513"/>
      <c r="S29" s="430"/>
      <c r="T29" s="695"/>
      <c r="U29" s="513"/>
      <c r="V29" s="430"/>
      <c r="W29" s="693"/>
      <c r="X29" s="513"/>
      <c r="Y29" s="672"/>
      <c r="Z29" s="593"/>
      <c r="AA29" s="588"/>
      <c r="AB29" s="585"/>
      <c r="AC29" s="585"/>
      <c r="AD29" s="589">
        <f>MATCH(AC30,AB$11:AB$30,0)</f>
        <v>5</v>
      </c>
      <c r="AE29" s="590" t="str">
        <f t="shared" si="4"/>
        <v>Canarias</v>
      </c>
      <c r="AF29" s="591">
        <f t="shared" si="5"/>
        <v>2.233869571626224</v>
      </c>
      <c r="AG29" s="587"/>
      <c r="AH29" s="585"/>
      <c r="AI29" s="585"/>
      <c r="AJ29" s="589">
        <f>MATCH(AI30,AH$11:AH$30,0)</f>
        <v>2</v>
      </c>
      <c r="AK29" s="590" t="str">
        <f t="shared" si="16"/>
        <v>Aragón</v>
      </c>
      <c r="AL29" s="591">
        <f t="shared" si="17"/>
        <v>0.93527943710983652</v>
      </c>
      <c r="AM29" s="587"/>
      <c r="AN29" s="585"/>
      <c r="AO29" s="585"/>
      <c r="AP29" s="589">
        <f>MATCH(AO30,AN$11:AN$30,0)</f>
        <v>12</v>
      </c>
      <c r="AQ29" s="590" t="str">
        <f t="shared" si="20"/>
        <v>Galicia</v>
      </c>
      <c r="AR29" s="591">
        <f>INDEX(W$11:W$30,AP29,1)</f>
        <v>3.1534177084476225</v>
      </c>
      <c r="AS29" s="587"/>
      <c r="AT29" s="585"/>
      <c r="AU29" s="585"/>
      <c r="AV29" s="589">
        <f>MATCH(AU30,AT$11:AT$30,0)</f>
        <v>12</v>
      </c>
      <c r="AW29" s="590" t="str">
        <f t="shared" si="24"/>
        <v>Galicia</v>
      </c>
      <c r="AX29" s="591">
        <f t="shared" si="25"/>
        <v>17.909092055962759</v>
      </c>
    </row>
    <row r="30" spans="1:50" s="439" customFormat="1" ht="18" customHeight="1" x14ac:dyDescent="0.15">
      <c r="B30" s="696" t="s">
        <v>3</v>
      </c>
      <c r="C30" s="674"/>
      <c r="D30" s="697">
        <f>SUM(D11:D28)</f>
        <v>47475420</v>
      </c>
      <c r="E30" s="695">
        <f>SUM(E11:E28)</f>
        <v>100</v>
      </c>
      <c r="F30" s="674"/>
      <c r="G30" s="697">
        <f>SUM(G11:G28)</f>
        <v>37996410</v>
      </c>
      <c r="H30" s="698">
        <f>SUM(H11:H28)</f>
        <v>99.999999999999972</v>
      </c>
      <c r="I30" s="674"/>
      <c r="J30" s="697">
        <f>SUM(J11:J28)</f>
        <v>6614527</v>
      </c>
      <c r="K30" s="698">
        <f>SUM(K11:K28)</f>
        <v>99.999999999999986</v>
      </c>
      <c r="L30" s="674"/>
      <c r="M30" s="697">
        <f>SUM(M11:M28)</f>
        <v>2864483</v>
      </c>
      <c r="N30" s="698">
        <f>SUM(N11:N28)</f>
        <v>100.00000000000001</v>
      </c>
      <c r="O30" s="674"/>
      <c r="P30" s="697">
        <f>SUM(P11:P28)</f>
        <v>1874000</v>
      </c>
      <c r="Q30" s="694">
        <f>P30*100/D30</f>
        <v>3.9473057847618831</v>
      </c>
      <c r="R30" s="674"/>
      <c r="S30" s="697">
        <f>SUM(S11:S28)</f>
        <v>494861</v>
      </c>
      <c r="T30" s="695">
        <f>S30*100/G30</f>
        <v>1.3023888309448182</v>
      </c>
      <c r="U30" s="674"/>
      <c r="V30" s="697">
        <f>SUM(V11:V28)</f>
        <v>396501</v>
      </c>
      <c r="W30" s="695">
        <f>V30*100/J30</f>
        <v>5.994396878265067</v>
      </c>
      <c r="X30" s="674"/>
      <c r="Y30" s="791">
        <f>SUM(Y11:Y28)</f>
        <v>982638</v>
      </c>
      <c r="Z30" s="594">
        <f>Y30*100/M30</f>
        <v>34.304200792952862</v>
      </c>
      <c r="AA30" s="588"/>
      <c r="AB30" s="589">
        <f>_xlfn.RANK.EQ(Q30,Q$11:Q$30,0)</f>
        <v>9</v>
      </c>
      <c r="AC30" s="589">
        <v>19</v>
      </c>
      <c r="AD30" s="585"/>
      <c r="AE30" s="585"/>
      <c r="AF30" s="595"/>
      <c r="AG30" s="297"/>
      <c r="AH30" s="589">
        <f t="shared" si="14"/>
        <v>10</v>
      </c>
      <c r="AI30" s="589">
        <v>19</v>
      </c>
      <c r="AJ30" s="585"/>
      <c r="AK30" s="585"/>
      <c r="AL30" s="595"/>
      <c r="AM30" s="297"/>
      <c r="AN30" s="589">
        <f t="shared" si="18"/>
        <v>9</v>
      </c>
      <c r="AO30" s="589">
        <v>19</v>
      </c>
      <c r="AP30" s="585"/>
      <c r="AQ30" s="585"/>
      <c r="AR30" s="595"/>
      <c r="AS30" s="297"/>
      <c r="AT30" s="589">
        <f t="shared" si="22"/>
        <v>10</v>
      </c>
      <c r="AU30" s="589">
        <v>19</v>
      </c>
      <c r="AV30" s="585"/>
      <c r="AW30" s="585"/>
      <c r="AX30" s="595"/>
    </row>
    <row r="31" spans="1:50" s="297" customFormat="1" ht="5.25" customHeight="1" x14ac:dyDescent="0.2">
      <c r="B31" s="257" t="s">
        <v>42</v>
      </c>
      <c r="C31" s="613"/>
      <c r="D31" s="613"/>
      <c r="E31" s="613"/>
      <c r="F31" s="613"/>
      <c r="G31" s="613"/>
      <c r="H31" s="613"/>
      <c r="I31" s="613"/>
      <c r="R31" s="613"/>
    </row>
    <row r="32" spans="1:50" s="251" customFormat="1" ht="5.25" customHeight="1" x14ac:dyDescent="0.2">
      <c r="B32" s="257" t="s">
        <v>50</v>
      </c>
      <c r="C32" s="260"/>
      <c r="D32" s="260"/>
      <c r="E32" s="260"/>
      <c r="F32" s="260"/>
      <c r="G32" s="260"/>
      <c r="H32" s="260"/>
      <c r="I32" s="260"/>
      <c r="O32" s="259"/>
      <c r="R32" s="260"/>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251" customFormat="1" ht="13.5" customHeight="1" x14ac:dyDescent="0.2">
      <c r="B33" s="1042" t="s">
        <v>179</v>
      </c>
      <c r="C33" s="1042"/>
      <c r="D33" s="1042"/>
      <c r="E33" s="1042"/>
      <c r="F33" s="1042"/>
      <c r="G33" s="1042"/>
      <c r="H33" s="1042"/>
      <c r="I33" s="1042"/>
      <c r="J33" s="1042"/>
      <c r="K33" s="1042"/>
      <c r="L33" s="1042"/>
      <c r="M33" s="1042"/>
      <c r="O33" s="259"/>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50"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50" x14ac:dyDescent="0.2">
      <c r="L38" s="263"/>
      <c r="M38" s="263"/>
      <c r="N38" s="263"/>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36"/>
  <sheetViews>
    <sheetView zoomScale="80" zoomScaleNormal="80" workbookViewId="0"/>
  </sheetViews>
  <sheetFormatPr baseColWidth="10" defaultColWidth="11.42578125" defaultRowHeight="15" x14ac:dyDescent="0.2"/>
  <cols>
    <col min="1" max="1" width="3.42578125"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28515625" style="261" customWidth="1"/>
    <col min="12" max="12" width="8.5703125" style="261" customWidth="1"/>
    <col min="13" max="13" width="5.7109375" style="261" customWidth="1"/>
    <col min="14" max="14" width="8.5703125" style="261" customWidth="1"/>
    <col min="15" max="15" width="7.28515625" style="261" customWidth="1"/>
    <col min="16" max="16" width="8.5703125" style="261" customWidth="1"/>
    <col min="17" max="17" width="7.28515625" style="261" customWidth="1"/>
    <col min="18" max="18" width="8.5703125" style="261" customWidth="1"/>
    <col min="19" max="19" width="6.140625" style="261" customWidth="1"/>
    <col min="20" max="20" width="8.5703125" style="261" customWidth="1"/>
    <col min="21" max="21" width="7.28515625" style="261" customWidth="1"/>
    <col min="22" max="22" width="8.5703125" style="261" customWidth="1"/>
    <col min="23" max="23" width="3.5703125" style="261" customWidth="1"/>
    <col min="24" max="25" width="2.42578125" style="261" bestFit="1" customWidth="1"/>
    <col min="26" max="26" width="5.5703125" style="439" customWidth="1"/>
    <col min="27" max="27" width="8.42578125" style="297" bestFit="1" customWidth="1"/>
    <col min="28" max="28" width="7" style="957" bestFit="1" customWidth="1"/>
    <col min="29" max="29" width="8.42578125" style="297" bestFit="1" customWidth="1"/>
    <col min="30" max="30" width="4.28515625" style="297"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3" t="s">
        <v>143</v>
      </c>
      <c r="G1" s="713"/>
      <c r="H1" s="713"/>
      <c r="I1" s="713" t="s">
        <v>19</v>
      </c>
      <c r="Z1" s="1013"/>
      <c r="AA1" s="713"/>
      <c r="AB1" s="954"/>
      <c r="AC1" s="713"/>
      <c r="AD1" s="713"/>
    </row>
    <row r="2" spans="1:34" s="205" customFormat="1" x14ac:dyDescent="0.2">
      <c r="B2" s="1043"/>
      <c r="C2" s="1043"/>
      <c r="Z2" s="507"/>
      <c r="AA2" s="617"/>
      <c r="AB2" s="955"/>
      <c r="AC2" s="617"/>
      <c r="AD2" s="617"/>
    </row>
    <row r="3" spans="1:34" s="208" customFormat="1" ht="37.5" customHeight="1" x14ac:dyDescent="0.2">
      <c r="B3" s="1044"/>
      <c r="C3" s="1044"/>
      <c r="Z3" s="507"/>
      <c r="AA3" s="617"/>
      <c r="AB3" s="955"/>
      <c r="AC3" s="617"/>
      <c r="AD3" s="617"/>
    </row>
    <row r="4" spans="1:34" s="208" customFormat="1" ht="19.5" x14ac:dyDescent="0.2">
      <c r="A4" s="1080" t="s">
        <v>487</v>
      </c>
      <c r="B4" s="1080"/>
      <c r="C4" s="1080"/>
      <c r="D4" s="1080"/>
      <c r="E4" s="1080"/>
      <c r="F4" s="1080"/>
      <c r="G4" s="1080"/>
      <c r="H4" s="1080"/>
      <c r="I4" s="1080"/>
      <c r="J4" s="1080"/>
      <c r="K4" s="1080"/>
      <c r="L4" s="1080"/>
      <c r="M4" s="1080"/>
      <c r="N4" s="1080"/>
      <c r="O4" s="1080"/>
      <c r="P4" s="1080"/>
      <c r="Q4" s="1080"/>
      <c r="R4" s="1080"/>
      <c r="S4" s="1080"/>
      <c r="T4" s="1080"/>
      <c r="U4" s="1080"/>
      <c r="Z4" s="507"/>
      <c r="AA4" s="617"/>
      <c r="AB4" s="955"/>
      <c r="AC4" s="617"/>
      <c r="AD4" s="617"/>
    </row>
    <row r="5" spans="1:34" s="208" customFormat="1" ht="18.7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Z5" s="507"/>
      <c r="AA5" s="617"/>
      <c r="AB5" s="955"/>
      <c r="AC5" s="617"/>
      <c r="AD5" s="617"/>
    </row>
    <row r="6" spans="1:34" s="208" customFormat="1" ht="6.75" customHeight="1" x14ac:dyDescent="0.2">
      <c r="Z6" s="507"/>
      <c r="AA6" s="617"/>
      <c r="AB6" s="955"/>
      <c r="AC6" s="617"/>
      <c r="AD6" s="617"/>
    </row>
    <row r="7" spans="1:34" s="213" customFormat="1" ht="8.25" customHeight="1" x14ac:dyDescent="0.2">
      <c r="A7" s="209"/>
      <c r="B7" s="1046" t="s">
        <v>15</v>
      </c>
      <c r="C7" s="211"/>
      <c r="D7" s="1081" t="s">
        <v>254</v>
      </c>
      <c r="E7" s="568"/>
      <c r="F7" s="1053"/>
      <c r="G7" s="1053"/>
      <c r="H7" s="568"/>
      <c r="I7" s="867"/>
      <c r="J7" s="867"/>
      <c r="K7" s="945"/>
      <c r="L7" s="945"/>
      <c r="M7" s="946"/>
      <c r="N7" s="946"/>
      <c r="O7" s="946"/>
      <c r="P7" s="946"/>
      <c r="Q7" s="946"/>
      <c r="R7" s="946"/>
      <c r="S7" s="947"/>
      <c r="T7" s="948"/>
      <c r="U7" s="948"/>
      <c r="V7" s="949"/>
      <c r="Z7" s="431"/>
      <c r="AA7" s="596"/>
      <c r="AB7" s="956"/>
      <c r="AC7" s="596"/>
      <c r="AD7" s="596"/>
    </row>
    <row r="8" spans="1:34" s="213" customFormat="1" ht="15.75" customHeight="1" x14ac:dyDescent="0.2">
      <c r="A8" s="209"/>
      <c r="B8" s="1047"/>
      <c r="C8" s="211"/>
      <c r="D8" s="1082"/>
      <c r="E8" s="798"/>
      <c r="F8" s="1055" t="s">
        <v>395</v>
      </c>
      <c r="G8" s="1054"/>
      <c r="H8" s="211"/>
      <c r="I8" s="1055" t="s">
        <v>396</v>
      </c>
      <c r="J8" s="1054"/>
      <c r="K8" s="1083" t="s">
        <v>384</v>
      </c>
      <c r="L8" s="1084"/>
      <c r="M8" s="1084"/>
      <c r="N8" s="1084"/>
      <c r="O8" s="1084"/>
      <c r="P8" s="1084"/>
      <c r="Q8" s="1084"/>
      <c r="R8" s="1084"/>
      <c r="S8" s="1084"/>
      <c r="T8" s="1084"/>
      <c r="U8" s="1084"/>
      <c r="V8" s="1085"/>
      <c r="Z8" s="431"/>
      <c r="AA8" s="596"/>
      <c r="AB8" s="956"/>
      <c r="AC8" s="596"/>
      <c r="AD8" s="596"/>
    </row>
    <row r="9" spans="1:34" s="213" customFormat="1" ht="28.5" customHeight="1" x14ac:dyDescent="0.2">
      <c r="A9" s="209"/>
      <c r="B9" s="1047"/>
      <c r="C9" s="211"/>
      <c r="D9" s="1082"/>
      <c r="E9" s="211"/>
      <c r="F9" s="1074"/>
      <c r="G9" s="1075"/>
      <c r="H9" s="211"/>
      <c r="I9" s="1074"/>
      <c r="J9" s="1075"/>
      <c r="K9" s="1055" t="s">
        <v>385</v>
      </c>
      <c r="L9" s="1054"/>
      <c r="M9" s="1055" t="s">
        <v>386</v>
      </c>
      <c r="N9" s="1054"/>
      <c r="O9" s="1055" t="s">
        <v>387</v>
      </c>
      <c r="P9" s="1054"/>
      <c r="Q9" s="1055" t="s">
        <v>388</v>
      </c>
      <c r="R9" s="1054"/>
      <c r="S9" s="1055" t="s">
        <v>389</v>
      </c>
      <c r="T9" s="1054"/>
      <c r="U9" s="1055" t="s">
        <v>390</v>
      </c>
      <c r="V9" s="1054"/>
      <c r="Z9" s="431"/>
      <c r="AA9" s="596"/>
      <c r="AB9" s="956"/>
      <c r="AC9" s="596"/>
      <c r="AD9" s="596"/>
    </row>
    <row r="10" spans="1:34" s="219" customFormat="1" ht="22.5" x14ac:dyDescent="0.2">
      <c r="A10" s="214"/>
      <c r="B10" s="1048"/>
      <c r="C10" s="216"/>
      <c r="D10" s="799" t="s">
        <v>12</v>
      </c>
      <c r="E10" s="216"/>
      <c r="F10" s="217" t="s">
        <v>12</v>
      </c>
      <c r="G10" s="218" t="s">
        <v>284</v>
      </c>
      <c r="H10" s="216"/>
      <c r="I10" s="217" t="s">
        <v>12</v>
      </c>
      <c r="J10" s="218" t="s">
        <v>284</v>
      </c>
      <c r="K10" s="217" t="s">
        <v>12</v>
      </c>
      <c r="L10" s="218" t="s">
        <v>391</v>
      </c>
      <c r="M10" s="217" t="s">
        <v>12</v>
      </c>
      <c r="N10" s="218" t="s">
        <v>391</v>
      </c>
      <c r="O10" s="217" t="s">
        <v>12</v>
      </c>
      <c r="P10" s="218" t="s">
        <v>391</v>
      </c>
      <c r="Q10" s="217" t="s">
        <v>12</v>
      </c>
      <c r="R10" s="218" t="s">
        <v>391</v>
      </c>
      <c r="S10" s="217" t="s">
        <v>12</v>
      </c>
      <c r="T10" s="218" t="s">
        <v>391</v>
      </c>
      <c r="U10" s="217" t="s">
        <v>12</v>
      </c>
      <c r="V10" s="218" t="s">
        <v>391</v>
      </c>
      <c r="Z10" s="435"/>
      <c r="AA10" s="590" t="s">
        <v>217</v>
      </c>
      <c r="AB10" s="950" t="s">
        <v>397</v>
      </c>
      <c r="AC10" s="951" t="s">
        <v>398</v>
      </c>
      <c r="AD10" s="600"/>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Z11" s="231"/>
      <c r="AA11" s="952">
        <v>44286</v>
      </c>
      <c r="AB11" s="950">
        <v>25720</v>
      </c>
      <c r="AC11" s="950">
        <v>23592</v>
      </c>
      <c r="AD11" s="587"/>
    </row>
    <row r="12" spans="1:34" s="232" customFormat="1" ht="14.25" x14ac:dyDescent="0.15">
      <c r="A12" s="224"/>
      <c r="B12" s="225" t="s">
        <v>11</v>
      </c>
      <c r="C12" s="226"/>
      <c r="D12" s="800">
        <v>376861</v>
      </c>
      <c r="E12" s="226"/>
      <c r="F12" s="227">
        <v>5797</v>
      </c>
      <c r="G12" s="228">
        <v>1.5382329293824513</v>
      </c>
      <c r="H12" s="226"/>
      <c r="I12" s="227">
        <v>4786</v>
      </c>
      <c r="J12" s="228">
        <v>1.2699642573787151</v>
      </c>
      <c r="K12" s="227">
        <v>3966</v>
      </c>
      <c r="L12" s="228">
        <v>82.866694525699955</v>
      </c>
      <c r="M12" s="227">
        <v>57</v>
      </c>
      <c r="N12" s="228">
        <v>1.1909736732135394</v>
      </c>
      <c r="O12" s="227">
        <v>4</v>
      </c>
      <c r="P12" s="228">
        <v>8.3577099874634353E-2</v>
      </c>
      <c r="Q12" s="227">
        <v>470</v>
      </c>
      <c r="R12" s="228">
        <v>9.8203092352695371</v>
      </c>
      <c r="S12" s="227">
        <v>133</v>
      </c>
      <c r="T12" s="228">
        <v>2.7789385708315923</v>
      </c>
      <c r="U12" s="227">
        <v>156</v>
      </c>
      <c r="V12" s="228">
        <v>3.2595068951107398</v>
      </c>
      <c r="X12" s="305"/>
      <c r="Y12" s="305"/>
      <c r="Z12" s="305"/>
      <c r="AA12" s="952">
        <v>44316</v>
      </c>
      <c r="AB12" s="950">
        <v>26707</v>
      </c>
      <c r="AC12" s="950">
        <v>18034</v>
      </c>
      <c r="AD12" s="589"/>
      <c r="AE12" s="305"/>
      <c r="AF12" s="305"/>
      <c r="AG12" s="306"/>
      <c r="AH12" s="953"/>
    </row>
    <row r="13" spans="1:34" s="232" customFormat="1" ht="14.25" x14ac:dyDescent="0.15">
      <c r="A13" s="224"/>
      <c r="B13" s="233" t="s">
        <v>10</v>
      </c>
      <c r="C13" s="226"/>
      <c r="D13" s="801">
        <v>47372</v>
      </c>
      <c r="E13" s="226"/>
      <c r="F13" s="234">
        <v>956</v>
      </c>
      <c r="G13" s="235">
        <v>2.0180697458414252</v>
      </c>
      <c r="H13" s="226"/>
      <c r="I13" s="234">
        <v>749</v>
      </c>
      <c r="J13" s="235">
        <v>1.5811027611247153</v>
      </c>
      <c r="K13" s="234">
        <v>699</v>
      </c>
      <c r="L13" s="235">
        <v>93.324432576769027</v>
      </c>
      <c r="M13" s="234">
        <v>9</v>
      </c>
      <c r="N13" s="235">
        <v>1.2016021361815754</v>
      </c>
      <c r="O13" s="234">
        <v>0</v>
      </c>
      <c r="P13" s="235">
        <v>0</v>
      </c>
      <c r="Q13" s="234">
        <v>6</v>
      </c>
      <c r="R13" s="235">
        <v>0.80106809078771701</v>
      </c>
      <c r="S13" s="234">
        <v>1</v>
      </c>
      <c r="T13" s="235">
        <v>0.13351134846461948</v>
      </c>
      <c r="U13" s="234">
        <v>34</v>
      </c>
      <c r="V13" s="235">
        <v>4.539385847797063</v>
      </c>
      <c r="X13" s="305"/>
      <c r="Y13" s="305"/>
      <c r="Z13" s="305"/>
      <c r="AA13" s="952">
        <v>44347</v>
      </c>
      <c r="AB13" s="950">
        <v>28175</v>
      </c>
      <c r="AC13" s="950">
        <v>15503</v>
      </c>
      <c r="AD13" s="589"/>
      <c r="AE13" s="305"/>
      <c r="AF13" s="305"/>
      <c r="AG13" s="306"/>
      <c r="AH13" s="953"/>
    </row>
    <row r="14" spans="1:34" s="232" customFormat="1" ht="14.25" x14ac:dyDescent="0.15">
      <c r="A14" s="224"/>
      <c r="B14" s="233" t="s">
        <v>40</v>
      </c>
      <c r="C14" s="226"/>
      <c r="D14" s="801">
        <v>40298</v>
      </c>
      <c r="E14" s="226"/>
      <c r="F14" s="234">
        <v>584</v>
      </c>
      <c r="G14" s="235">
        <v>1.4492034344136187</v>
      </c>
      <c r="H14" s="226"/>
      <c r="I14" s="234">
        <v>624</v>
      </c>
      <c r="J14" s="235">
        <v>1.5484639436200309</v>
      </c>
      <c r="K14" s="234">
        <v>551</v>
      </c>
      <c r="L14" s="235">
        <v>88.301282051282044</v>
      </c>
      <c r="M14" s="234">
        <v>8</v>
      </c>
      <c r="N14" s="235">
        <v>1.2820512820512819</v>
      </c>
      <c r="O14" s="234">
        <v>11</v>
      </c>
      <c r="P14" s="235">
        <v>1.7628205128205128</v>
      </c>
      <c r="Q14" s="234">
        <v>0</v>
      </c>
      <c r="R14" s="235">
        <v>0</v>
      </c>
      <c r="S14" s="234">
        <v>11</v>
      </c>
      <c r="T14" s="235">
        <v>1.7628205128205128</v>
      </c>
      <c r="U14" s="234">
        <v>43</v>
      </c>
      <c r="V14" s="235">
        <v>6.8910256410256414</v>
      </c>
      <c r="X14" s="305"/>
      <c r="Y14" s="305"/>
      <c r="Z14" s="305"/>
      <c r="AA14" s="952">
        <v>44377</v>
      </c>
      <c r="AB14" s="950">
        <v>28047</v>
      </c>
      <c r="AC14" s="950">
        <v>18622</v>
      </c>
      <c r="AD14" s="589"/>
      <c r="AE14" s="305"/>
      <c r="AF14" s="305"/>
      <c r="AG14" s="306"/>
      <c r="AH14" s="953"/>
    </row>
    <row r="15" spans="1:34" s="232" customFormat="1" ht="14.25" x14ac:dyDescent="0.15">
      <c r="A15" s="224"/>
      <c r="B15" s="233" t="s">
        <v>41</v>
      </c>
      <c r="C15" s="226"/>
      <c r="D15" s="801">
        <v>37095</v>
      </c>
      <c r="E15" s="226"/>
      <c r="F15" s="234">
        <v>934</v>
      </c>
      <c r="G15" s="235">
        <v>2.5178595498045557</v>
      </c>
      <c r="H15" s="226"/>
      <c r="I15" s="234">
        <v>434</v>
      </c>
      <c r="J15" s="235">
        <v>1.1699689985173205</v>
      </c>
      <c r="K15" s="234">
        <v>424</v>
      </c>
      <c r="L15" s="235">
        <v>97.695852534562206</v>
      </c>
      <c r="M15" s="234">
        <v>9</v>
      </c>
      <c r="N15" s="235">
        <v>2.0737327188940093</v>
      </c>
      <c r="O15" s="234">
        <v>0</v>
      </c>
      <c r="P15" s="235">
        <v>0</v>
      </c>
      <c r="Q15" s="234">
        <v>0</v>
      </c>
      <c r="R15" s="235">
        <v>0</v>
      </c>
      <c r="S15" s="234">
        <v>1</v>
      </c>
      <c r="T15" s="235">
        <v>0.2304147465437788</v>
      </c>
      <c r="U15" s="234">
        <v>0</v>
      </c>
      <c r="V15" s="235">
        <v>0</v>
      </c>
      <c r="X15" s="305"/>
      <c r="Y15" s="305"/>
      <c r="Z15" s="305"/>
      <c r="AA15" s="952">
        <v>44408</v>
      </c>
      <c r="AB15" s="950">
        <v>26363</v>
      </c>
      <c r="AC15" s="950">
        <v>16904</v>
      </c>
      <c r="AD15" s="589"/>
      <c r="AE15" s="305"/>
      <c r="AF15" s="305"/>
      <c r="AG15" s="306"/>
      <c r="AH15" s="953"/>
    </row>
    <row r="16" spans="1:34" s="232" customFormat="1" ht="14.25" x14ac:dyDescent="0.15">
      <c r="A16" s="224"/>
      <c r="B16" s="233" t="s">
        <v>9</v>
      </c>
      <c r="C16" s="226"/>
      <c r="D16" s="801">
        <v>48647</v>
      </c>
      <c r="E16" s="226"/>
      <c r="F16" s="234">
        <v>1182</v>
      </c>
      <c r="G16" s="235">
        <v>2.4297490081608322</v>
      </c>
      <c r="H16" s="226"/>
      <c r="I16" s="234">
        <v>618</v>
      </c>
      <c r="J16" s="235">
        <v>1.2703763849774907</v>
      </c>
      <c r="K16" s="234">
        <v>555</v>
      </c>
      <c r="L16" s="235">
        <v>89.805825242718456</v>
      </c>
      <c r="M16" s="234">
        <v>3</v>
      </c>
      <c r="N16" s="235">
        <v>0.48543689320388345</v>
      </c>
      <c r="O16" s="234">
        <v>0</v>
      </c>
      <c r="P16" s="235">
        <v>0</v>
      </c>
      <c r="Q16" s="234">
        <v>43</v>
      </c>
      <c r="R16" s="235">
        <v>6.9579288025889969</v>
      </c>
      <c r="S16" s="234">
        <v>12</v>
      </c>
      <c r="T16" s="235">
        <v>1.9417475728155338</v>
      </c>
      <c r="U16" s="234">
        <v>5</v>
      </c>
      <c r="V16" s="235">
        <v>0.8090614886731391</v>
      </c>
      <c r="X16" s="305"/>
      <c r="Y16" s="305"/>
      <c r="Z16" s="305"/>
      <c r="AA16" s="952">
        <v>44439</v>
      </c>
      <c r="AB16" s="950">
        <v>16420</v>
      </c>
      <c r="AC16" s="950">
        <v>20385</v>
      </c>
      <c r="AD16" s="589"/>
      <c r="AE16" s="305"/>
      <c r="AF16" s="305"/>
      <c r="AG16" s="306"/>
      <c r="AH16" s="953"/>
    </row>
    <row r="17" spans="1:34" s="232" customFormat="1" ht="14.25" x14ac:dyDescent="0.15">
      <c r="A17" s="224"/>
      <c r="B17" s="233" t="s">
        <v>8</v>
      </c>
      <c r="C17" s="226"/>
      <c r="D17" s="802">
        <v>22659</v>
      </c>
      <c r="E17" s="226"/>
      <c r="F17" s="234">
        <v>275</v>
      </c>
      <c r="G17" s="235">
        <v>1.2136457919590451</v>
      </c>
      <c r="H17" s="226"/>
      <c r="I17" s="234">
        <v>297</v>
      </c>
      <c r="J17" s="235">
        <v>1.3107374553157687</v>
      </c>
      <c r="K17" s="238">
        <v>279</v>
      </c>
      <c r="L17" s="235">
        <v>93.939393939393938</v>
      </c>
      <c r="M17" s="238">
        <v>17</v>
      </c>
      <c r="N17" s="235">
        <v>5.7239057239057241</v>
      </c>
      <c r="O17" s="238">
        <v>0</v>
      </c>
      <c r="P17" s="235">
        <v>0</v>
      </c>
      <c r="Q17" s="238">
        <v>0</v>
      </c>
      <c r="R17" s="235">
        <v>0</v>
      </c>
      <c r="S17" s="238">
        <v>0</v>
      </c>
      <c r="T17" s="235">
        <v>0</v>
      </c>
      <c r="U17" s="238">
        <v>1</v>
      </c>
      <c r="V17" s="235">
        <v>0.33670033670033667</v>
      </c>
      <c r="X17" s="305"/>
      <c r="Y17" s="305"/>
      <c r="Z17" s="305"/>
      <c r="AA17" s="952">
        <v>44469</v>
      </c>
      <c r="AB17" s="950">
        <v>22330</v>
      </c>
      <c r="AC17" s="950">
        <v>19468</v>
      </c>
      <c r="AD17" s="589"/>
      <c r="AE17" s="305"/>
      <c r="AF17" s="305"/>
      <c r="AG17" s="306"/>
      <c r="AH17" s="953"/>
    </row>
    <row r="18" spans="1:34" s="232" customFormat="1" ht="14.25" x14ac:dyDescent="0.15">
      <c r="A18" s="224"/>
      <c r="B18" s="233" t="s">
        <v>7</v>
      </c>
      <c r="C18" s="226"/>
      <c r="D18" s="801">
        <v>141040</v>
      </c>
      <c r="E18" s="226"/>
      <c r="F18" s="234">
        <v>2314</v>
      </c>
      <c r="G18" s="235">
        <v>1.6406693136698809</v>
      </c>
      <c r="H18" s="226"/>
      <c r="I18" s="234">
        <v>1747</v>
      </c>
      <c r="J18" s="235">
        <v>1.2386557005104935</v>
      </c>
      <c r="K18" s="234">
        <v>1665</v>
      </c>
      <c r="L18" s="235">
        <v>95.306239267315391</v>
      </c>
      <c r="M18" s="234">
        <v>62</v>
      </c>
      <c r="N18" s="235">
        <v>3.5489410417859184</v>
      </c>
      <c r="O18" s="234">
        <v>0</v>
      </c>
      <c r="P18" s="235">
        <v>0</v>
      </c>
      <c r="Q18" s="234">
        <v>0</v>
      </c>
      <c r="R18" s="235">
        <v>0</v>
      </c>
      <c r="S18" s="234">
        <v>2</v>
      </c>
      <c r="T18" s="235">
        <v>0.11448196908986834</v>
      </c>
      <c r="U18" s="234">
        <v>18</v>
      </c>
      <c r="V18" s="235">
        <v>1.030337721808815</v>
      </c>
      <c r="X18" s="305"/>
      <c r="Y18" s="305"/>
      <c r="Z18" s="305"/>
      <c r="AA18" s="952">
        <v>44500</v>
      </c>
      <c r="AB18" s="950">
        <v>29317</v>
      </c>
      <c r="AC18" s="950">
        <v>17136</v>
      </c>
      <c r="AD18" s="589"/>
      <c r="AE18" s="305"/>
      <c r="AF18" s="305"/>
      <c r="AG18" s="306"/>
      <c r="AH18" s="953"/>
    </row>
    <row r="19" spans="1:34" s="232" customFormat="1" ht="14.25" x14ac:dyDescent="0.15">
      <c r="A19" s="224"/>
      <c r="B19" s="233" t="s">
        <v>43</v>
      </c>
      <c r="C19" s="226"/>
      <c r="D19" s="801">
        <v>88248</v>
      </c>
      <c r="E19" s="226"/>
      <c r="F19" s="234">
        <v>2055</v>
      </c>
      <c r="G19" s="235">
        <v>2.3286646722871907</v>
      </c>
      <c r="H19" s="226"/>
      <c r="I19" s="234">
        <v>1464</v>
      </c>
      <c r="J19" s="235">
        <v>1.6589611096002175</v>
      </c>
      <c r="K19" s="234">
        <v>1162</v>
      </c>
      <c r="L19" s="235">
        <v>79.371584699453564</v>
      </c>
      <c r="M19" s="234">
        <v>46</v>
      </c>
      <c r="N19" s="235">
        <v>3.1420765027322406</v>
      </c>
      <c r="O19" s="234">
        <v>7</v>
      </c>
      <c r="P19" s="235">
        <v>0.47814207650273227</v>
      </c>
      <c r="Q19" s="234">
        <v>65</v>
      </c>
      <c r="R19" s="235">
        <v>4.4398907103825138</v>
      </c>
      <c r="S19" s="234">
        <v>0</v>
      </c>
      <c r="T19" s="235">
        <v>0</v>
      </c>
      <c r="U19" s="234">
        <v>184</v>
      </c>
      <c r="V19" s="235">
        <v>12.568306010928962</v>
      </c>
      <c r="X19" s="305"/>
      <c r="Y19" s="305"/>
      <c r="Z19" s="305"/>
      <c r="AA19" s="952">
        <v>44530</v>
      </c>
      <c r="AB19" s="950">
        <v>28155</v>
      </c>
      <c r="AC19" s="950">
        <v>19590</v>
      </c>
      <c r="AD19" s="589"/>
      <c r="AE19" s="305"/>
      <c r="AF19" s="305"/>
      <c r="AG19" s="306"/>
      <c r="AH19" s="953"/>
    </row>
    <row r="20" spans="1:34" s="232" customFormat="1" ht="14.25" x14ac:dyDescent="0.15">
      <c r="A20" s="224"/>
      <c r="B20" s="233" t="s">
        <v>44</v>
      </c>
      <c r="C20" s="226"/>
      <c r="D20" s="801">
        <v>334791</v>
      </c>
      <c r="E20" s="226"/>
      <c r="F20" s="234">
        <v>8220</v>
      </c>
      <c r="G20" s="235">
        <v>2.4552631343136464</v>
      </c>
      <c r="H20" s="226"/>
      <c r="I20" s="234">
        <v>3906</v>
      </c>
      <c r="J20" s="235">
        <v>1.1666980295169225</v>
      </c>
      <c r="K20" s="234">
        <v>3825</v>
      </c>
      <c r="L20" s="235">
        <v>97.926267281105993</v>
      </c>
      <c r="M20" s="234">
        <v>48</v>
      </c>
      <c r="N20" s="235">
        <v>1.228878648233487</v>
      </c>
      <c r="O20" s="234">
        <v>0</v>
      </c>
      <c r="P20" s="235">
        <v>0</v>
      </c>
      <c r="Q20" s="234">
        <v>0</v>
      </c>
      <c r="R20" s="235">
        <v>0</v>
      </c>
      <c r="S20" s="234">
        <v>32</v>
      </c>
      <c r="T20" s="235">
        <v>0.81925243215565802</v>
      </c>
      <c r="U20" s="234">
        <v>1</v>
      </c>
      <c r="V20" s="235">
        <v>2.5601638504864313E-2</v>
      </c>
      <c r="X20" s="305"/>
      <c r="Y20" s="305"/>
      <c r="Z20" s="305"/>
      <c r="AA20" s="952">
        <v>44561</v>
      </c>
      <c r="AB20" s="950">
        <v>24865</v>
      </c>
      <c r="AC20" s="950">
        <v>26807</v>
      </c>
      <c r="AD20" s="589"/>
      <c r="AE20" s="305"/>
      <c r="AF20" s="305"/>
      <c r="AG20" s="306"/>
      <c r="AH20" s="953"/>
    </row>
    <row r="21" spans="1:34" s="232" customFormat="1" ht="14.25" x14ac:dyDescent="0.15">
      <c r="A21" s="224"/>
      <c r="B21" s="233" t="s">
        <v>6</v>
      </c>
      <c r="C21" s="226"/>
      <c r="D21" s="801">
        <v>173624</v>
      </c>
      <c r="E21" s="226"/>
      <c r="F21" s="234">
        <v>3399</v>
      </c>
      <c r="G21" s="235">
        <v>1.9576786619361377</v>
      </c>
      <c r="H21" s="226"/>
      <c r="I21" s="234">
        <v>1810</v>
      </c>
      <c r="J21" s="235">
        <v>1.0424826060913237</v>
      </c>
      <c r="K21" s="234">
        <v>1706</v>
      </c>
      <c r="L21" s="235">
        <v>94.254143646408835</v>
      </c>
      <c r="M21" s="234">
        <v>48</v>
      </c>
      <c r="N21" s="235">
        <v>2.6519337016574585</v>
      </c>
      <c r="O21" s="234">
        <v>0</v>
      </c>
      <c r="P21" s="235">
        <v>0</v>
      </c>
      <c r="Q21" s="234">
        <v>14</v>
      </c>
      <c r="R21" s="235">
        <v>0.77348066298342544</v>
      </c>
      <c r="S21" s="234">
        <v>19</v>
      </c>
      <c r="T21" s="235">
        <v>1.0497237569060773</v>
      </c>
      <c r="U21" s="234">
        <v>23</v>
      </c>
      <c r="V21" s="235">
        <v>1.270718232044199</v>
      </c>
      <c r="X21" s="305"/>
      <c r="Y21" s="305"/>
      <c r="Z21" s="305"/>
      <c r="AA21" s="952">
        <v>44592</v>
      </c>
      <c r="AB21" s="950">
        <v>20377</v>
      </c>
      <c r="AC21" s="950">
        <v>22366</v>
      </c>
      <c r="AD21" s="589"/>
      <c r="AE21" s="305"/>
      <c r="AF21" s="305"/>
      <c r="AG21" s="306"/>
      <c r="AH21" s="953"/>
    </row>
    <row r="22" spans="1:34" s="232" customFormat="1" ht="14.25" x14ac:dyDescent="0.15">
      <c r="A22" s="224"/>
      <c r="B22" s="233" t="s">
        <v>5</v>
      </c>
      <c r="C22" s="226"/>
      <c r="D22" s="801">
        <v>53928</v>
      </c>
      <c r="E22" s="226"/>
      <c r="F22" s="234">
        <v>845</v>
      </c>
      <c r="G22" s="235">
        <v>1.5669040201750484</v>
      </c>
      <c r="H22" s="226"/>
      <c r="I22" s="234">
        <v>862</v>
      </c>
      <c r="J22" s="235">
        <v>1.5984275330069724</v>
      </c>
      <c r="K22" s="234">
        <v>677</v>
      </c>
      <c r="L22" s="235">
        <v>78.538283062645007</v>
      </c>
      <c r="M22" s="234">
        <v>18</v>
      </c>
      <c r="N22" s="235">
        <v>2.0881670533642689</v>
      </c>
      <c r="O22" s="234">
        <v>0</v>
      </c>
      <c r="P22" s="235">
        <v>0</v>
      </c>
      <c r="Q22" s="234">
        <v>7</v>
      </c>
      <c r="R22" s="235">
        <v>0.81206496519721572</v>
      </c>
      <c r="S22" s="234">
        <v>0</v>
      </c>
      <c r="T22" s="235">
        <v>0</v>
      </c>
      <c r="U22" s="234">
        <v>160</v>
      </c>
      <c r="V22" s="235">
        <v>18.561484918793504</v>
      </c>
      <c r="X22" s="305"/>
      <c r="Y22" s="305"/>
      <c r="Z22" s="305"/>
      <c r="AA22" s="952">
        <v>44620</v>
      </c>
      <c r="AB22" s="950">
        <v>25448</v>
      </c>
      <c r="AC22" s="950">
        <v>23602</v>
      </c>
      <c r="AD22" s="589"/>
      <c r="AE22" s="305"/>
      <c r="AF22" s="305"/>
      <c r="AG22" s="306"/>
      <c r="AH22" s="953"/>
    </row>
    <row r="23" spans="1:34" s="232" customFormat="1" ht="14.25" x14ac:dyDescent="0.15">
      <c r="A23" s="224"/>
      <c r="B23" s="233" t="s">
        <v>38</v>
      </c>
      <c r="C23" s="226"/>
      <c r="D23" s="801">
        <v>79861</v>
      </c>
      <c r="E23" s="226"/>
      <c r="F23" s="234">
        <v>1350</v>
      </c>
      <c r="G23" s="235">
        <v>1.6904371345212308</v>
      </c>
      <c r="H23" s="226"/>
      <c r="I23" s="234">
        <v>1157</v>
      </c>
      <c r="J23" s="235">
        <v>1.4487672330674546</v>
      </c>
      <c r="K23" s="234">
        <v>1139</v>
      </c>
      <c r="L23" s="235">
        <v>98.444252376836644</v>
      </c>
      <c r="M23" s="234">
        <v>10</v>
      </c>
      <c r="N23" s="235">
        <v>0.86430423509075205</v>
      </c>
      <c r="O23" s="234">
        <v>0</v>
      </c>
      <c r="P23" s="235">
        <v>0</v>
      </c>
      <c r="Q23" s="234">
        <v>2</v>
      </c>
      <c r="R23" s="235">
        <v>0.17286084701815038</v>
      </c>
      <c r="S23" s="234">
        <v>2</v>
      </c>
      <c r="T23" s="235">
        <v>0.17286084701815038</v>
      </c>
      <c r="U23" s="234">
        <v>4</v>
      </c>
      <c r="V23" s="235">
        <v>0.34572169403630076</v>
      </c>
      <c r="X23" s="305"/>
      <c r="Y23" s="305"/>
      <c r="Z23" s="305"/>
      <c r="AA23" s="952">
        <v>44651</v>
      </c>
      <c r="AB23" s="950">
        <v>31825</v>
      </c>
      <c r="AC23" s="950">
        <v>22165</v>
      </c>
      <c r="AD23" s="589"/>
      <c r="AE23" s="305"/>
      <c r="AF23" s="305"/>
      <c r="AG23" s="306"/>
      <c r="AH23" s="953"/>
    </row>
    <row r="24" spans="1:34" s="232" customFormat="1" ht="14.25" x14ac:dyDescent="0.15">
      <c r="A24" s="224"/>
      <c r="B24" s="233" t="s">
        <v>45</v>
      </c>
      <c r="C24" s="226"/>
      <c r="D24" s="801">
        <v>228981</v>
      </c>
      <c r="E24" s="226"/>
      <c r="F24" s="234">
        <v>6959</v>
      </c>
      <c r="G24" s="235">
        <v>3.0391167826151517</v>
      </c>
      <c r="H24" s="226"/>
      <c r="I24" s="234">
        <v>3026</v>
      </c>
      <c r="J24" s="235">
        <v>1.3215070246002942</v>
      </c>
      <c r="K24" s="234">
        <v>2138</v>
      </c>
      <c r="L24" s="235">
        <v>70.654329147389291</v>
      </c>
      <c r="M24" s="234">
        <v>125</v>
      </c>
      <c r="N24" s="235">
        <v>4.1308658294778589</v>
      </c>
      <c r="O24" s="234">
        <v>0</v>
      </c>
      <c r="P24" s="235">
        <v>0</v>
      </c>
      <c r="Q24" s="234">
        <v>16</v>
      </c>
      <c r="R24" s="235">
        <v>0.52875082617316582</v>
      </c>
      <c r="S24" s="234">
        <v>0</v>
      </c>
      <c r="T24" s="235">
        <v>0</v>
      </c>
      <c r="U24" s="234">
        <v>747</v>
      </c>
      <c r="V24" s="235">
        <v>24.686054196959685</v>
      </c>
      <c r="X24" s="305"/>
      <c r="Y24" s="305"/>
      <c r="Z24" s="305"/>
      <c r="AA24" s="952">
        <v>44681</v>
      </c>
      <c r="AB24" s="950">
        <v>29337</v>
      </c>
      <c r="AC24" s="950">
        <v>20494</v>
      </c>
      <c r="AD24" s="589"/>
      <c r="AE24" s="305"/>
      <c r="AF24" s="305"/>
      <c r="AG24" s="306"/>
      <c r="AH24" s="953"/>
    </row>
    <row r="25" spans="1:34" s="240" customFormat="1" ht="14.25" x14ac:dyDescent="0.15">
      <c r="A25" s="239"/>
      <c r="B25" s="233" t="s">
        <v>46</v>
      </c>
      <c r="C25" s="226"/>
      <c r="D25" s="801">
        <v>51182</v>
      </c>
      <c r="E25" s="226"/>
      <c r="F25" s="234">
        <v>1430</v>
      </c>
      <c r="G25" s="235">
        <v>2.7939509983978743</v>
      </c>
      <c r="H25" s="226"/>
      <c r="I25" s="234">
        <v>966</v>
      </c>
      <c r="J25" s="235">
        <v>1.8873822828338087</v>
      </c>
      <c r="K25" s="234">
        <v>494</v>
      </c>
      <c r="L25" s="235">
        <v>51.138716356107658</v>
      </c>
      <c r="M25" s="234">
        <v>6</v>
      </c>
      <c r="N25" s="235">
        <v>0.6211180124223602</v>
      </c>
      <c r="O25" s="234">
        <v>0</v>
      </c>
      <c r="P25" s="235">
        <v>0</v>
      </c>
      <c r="Q25" s="234">
        <v>406</v>
      </c>
      <c r="R25" s="235">
        <v>42.028985507246375</v>
      </c>
      <c r="S25" s="234">
        <v>22</v>
      </c>
      <c r="T25" s="235">
        <v>2.2774327122153206</v>
      </c>
      <c r="U25" s="234">
        <v>38</v>
      </c>
      <c r="V25" s="235">
        <v>3.9337474120082816</v>
      </c>
      <c r="X25" s="305"/>
      <c r="Y25" s="305"/>
      <c r="Z25" s="305"/>
      <c r="AA25" s="952">
        <v>44712</v>
      </c>
      <c r="AB25" s="950">
        <v>27733</v>
      </c>
      <c r="AC25" s="950">
        <v>19944</v>
      </c>
      <c r="AD25" s="589"/>
      <c r="AE25" s="305"/>
      <c r="AF25" s="305"/>
      <c r="AG25" s="306"/>
      <c r="AH25" s="953"/>
    </row>
    <row r="26" spans="1:34" s="232" customFormat="1" ht="14.25" x14ac:dyDescent="0.15">
      <c r="B26" s="233" t="s">
        <v>47</v>
      </c>
      <c r="C26" s="226"/>
      <c r="D26" s="803">
        <v>21305</v>
      </c>
      <c r="E26" s="226"/>
      <c r="F26" s="238">
        <v>323</v>
      </c>
      <c r="G26" s="235">
        <v>1.5160760384886178</v>
      </c>
      <c r="H26" s="226"/>
      <c r="I26" s="238">
        <v>335</v>
      </c>
      <c r="J26" s="235">
        <v>1.5724008448720956</v>
      </c>
      <c r="K26" s="238">
        <v>328</v>
      </c>
      <c r="L26" s="235">
        <v>97.910447761194035</v>
      </c>
      <c r="M26" s="238">
        <v>6</v>
      </c>
      <c r="N26" s="235">
        <v>1.791044776119403</v>
      </c>
      <c r="O26" s="238">
        <v>0</v>
      </c>
      <c r="P26" s="235">
        <v>0</v>
      </c>
      <c r="Q26" s="238">
        <v>0</v>
      </c>
      <c r="R26" s="235">
        <v>0</v>
      </c>
      <c r="S26" s="238">
        <v>0</v>
      </c>
      <c r="T26" s="235">
        <v>0</v>
      </c>
      <c r="U26" s="238">
        <v>1</v>
      </c>
      <c r="V26" s="235">
        <v>0.29850746268656719</v>
      </c>
      <c r="X26" s="305"/>
      <c r="Y26" s="305"/>
      <c r="Z26" s="305"/>
      <c r="AA26" s="952">
        <v>44742</v>
      </c>
      <c r="AB26" s="950">
        <v>30967</v>
      </c>
      <c r="AC26" s="950">
        <v>20368</v>
      </c>
      <c r="AD26" s="589"/>
      <c r="AE26" s="305"/>
      <c r="AF26" s="305"/>
      <c r="AG26" s="306"/>
      <c r="AH26" s="953"/>
    </row>
    <row r="27" spans="1:34" s="232" customFormat="1" ht="14.25" x14ac:dyDescent="0.15">
      <c r="B27" s="233" t="s">
        <v>48</v>
      </c>
      <c r="C27" s="226"/>
      <c r="D27" s="803">
        <v>108954</v>
      </c>
      <c r="E27" s="226"/>
      <c r="F27" s="238">
        <v>859</v>
      </c>
      <c r="G27" s="235">
        <v>0.78840611634267665</v>
      </c>
      <c r="H27" s="226"/>
      <c r="I27" s="238">
        <v>1348</v>
      </c>
      <c r="J27" s="235">
        <v>1.2372193769847826</v>
      </c>
      <c r="K27" s="238">
        <v>1266</v>
      </c>
      <c r="L27" s="235">
        <v>93.916913946587528</v>
      </c>
      <c r="M27" s="238">
        <v>43</v>
      </c>
      <c r="N27" s="235">
        <v>3.1899109792284865</v>
      </c>
      <c r="O27" s="238">
        <v>0</v>
      </c>
      <c r="P27" s="235">
        <v>0</v>
      </c>
      <c r="Q27" s="238">
        <v>16</v>
      </c>
      <c r="R27" s="235">
        <v>1.1869436201780417</v>
      </c>
      <c r="S27" s="238">
        <v>18</v>
      </c>
      <c r="T27" s="235">
        <v>1.3353115727002967</v>
      </c>
      <c r="U27" s="238">
        <v>5</v>
      </c>
      <c r="V27" s="235">
        <v>0.37091988130563802</v>
      </c>
      <c r="X27" s="305"/>
      <c r="Y27" s="305"/>
      <c r="Z27" s="305"/>
      <c r="AA27" s="952">
        <v>44773</v>
      </c>
      <c r="AB27" s="950">
        <v>28674</v>
      </c>
      <c r="AC27" s="950">
        <v>20566</v>
      </c>
      <c r="AD27" s="589"/>
      <c r="AE27" s="305"/>
      <c r="AF27" s="305"/>
      <c r="AG27" s="306"/>
      <c r="AH27" s="953"/>
    </row>
    <row r="28" spans="1:34" s="232" customFormat="1" ht="14.25" x14ac:dyDescent="0.15">
      <c r="B28" s="233" t="s">
        <v>49</v>
      </c>
      <c r="C28" s="226"/>
      <c r="D28" s="803">
        <v>14357</v>
      </c>
      <c r="E28" s="226"/>
      <c r="F28" s="238">
        <v>370</v>
      </c>
      <c r="G28" s="242">
        <v>2.5771400710454828</v>
      </c>
      <c r="H28" s="226"/>
      <c r="I28" s="238">
        <v>209</v>
      </c>
      <c r="J28" s="242">
        <v>1.4557358779689351</v>
      </c>
      <c r="K28" s="238">
        <v>73</v>
      </c>
      <c r="L28" s="242">
        <v>34.928229665071768</v>
      </c>
      <c r="M28" s="238">
        <v>5</v>
      </c>
      <c r="N28" s="242">
        <v>2.3923444976076556</v>
      </c>
      <c r="O28" s="238">
        <v>131</v>
      </c>
      <c r="P28" s="242">
        <v>62.679425837320579</v>
      </c>
      <c r="Q28" s="238">
        <v>0</v>
      </c>
      <c r="R28" s="242">
        <v>0</v>
      </c>
      <c r="S28" s="238">
        <v>0</v>
      </c>
      <c r="T28" s="242">
        <v>0</v>
      </c>
      <c r="U28" s="238">
        <v>0</v>
      </c>
      <c r="V28" s="242">
        <v>0</v>
      </c>
      <c r="X28" s="305"/>
      <c r="Y28" s="305"/>
      <c r="Z28" s="305"/>
      <c r="AA28" s="952">
        <v>44804</v>
      </c>
      <c r="AB28" s="950">
        <v>19988</v>
      </c>
      <c r="AC28" s="950">
        <v>21716</v>
      </c>
      <c r="AD28" s="589"/>
      <c r="AE28" s="305"/>
      <c r="AF28" s="305"/>
      <c r="AG28" s="306"/>
      <c r="AH28" s="953"/>
    </row>
    <row r="29" spans="1:34" s="232" customFormat="1" ht="14.25" x14ac:dyDescent="0.15">
      <c r="B29" s="244" t="s">
        <v>4</v>
      </c>
      <c r="C29" s="226"/>
      <c r="D29" s="804">
        <v>4797</v>
      </c>
      <c r="E29" s="226"/>
      <c r="F29" s="245">
        <v>86</v>
      </c>
      <c r="G29" s="246">
        <v>1.7927871586408173</v>
      </c>
      <c r="H29" s="226"/>
      <c r="I29" s="245">
        <v>63</v>
      </c>
      <c r="J29" s="246">
        <v>1.3133208255159476</v>
      </c>
      <c r="K29" s="245">
        <v>33</v>
      </c>
      <c r="L29" s="246">
        <v>52.380952380952387</v>
      </c>
      <c r="M29" s="245">
        <v>2</v>
      </c>
      <c r="N29" s="246">
        <v>3.1746031746031744</v>
      </c>
      <c r="O29" s="245">
        <v>0</v>
      </c>
      <c r="P29" s="246">
        <v>0</v>
      </c>
      <c r="Q29" s="245">
        <v>23</v>
      </c>
      <c r="R29" s="246">
        <v>36.507936507936506</v>
      </c>
      <c r="S29" s="245">
        <v>0</v>
      </c>
      <c r="T29" s="246">
        <v>0</v>
      </c>
      <c r="U29" s="245">
        <v>5</v>
      </c>
      <c r="V29" s="246">
        <v>7.9365079365079358</v>
      </c>
      <c r="X29" s="305"/>
      <c r="Y29" s="305"/>
      <c r="Z29" s="305"/>
      <c r="AA29" s="952">
        <v>44834</v>
      </c>
      <c r="AB29" s="950">
        <v>27552</v>
      </c>
      <c r="AC29" s="950">
        <v>21574</v>
      </c>
      <c r="AD29" s="589"/>
      <c r="AE29" s="305"/>
      <c r="AF29" s="305"/>
      <c r="AG29" s="306"/>
      <c r="AH29" s="953"/>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52">
        <v>44865</v>
      </c>
      <c r="AB30" s="950">
        <v>29104</v>
      </c>
      <c r="AC30" s="950">
        <v>17287</v>
      </c>
      <c r="AD30" s="585"/>
      <c r="AE30" s="309"/>
      <c r="AF30" s="305"/>
      <c r="AG30" s="306"/>
      <c r="AH30" s="953"/>
    </row>
    <row r="31" spans="1:34" s="251" customFormat="1" x14ac:dyDescent="0.15">
      <c r="B31" s="252" t="s">
        <v>3</v>
      </c>
      <c r="C31" s="211"/>
      <c r="D31" s="805">
        <v>1874000</v>
      </c>
      <c r="E31" s="211"/>
      <c r="F31" s="253">
        <v>37938</v>
      </c>
      <c r="G31" s="254">
        <v>2.0244397011739594</v>
      </c>
      <c r="H31" s="211"/>
      <c r="I31" s="253">
        <v>24401</v>
      </c>
      <c r="J31" s="254">
        <v>1.3020811099252934</v>
      </c>
      <c r="K31" s="253">
        <v>20980</v>
      </c>
      <c r="L31" s="254">
        <v>85.980082783492477</v>
      </c>
      <c r="M31" s="253">
        <v>522</v>
      </c>
      <c r="N31" s="254">
        <v>2.1392565878447605</v>
      </c>
      <c r="O31" s="253">
        <v>153</v>
      </c>
      <c r="P31" s="254">
        <v>0.62702348264415386</v>
      </c>
      <c r="Q31" s="253">
        <v>1068</v>
      </c>
      <c r="R31" s="254">
        <v>4.3768698004180155</v>
      </c>
      <c r="S31" s="253">
        <v>253</v>
      </c>
      <c r="T31" s="254">
        <v>1.0368427523462154</v>
      </c>
      <c r="U31" s="253">
        <v>1425</v>
      </c>
      <c r="V31" s="254">
        <v>5.8399245932543744</v>
      </c>
      <c r="X31" s="305"/>
      <c r="Y31" s="305"/>
      <c r="Z31" s="309"/>
      <c r="AA31" s="952">
        <v>44895</v>
      </c>
      <c r="AB31" s="950">
        <v>30634</v>
      </c>
      <c r="AC31" s="950">
        <v>17693</v>
      </c>
      <c r="AD31" s="589"/>
      <c r="AE31" s="305"/>
      <c r="AF31" s="309"/>
      <c r="AG31" s="309"/>
      <c r="AH31" s="438"/>
    </row>
    <row r="32" spans="1:34" s="256" customFormat="1" ht="6.75" customHeight="1" x14ac:dyDescent="0.2">
      <c r="B32" s="257" t="s">
        <v>42</v>
      </c>
      <c r="C32" s="258"/>
      <c r="E32" s="258"/>
      <c r="Z32" s="439"/>
      <c r="AA32" s="952">
        <v>44926</v>
      </c>
      <c r="AB32" s="950">
        <v>28835</v>
      </c>
      <c r="AC32" s="950">
        <v>20499</v>
      </c>
      <c r="AD32" s="297"/>
    </row>
    <row r="33" spans="2:30" s="251" customFormat="1" x14ac:dyDescent="0.2">
      <c r="B33" s="1086" t="s">
        <v>399</v>
      </c>
      <c r="C33" s="1086"/>
      <c r="D33" s="1086"/>
      <c r="E33" s="1086"/>
      <c r="F33" s="1086"/>
      <c r="G33" s="1086"/>
      <c r="H33" s="1086"/>
      <c r="I33" s="1086"/>
      <c r="J33" s="1086"/>
      <c r="K33" s="1086"/>
      <c r="L33" s="1086"/>
      <c r="M33" s="1086"/>
      <c r="N33" s="1086"/>
      <c r="O33" s="1086"/>
      <c r="P33" s="1086"/>
      <c r="Q33" s="1086"/>
      <c r="R33" s="1086"/>
      <c r="S33" s="1086"/>
      <c r="T33" s="1086"/>
      <c r="U33" s="1086"/>
      <c r="V33" s="1086"/>
      <c r="Z33" s="439"/>
      <c r="AA33" s="952">
        <v>44957</v>
      </c>
      <c r="AB33" s="950">
        <v>25222</v>
      </c>
      <c r="AC33" s="950">
        <v>21942</v>
      </c>
      <c r="AD33" s="297"/>
    </row>
    <row r="34" spans="2:30" s="251" customFormat="1" ht="9" customHeight="1" x14ac:dyDescent="0.2">
      <c r="B34" s="1086"/>
      <c r="C34" s="1086"/>
      <c r="D34" s="1086"/>
      <c r="E34" s="1086"/>
      <c r="F34" s="1086"/>
      <c r="G34" s="1086"/>
      <c r="H34" s="1086"/>
      <c r="I34" s="1086"/>
      <c r="J34" s="1086"/>
      <c r="K34" s="1086"/>
      <c r="L34" s="1086"/>
      <c r="M34" s="1086"/>
      <c r="N34" s="1086"/>
      <c r="O34" s="1086"/>
      <c r="P34" s="1086"/>
      <c r="Q34" s="1086"/>
      <c r="R34" s="1086"/>
      <c r="S34" s="1086"/>
      <c r="T34" s="1086"/>
      <c r="U34" s="1086"/>
      <c r="V34" s="1086"/>
      <c r="Z34" s="439"/>
      <c r="AA34" s="952">
        <v>44985</v>
      </c>
      <c r="AB34" s="950">
        <v>28262</v>
      </c>
      <c r="AC34" s="950">
        <v>21287</v>
      </c>
      <c r="AD34" s="297"/>
    </row>
    <row r="35" spans="2:30" x14ac:dyDescent="0.2">
      <c r="B35" s="1064"/>
      <c r="C35" s="1064"/>
      <c r="D35" s="1064"/>
      <c r="E35" s="262"/>
      <c r="F35" s="262"/>
      <c r="AA35" s="952">
        <v>45016</v>
      </c>
      <c r="AB35" s="950">
        <f>GETPIVOTDATA("Suma de AltasGrado",[1]td!$A$3,"Fecha",$AA35)</f>
        <v>37938</v>
      </c>
      <c r="AC35" s="950">
        <f>GETPIVOTDATA("Suma de BajasGrado",[1]td!$A$3,"Fecha",$AA35)</f>
        <v>24401</v>
      </c>
    </row>
    <row r="36" spans="2:30" x14ac:dyDescent="0.2">
      <c r="B36" s="1065"/>
      <c r="C36" s="1065"/>
      <c r="D36" s="1065"/>
      <c r="E36" s="262"/>
      <c r="F36" s="262"/>
      <c r="AB36" s="950"/>
      <c r="AC36" s="950"/>
    </row>
  </sheetData>
  <mergeCells count="19">
    <mergeCell ref="B33:V34"/>
    <mergeCell ref="B35:D35"/>
    <mergeCell ref="B36:D36"/>
    <mergeCell ref="K9:L9"/>
    <mergeCell ref="M9:N9"/>
    <mergeCell ref="O9:P9"/>
    <mergeCell ref="Q9:R9"/>
    <mergeCell ref="S9:T9"/>
    <mergeCell ref="U9:V9"/>
    <mergeCell ref="B2:C2"/>
    <mergeCell ref="B3:C3"/>
    <mergeCell ref="A4:U4"/>
    <mergeCell ref="B5:V5"/>
    <mergeCell ref="B7:B10"/>
    <mergeCell ref="D7:D9"/>
    <mergeCell ref="F7:G7"/>
    <mergeCell ref="F8:G9"/>
    <mergeCell ref="I8:J9"/>
    <mergeCell ref="K8:V8"/>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58"/>
      <c r="C3" s="1058"/>
      <c r="D3" s="1058"/>
      <c r="E3" s="1058"/>
      <c r="F3" s="1058"/>
      <c r="G3" s="1058"/>
      <c r="H3" s="1058"/>
      <c r="I3" s="1058"/>
      <c r="J3" s="1058"/>
      <c r="K3" s="1058"/>
      <c r="L3" s="45"/>
      <c r="M3" s="45"/>
      <c r="W3" s="89"/>
      <c r="AA3" s="89"/>
      <c r="AD3" s="88"/>
    </row>
    <row r="4" spans="2:32" s="7" customFormat="1" ht="2.25" customHeight="1" x14ac:dyDescent="0.2">
      <c r="B4" s="1027"/>
      <c r="C4" s="1027"/>
      <c r="D4" s="1027"/>
      <c r="E4" s="1027"/>
      <c r="F4" s="1027"/>
      <c r="G4" s="1027"/>
      <c r="H4" s="1027"/>
      <c r="I4" s="1027"/>
      <c r="J4" s="1027"/>
      <c r="K4" s="1027"/>
      <c r="L4" s="1027"/>
      <c r="M4" s="1027"/>
      <c r="N4" s="1027"/>
      <c r="O4" s="1027"/>
      <c r="P4" s="1027"/>
      <c r="Q4" s="1027"/>
      <c r="R4" s="1027"/>
      <c r="S4" s="1027"/>
      <c r="T4" s="1027"/>
      <c r="U4" s="1027"/>
      <c r="V4" s="1027"/>
      <c r="W4" s="1027"/>
      <c r="X4" s="1027"/>
      <c r="Y4" s="1027"/>
      <c r="Z4" s="1027"/>
      <c r="AA4" s="1027"/>
      <c r="AB4" s="1027"/>
      <c r="AC4" s="1027"/>
      <c r="AD4" s="1027"/>
    </row>
    <row r="5" spans="2:32" s="7" customFormat="1" ht="16.5" customHeight="1" x14ac:dyDescent="0.2">
      <c r="B5" s="1027" t="s">
        <v>422</v>
      </c>
      <c r="C5" s="1027"/>
      <c r="D5" s="1027"/>
      <c r="E5" s="1027"/>
      <c r="F5" s="1027"/>
      <c r="G5" s="1027"/>
      <c r="H5" s="1027"/>
      <c r="I5" s="1027"/>
      <c r="J5" s="1027"/>
      <c r="K5" s="1027"/>
      <c r="L5" s="1027"/>
      <c r="M5" s="1027"/>
      <c r="N5" s="1027"/>
      <c r="O5" s="1027"/>
      <c r="P5" s="1027"/>
      <c r="Q5" s="1027"/>
      <c r="R5" s="1027"/>
      <c r="S5" s="1027"/>
      <c r="T5" s="1027"/>
      <c r="U5" s="1027"/>
      <c r="V5" s="1027"/>
      <c r="W5" s="1027"/>
      <c r="X5" s="1027"/>
      <c r="Y5" s="1027"/>
      <c r="Z5" s="1027"/>
      <c r="AA5" s="1027"/>
      <c r="AB5" s="1027"/>
      <c r="AC5" s="1027"/>
      <c r="AD5" s="1027"/>
    </row>
    <row r="6" spans="2:32" s="7" customFormat="1" ht="14.25" customHeight="1" x14ac:dyDescent="0.2">
      <c r="B6" s="1045" t="str">
        <f>porsaad!B6</f>
        <v>Situación a 31 de marzo de 2023</v>
      </c>
      <c r="C6" s="1045"/>
      <c r="D6" s="1045"/>
      <c r="E6" s="1045"/>
      <c r="F6" s="1045"/>
      <c r="G6" s="1045"/>
      <c r="H6" s="1045"/>
      <c r="I6" s="1045"/>
      <c r="J6" s="1045"/>
      <c r="K6" s="1045"/>
      <c r="L6" s="1045"/>
      <c r="M6" s="1045"/>
      <c r="N6" s="1045"/>
      <c r="O6" s="1045"/>
      <c r="P6" s="1045"/>
      <c r="Q6" s="1045"/>
      <c r="R6" s="1045"/>
      <c r="S6" s="1045"/>
      <c r="T6" s="1045"/>
      <c r="U6" s="1045"/>
      <c r="V6" s="1045"/>
      <c r="W6" s="1045"/>
      <c r="X6" s="1045"/>
      <c r="Y6" s="1045"/>
      <c r="Z6" s="1045"/>
      <c r="AA6" s="1045"/>
      <c r="AB6" s="1045"/>
      <c r="AC6" s="1045"/>
      <c r="AD6" s="8"/>
    </row>
    <row r="7" spans="2:32" s="7" customFormat="1" ht="5.25" customHeight="1" x14ac:dyDescent="0.2">
      <c r="AC7" s="87"/>
      <c r="AD7" s="86"/>
    </row>
    <row r="8" spans="2:32" s="83" customFormat="1" ht="21.75" customHeight="1" x14ac:dyDescent="0.2">
      <c r="B8" s="1090" t="s">
        <v>30</v>
      </c>
      <c r="C8" s="68"/>
      <c r="D8" s="1090" t="s">
        <v>120</v>
      </c>
      <c r="E8" s="1093" t="s">
        <v>29</v>
      </c>
      <c r="F8" s="1094"/>
      <c r="G8" s="1094"/>
      <c r="H8" s="1094"/>
      <c r="I8" s="1094"/>
      <c r="J8" s="1094"/>
      <c r="K8" s="1094"/>
      <c r="L8" s="1094"/>
      <c r="M8" s="1094"/>
      <c r="N8" s="1094"/>
      <c r="O8" s="1094"/>
      <c r="P8" s="1094"/>
      <c r="Q8" s="1094"/>
      <c r="R8" s="1094"/>
      <c r="S8" s="1094"/>
      <c r="T8" s="1094"/>
      <c r="U8" s="1094"/>
      <c r="V8" s="1094"/>
      <c r="W8" s="1094"/>
      <c r="X8" s="1094"/>
      <c r="Y8" s="1094"/>
      <c r="Z8" s="1094"/>
      <c r="AA8" s="1095"/>
      <c r="AB8" s="68"/>
      <c r="AC8" s="1096" t="s">
        <v>3</v>
      </c>
      <c r="AD8" s="1097"/>
    </row>
    <row r="9" spans="2:32" s="83" customFormat="1" ht="21.75" customHeight="1" x14ac:dyDescent="0.2">
      <c r="B9" s="1091"/>
      <c r="C9" s="68"/>
      <c r="D9" s="1091"/>
      <c r="E9" s="1087" t="s">
        <v>25</v>
      </c>
      <c r="F9" s="1088"/>
      <c r="G9" s="199"/>
      <c r="H9" s="1087" t="s">
        <v>24</v>
      </c>
      <c r="I9" s="1088"/>
      <c r="J9" s="199"/>
      <c r="K9" s="1087" t="s">
        <v>23</v>
      </c>
      <c r="L9" s="1088"/>
      <c r="M9" s="199"/>
      <c r="N9" s="1087" t="s">
        <v>22</v>
      </c>
      <c r="O9" s="1088"/>
      <c r="P9" s="199"/>
      <c r="Q9" s="1087" t="s">
        <v>21</v>
      </c>
      <c r="R9" s="1088"/>
      <c r="S9" s="199"/>
      <c r="T9" s="1087" t="s">
        <v>20</v>
      </c>
      <c r="U9" s="1088"/>
      <c r="V9" s="199"/>
      <c r="W9" s="1087" t="s">
        <v>19</v>
      </c>
      <c r="X9" s="1088"/>
      <c r="Y9" s="199"/>
      <c r="Z9" s="1087" t="s">
        <v>18</v>
      </c>
      <c r="AA9" s="1088"/>
      <c r="AB9" s="68"/>
      <c r="AC9" s="1098"/>
      <c r="AD9" s="1099"/>
    </row>
    <row r="10" spans="2:32" s="83" customFormat="1" ht="21.75" customHeight="1" x14ac:dyDescent="0.2">
      <c r="B10" s="1092"/>
      <c r="D10" s="1092"/>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15" t="s">
        <v>27</v>
      </c>
      <c r="D12" s="417" t="s">
        <v>34</v>
      </c>
      <c r="E12" s="77">
        <v>574</v>
      </c>
      <c r="F12" s="76">
        <v>0.2138774415190515</v>
      </c>
      <c r="G12" s="74"/>
      <c r="H12" s="77">
        <v>9778</v>
      </c>
      <c r="I12" s="76">
        <v>3.6433686814865598</v>
      </c>
      <c r="J12" s="74"/>
      <c r="K12" s="77">
        <v>6101</v>
      </c>
      <c r="L12" s="76">
        <v>2.273286185901974</v>
      </c>
      <c r="M12" s="74"/>
      <c r="N12" s="77">
        <v>9354</v>
      </c>
      <c r="O12" s="76">
        <v>3.485382557437644</v>
      </c>
      <c r="P12" s="74"/>
      <c r="Q12" s="77">
        <v>8509</v>
      </c>
      <c r="R12" s="76">
        <v>3.1705281356892145</v>
      </c>
      <c r="S12" s="74"/>
      <c r="T12" s="77">
        <v>11650</v>
      </c>
      <c r="U12" s="76">
        <v>4.3408923235138497</v>
      </c>
      <c r="V12" s="74"/>
      <c r="W12" s="77">
        <v>40167</v>
      </c>
      <c r="X12" s="76">
        <v>14.966576992152859</v>
      </c>
      <c r="Y12" s="74"/>
      <c r="Z12" s="77">
        <v>182245</v>
      </c>
      <c r="AA12" s="76">
        <f t="shared" ref="AA12:AA21" si="0">Z12*100/$AC12</f>
        <v>67.906087682298846</v>
      </c>
      <c r="AB12" s="66"/>
      <c r="AC12" s="153">
        <f t="shared" ref="AC12:AD15" si="1">E12+H12+K12+N12+Q12+T12+W12+Z12</f>
        <v>268378</v>
      </c>
      <c r="AD12" s="75">
        <f t="shared" si="1"/>
        <v>100</v>
      </c>
      <c r="AF12" s="425"/>
    </row>
    <row r="13" spans="2:32" s="73" customFormat="1" ht="21" customHeight="1" x14ac:dyDescent="0.2">
      <c r="B13" s="1116"/>
      <c r="D13" s="418" t="s">
        <v>52</v>
      </c>
      <c r="E13" s="415">
        <v>695</v>
      </c>
      <c r="F13" s="416">
        <v>0.19444421129790812</v>
      </c>
      <c r="G13" s="74"/>
      <c r="H13" s="415">
        <v>10798</v>
      </c>
      <c r="I13" s="416">
        <v>3.0210195591292255</v>
      </c>
      <c r="J13" s="74"/>
      <c r="K13" s="415">
        <v>7677</v>
      </c>
      <c r="L13" s="416">
        <v>2.147839151272001</v>
      </c>
      <c r="M13" s="74"/>
      <c r="N13" s="415">
        <v>11782</v>
      </c>
      <c r="O13" s="416">
        <v>3.2963189892258322</v>
      </c>
      <c r="P13" s="74"/>
      <c r="Q13" s="415">
        <v>13032</v>
      </c>
      <c r="R13" s="416">
        <v>3.6460387937184726</v>
      </c>
      <c r="S13" s="74"/>
      <c r="T13" s="415">
        <v>20553</v>
      </c>
      <c r="U13" s="416">
        <v>5.7502329133897918</v>
      </c>
      <c r="V13" s="74"/>
      <c r="W13" s="415">
        <v>66576</v>
      </c>
      <c r="X13" s="416">
        <v>18.626356563121625</v>
      </c>
      <c r="Y13" s="74"/>
      <c r="Z13" s="415">
        <v>226316</v>
      </c>
      <c r="AA13" s="416">
        <f t="shared" si="0"/>
        <v>63.317749818845144</v>
      </c>
      <c r="AB13" s="66"/>
      <c r="AC13" s="157">
        <f t="shared" si="1"/>
        <v>357429</v>
      </c>
      <c r="AD13" s="181">
        <f t="shared" si="1"/>
        <v>100</v>
      </c>
      <c r="AF13" s="425"/>
    </row>
    <row r="14" spans="2:32" s="73" customFormat="1" ht="21" customHeight="1" x14ac:dyDescent="0.2">
      <c r="B14" s="1116"/>
      <c r="D14" s="418" t="s">
        <v>53</v>
      </c>
      <c r="E14" s="415">
        <v>249</v>
      </c>
      <c r="F14" s="416">
        <v>7.4939055587323555E-2</v>
      </c>
      <c r="G14" s="74"/>
      <c r="H14" s="415">
        <v>7526</v>
      </c>
      <c r="I14" s="416">
        <v>2.2650254311252898</v>
      </c>
      <c r="J14" s="74"/>
      <c r="K14" s="415">
        <v>6588</v>
      </c>
      <c r="L14" s="416">
        <v>1.9827248924067775</v>
      </c>
      <c r="M14" s="74"/>
      <c r="N14" s="415">
        <v>9794</v>
      </c>
      <c r="O14" s="416">
        <v>2.9476028531013934</v>
      </c>
      <c r="P14" s="74"/>
      <c r="Q14" s="415">
        <v>12578</v>
      </c>
      <c r="R14" s="416">
        <v>3.7854756673789387</v>
      </c>
      <c r="S14" s="74"/>
      <c r="T14" s="415">
        <v>21803</v>
      </c>
      <c r="U14" s="416">
        <v>6.5618322448611073</v>
      </c>
      <c r="V14" s="74"/>
      <c r="W14" s="415">
        <v>78835</v>
      </c>
      <c r="X14" s="416">
        <v>23.7261865350468</v>
      </c>
      <c r="Y14" s="74"/>
      <c r="Z14" s="415">
        <v>194897</v>
      </c>
      <c r="AA14" s="416">
        <f t="shared" si="0"/>
        <v>58.65621332049237</v>
      </c>
      <c r="AB14" s="66"/>
      <c r="AC14" s="157">
        <f t="shared" si="1"/>
        <v>332270</v>
      </c>
      <c r="AD14" s="181">
        <f t="shared" si="1"/>
        <v>100</v>
      </c>
      <c r="AF14" s="425"/>
    </row>
    <row r="15" spans="2:32" s="73" customFormat="1" ht="21" customHeight="1" x14ac:dyDescent="0.2">
      <c r="B15" s="1116"/>
      <c r="D15" s="418" t="s">
        <v>121</v>
      </c>
      <c r="E15" s="415">
        <v>530</v>
      </c>
      <c r="F15" s="416">
        <v>0.23646990585820729</v>
      </c>
      <c r="G15" s="74"/>
      <c r="H15" s="415">
        <v>9845</v>
      </c>
      <c r="I15" s="416">
        <v>4.3925400437246243</v>
      </c>
      <c r="J15" s="74"/>
      <c r="K15" s="415">
        <v>4058</v>
      </c>
      <c r="L15" s="416">
        <v>1.8105563735332173</v>
      </c>
      <c r="M15" s="74"/>
      <c r="N15" s="415">
        <v>5280</v>
      </c>
      <c r="O15" s="416">
        <v>2.3557756659081783</v>
      </c>
      <c r="P15" s="74"/>
      <c r="Q15" s="415">
        <v>7773</v>
      </c>
      <c r="R15" s="416">
        <v>3.4680765627091419</v>
      </c>
      <c r="S15" s="74"/>
      <c r="T15" s="415">
        <v>15453</v>
      </c>
      <c r="U15" s="416">
        <v>6.894659349484674</v>
      </c>
      <c r="V15" s="74"/>
      <c r="W15" s="415">
        <v>64918</v>
      </c>
      <c r="X15" s="416">
        <v>28.96444028019453</v>
      </c>
      <c r="Y15" s="74"/>
      <c r="Z15" s="415">
        <v>116273</v>
      </c>
      <c r="AA15" s="416">
        <f t="shared" si="0"/>
        <v>51.877481818587427</v>
      </c>
      <c r="AB15" s="66"/>
      <c r="AC15" s="157">
        <f t="shared" si="1"/>
        <v>224130</v>
      </c>
      <c r="AD15" s="181">
        <f t="shared" si="1"/>
        <v>100</v>
      </c>
      <c r="AF15" s="425"/>
    </row>
    <row r="16" spans="2:32" s="73" customFormat="1" ht="21" customHeight="1" x14ac:dyDescent="0.2">
      <c r="B16" s="1117"/>
      <c r="D16" s="421" t="s">
        <v>71</v>
      </c>
      <c r="E16" s="419">
        <f>SUM(E12:E15)</f>
        <v>2048</v>
      </c>
      <c r="F16" s="420">
        <f t="shared" ref="F16:F21" si="2">E16*100/$AC16</f>
        <v>0.17323531327424047</v>
      </c>
      <c r="G16" s="74"/>
      <c r="H16" s="419">
        <f>SUM(H12:H15)</f>
        <v>37947</v>
      </c>
      <c r="I16" s="420">
        <f t="shared" ref="I16:I21" si="3">H16*100/$AC16</f>
        <v>3.2098439613367202</v>
      </c>
      <c r="J16" s="74"/>
      <c r="K16" s="419">
        <f>SUM(K12:K15)</f>
        <v>24424</v>
      </c>
      <c r="L16" s="420">
        <f t="shared" ref="L16:L21" si="4">K16*100/$AC16</f>
        <v>2.0659664508838129</v>
      </c>
      <c r="M16" s="74"/>
      <c r="N16" s="419">
        <f>SUM(N12:N15)</f>
        <v>36210</v>
      </c>
      <c r="O16" s="420">
        <f t="shared" ref="O16:O21" si="5">N16*100/$AC16</f>
        <v>3.0629153777637925</v>
      </c>
      <c r="P16" s="74"/>
      <c r="Q16" s="419">
        <f>SUM(Q12:Q15)</f>
        <v>41892</v>
      </c>
      <c r="R16" s="420">
        <f t="shared" ref="R16:R21" si="6">Q16*100/$AC16</f>
        <v>3.5435418670334382</v>
      </c>
      <c r="S16" s="74"/>
      <c r="T16" s="419">
        <f>SUM(T12:T15)</f>
        <v>69459</v>
      </c>
      <c r="U16" s="420">
        <f t="shared" ref="U16:U21" si="7">T16*100/$AC16</f>
        <v>5.8753670042556001</v>
      </c>
      <c r="V16" s="74"/>
      <c r="W16" s="419">
        <f>SUM(W12:W15)</f>
        <v>250496</v>
      </c>
      <c r="X16" s="420">
        <f t="shared" ref="X16:X21" si="8">W16*100/$AC16</f>
        <v>21.188844254855539</v>
      </c>
      <c r="Y16" s="74"/>
      <c r="Z16" s="419">
        <f>SUM(Z12:Z15)</f>
        <v>719731</v>
      </c>
      <c r="AA16" s="420">
        <f t="shared" si="0"/>
        <v>60.880285770596856</v>
      </c>
      <c r="AB16" s="66"/>
      <c r="AC16" s="422">
        <f>SUM(AC12:AC15)</f>
        <v>1182207</v>
      </c>
      <c r="AD16" s="424">
        <f t="shared" ref="AD16:AD21" si="9">F16+I16+L16+O16+R16+U16+X16+AA16</f>
        <v>100</v>
      </c>
      <c r="AF16" s="425"/>
    </row>
    <row r="17" spans="2:32" s="73" customFormat="1" ht="21" customHeight="1" x14ac:dyDescent="0.2">
      <c r="B17" s="1115" t="s">
        <v>26</v>
      </c>
      <c r="D17" s="417" t="s">
        <v>34</v>
      </c>
      <c r="E17" s="77">
        <v>793</v>
      </c>
      <c r="F17" s="76">
        <v>0.52715548760220698</v>
      </c>
      <c r="G17" s="74"/>
      <c r="H17" s="77">
        <v>20129</v>
      </c>
      <c r="I17" s="76">
        <v>13.380974539652994</v>
      </c>
      <c r="J17" s="74"/>
      <c r="K17" s="77">
        <v>9195</v>
      </c>
      <c r="L17" s="76">
        <v>6.1124775643156282</v>
      </c>
      <c r="M17" s="74"/>
      <c r="N17" s="77">
        <v>11524</v>
      </c>
      <c r="O17" s="76">
        <v>7.6607059762015552</v>
      </c>
      <c r="P17" s="74"/>
      <c r="Q17" s="77">
        <v>9737</v>
      </c>
      <c r="R17" s="76">
        <v>6.4727780362959519</v>
      </c>
      <c r="S17" s="74"/>
      <c r="T17" s="77">
        <v>12790</v>
      </c>
      <c r="U17" s="76">
        <v>8.5022934255135283</v>
      </c>
      <c r="V17" s="74"/>
      <c r="W17" s="77">
        <v>29361</v>
      </c>
      <c r="X17" s="76">
        <v>19.518048261649938</v>
      </c>
      <c r="Y17" s="74"/>
      <c r="Z17" s="77">
        <v>56901</v>
      </c>
      <c r="AA17" s="76">
        <f t="shared" si="0"/>
        <v>37.8255667087682</v>
      </c>
      <c r="AB17" s="66"/>
      <c r="AC17" s="153">
        <f>E17+H17+K17+N17+Q17+T17+W17+Z17</f>
        <v>150430</v>
      </c>
      <c r="AD17" s="75">
        <f t="shared" si="9"/>
        <v>100</v>
      </c>
      <c r="AF17" s="425"/>
    </row>
    <row r="18" spans="2:32" s="73" customFormat="1" ht="21" customHeight="1" x14ac:dyDescent="0.2">
      <c r="B18" s="1116"/>
      <c r="D18" s="418" t="s">
        <v>52</v>
      </c>
      <c r="E18" s="415">
        <v>996</v>
      </c>
      <c r="F18" s="416">
        <v>0.46995319341688058</v>
      </c>
      <c r="G18" s="74"/>
      <c r="H18" s="415">
        <v>25833</v>
      </c>
      <c r="I18" s="416">
        <v>12.189057073833609</v>
      </c>
      <c r="J18" s="74"/>
      <c r="K18" s="415">
        <v>11683</v>
      </c>
      <c r="L18" s="416">
        <v>5.5125132115355582</v>
      </c>
      <c r="M18" s="74"/>
      <c r="N18" s="415">
        <v>15700</v>
      </c>
      <c r="O18" s="416">
        <v>7.4078967235391815</v>
      </c>
      <c r="P18" s="74"/>
      <c r="Q18" s="415">
        <v>15703</v>
      </c>
      <c r="R18" s="416">
        <v>7.4093122452060998</v>
      </c>
      <c r="S18" s="74"/>
      <c r="T18" s="415">
        <v>22462</v>
      </c>
      <c r="U18" s="416">
        <v>10.598482560773064</v>
      </c>
      <c r="V18" s="74"/>
      <c r="W18" s="415">
        <v>43554</v>
      </c>
      <c r="X18" s="416">
        <v>20.550543560320097</v>
      </c>
      <c r="Y18" s="74"/>
      <c r="Z18" s="415">
        <v>76005</v>
      </c>
      <c r="AA18" s="416">
        <f t="shared" si="0"/>
        <v>35.862241431375509</v>
      </c>
      <c r="AB18" s="66"/>
      <c r="AC18" s="157">
        <f>E18+H18+K18+N18+Q18+T18+W18+Z18</f>
        <v>211936</v>
      </c>
      <c r="AD18" s="181">
        <f t="shared" si="9"/>
        <v>100</v>
      </c>
      <c r="AF18" s="425"/>
    </row>
    <row r="19" spans="2:32" s="73" customFormat="1" ht="21" customHeight="1" x14ac:dyDescent="0.2">
      <c r="B19" s="1116"/>
      <c r="D19" s="418" t="s">
        <v>53</v>
      </c>
      <c r="E19" s="415">
        <v>364</v>
      </c>
      <c r="F19" s="416">
        <v>0.18898193768787869</v>
      </c>
      <c r="G19" s="74"/>
      <c r="H19" s="415">
        <v>16510</v>
      </c>
      <c r="I19" s="416">
        <v>8.5716807451287824</v>
      </c>
      <c r="J19" s="74"/>
      <c r="K19" s="415">
        <v>11083</v>
      </c>
      <c r="L19" s="416">
        <v>5.7540846576779101</v>
      </c>
      <c r="M19" s="74"/>
      <c r="N19" s="415">
        <v>14036</v>
      </c>
      <c r="O19" s="416">
        <v>7.2872265862282006</v>
      </c>
      <c r="P19" s="74"/>
      <c r="Q19" s="415">
        <v>15007</v>
      </c>
      <c r="R19" s="416">
        <v>7.7913514804450417</v>
      </c>
      <c r="S19" s="74"/>
      <c r="T19" s="415">
        <v>21632</v>
      </c>
      <c r="U19" s="416">
        <v>11.230926582593932</v>
      </c>
      <c r="V19" s="74"/>
      <c r="W19" s="415">
        <v>40866</v>
      </c>
      <c r="X19" s="416">
        <v>21.21685677349684</v>
      </c>
      <c r="Y19" s="74"/>
      <c r="Z19" s="415">
        <v>73113</v>
      </c>
      <c r="AA19" s="416">
        <f t="shared" si="0"/>
        <v>37.958891236741408</v>
      </c>
      <c r="AB19" s="66"/>
      <c r="AC19" s="157">
        <f>E19+H19+K19+N19+Q19+T19+W19+Z19</f>
        <v>192611</v>
      </c>
      <c r="AD19" s="181">
        <f t="shared" si="9"/>
        <v>100</v>
      </c>
      <c r="AF19" s="425"/>
    </row>
    <row r="20" spans="2:32" s="73" customFormat="1" ht="21" customHeight="1" x14ac:dyDescent="0.2">
      <c r="B20" s="1116"/>
      <c r="D20" s="418" t="s">
        <v>121</v>
      </c>
      <c r="E20" s="415">
        <v>698</v>
      </c>
      <c r="F20" s="416">
        <v>0.51017424862589167</v>
      </c>
      <c r="G20" s="74"/>
      <c r="H20" s="415">
        <v>13555</v>
      </c>
      <c r="I20" s="416">
        <v>9.9074669629283125</v>
      </c>
      <c r="J20" s="74"/>
      <c r="K20" s="415">
        <v>6301</v>
      </c>
      <c r="L20" s="416">
        <v>4.6054555022804351</v>
      </c>
      <c r="M20" s="74"/>
      <c r="N20" s="415">
        <v>6351</v>
      </c>
      <c r="O20" s="416">
        <v>4.6420009355630922</v>
      </c>
      <c r="P20" s="74"/>
      <c r="Q20" s="415">
        <v>7465</v>
      </c>
      <c r="R20" s="416">
        <v>5.4562331891006899</v>
      </c>
      <c r="S20" s="74"/>
      <c r="T20" s="415">
        <v>13334</v>
      </c>
      <c r="U20" s="416">
        <v>9.7459361478189681</v>
      </c>
      <c r="V20" s="74"/>
      <c r="W20" s="415">
        <v>32224</v>
      </c>
      <c r="X20" s="416">
        <v>23.552800842006782</v>
      </c>
      <c r="Y20" s="74"/>
      <c r="Z20" s="415">
        <v>56888</v>
      </c>
      <c r="AA20" s="416">
        <f t="shared" si="0"/>
        <v>41.579932171675829</v>
      </c>
      <c r="AB20" s="66"/>
      <c r="AC20" s="157">
        <f>E20+H20+K20+N20+Q20+T20+W20+Z20</f>
        <v>136816</v>
      </c>
      <c r="AD20" s="181">
        <f t="shared" si="9"/>
        <v>100</v>
      </c>
      <c r="AF20" s="425"/>
    </row>
    <row r="21" spans="2:32" s="73" customFormat="1" ht="21" customHeight="1" x14ac:dyDescent="0.2">
      <c r="B21" s="1117"/>
      <c r="D21" s="421" t="s">
        <v>71</v>
      </c>
      <c r="E21" s="419">
        <f>SUM(E17:E20)</f>
        <v>2851</v>
      </c>
      <c r="F21" s="420">
        <f t="shared" si="2"/>
        <v>0.41211749757514171</v>
      </c>
      <c r="G21" s="74"/>
      <c r="H21" s="419">
        <f>SUM(H17:H20)</f>
        <v>76027</v>
      </c>
      <c r="I21" s="420">
        <f t="shared" si="3"/>
        <v>10.989848119307364</v>
      </c>
      <c r="J21" s="74"/>
      <c r="K21" s="419">
        <f>SUM(K17:K20)</f>
        <v>38262</v>
      </c>
      <c r="L21" s="420">
        <f t="shared" si="4"/>
        <v>5.5308452094774019</v>
      </c>
      <c r="M21" s="74"/>
      <c r="N21" s="419">
        <f>SUM(N17:N20)</f>
        <v>47611</v>
      </c>
      <c r="O21" s="420">
        <f t="shared" si="5"/>
        <v>6.8822610231673345</v>
      </c>
      <c r="P21" s="74"/>
      <c r="Q21" s="419">
        <f>SUM(Q17:Q20)</f>
        <v>47912</v>
      </c>
      <c r="R21" s="420">
        <f t="shared" si="6"/>
        <v>6.9257711483059241</v>
      </c>
      <c r="S21" s="74"/>
      <c r="T21" s="419">
        <f>SUM(T17:T20)</f>
        <v>70218</v>
      </c>
      <c r="U21" s="420">
        <f t="shared" si="7"/>
        <v>10.150146069705823</v>
      </c>
      <c r="V21" s="74"/>
      <c r="W21" s="419">
        <f>SUM(W17:W20)</f>
        <v>146005</v>
      </c>
      <c r="X21" s="420">
        <f t="shared" si="8"/>
        <v>21.105301730430924</v>
      </c>
      <c r="Y21" s="74"/>
      <c r="Z21" s="419">
        <f>SUM(Z17:Z20)</f>
        <v>262907</v>
      </c>
      <c r="AA21" s="420">
        <f t="shared" si="0"/>
        <v>38.003709202030088</v>
      </c>
      <c r="AB21" s="66"/>
      <c r="AC21" s="422">
        <f>SUM(AC17:AC20)</f>
        <v>691793</v>
      </c>
      <c r="AD21" s="424">
        <f t="shared" si="9"/>
        <v>100</v>
      </c>
      <c r="AF21" s="425"/>
    </row>
    <row r="22" spans="2:32" s="70" customFormat="1" ht="3" customHeight="1" x14ac:dyDescent="0.2">
      <c r="B22" s="423"/>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093" t="s">
        <v>3</v>
      </c>
      <c r="C23" s="1094"/>
      <c r="D23" s="1095"/>
      <c r="E23" s="65">
        <f>E16+E21</f>
        <v>4899</v>
      </c>
      <c r="F23" s="67">
        <f>E23*100/$AC23</f>
        <v>0.2614194236926361</v>
      </c>
      <c r="G23" s="66"/>
      <c r="H23" s="65">
        <f>H16+H21</f>
        <v>113974</v>
      </c>
      <c r="I23" s="67">
        <f>H23*100/$AC23</f>
        <v>6.0818569903948774</v>
      </c>
      <c r="J23" s="66"/>
      <c r="K23" s="65">
        <f>K16+K21</f>
        <v>62686</v>
      </c>
      <c r="L23" s="67">
        <f>K23*100/$AC23</f>
        <v>3.3450373532550692</v>
      </c>
      <c r="M23" s="66"/>
      <c r="N23" s="65">
        <f>N16+N21</f>
        <v>83821</v>
      </c>
      <c r="O23" s="67">
        <f>N23*100/$AC23</f>
        <v>4.4728388473852725</v>
      </c>
      <c r="P23" s="66"/>
      <c r="Q23" s="65">
        <f>Q16+Q21</f>
        <v>89804</v>
      </c>
      <c r="R23" s="67">
        <f>Q23*100/$AC23</f>
        <v>4.7921024546424764</v>
      </c>
      <c r="S23" s="66"/>
      <c r="T23" s="65">
        <f>T16+T21</f>
        <v>139677</v>
      </c>
      <c r="U23" s="67">
        <f>T23*100/$AC23</f>
        <v>7.4534151547491998</v>
      </c>
      <c r="V23" s="66"/>
      <c r="W23" s="65">
        <f>W16+W21</f>
        <v>396501</v>
      </c>
      <c r="X23" s="67">
        <f>W23*100/$AC23</f>
        <v>21.158004268943436</v>
      </c>
      <c r="Y23" s="66"/>
      <c r="Z23" s="65">
        <f>Z16+Z21</f>
        <v>982638</v>
      </c>
      <c r="AA23" s="67">
        <f>Z23*100/$AC23</f>
        <v>52.435325506937033</v>
      </c>
      <c r="AB23" s="66"/>
      <c r="AC23" s="65">
        <f>AC16+AC21</f>
        <v>1874000</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089" t="s">
        <v>17</v>
      </c>
      <c r="D37" s="1089"/>
      <c r="E37" s="1089"/>
      <c r="F37" s="1089"/>
      <c r="G37" s="1089"/>
      <c r="H37" s="1089"/>
      <c r="I37" s="1089"/>
      <c r="J37" s="1089"/>
      <c r="K37" s="1089"/>
      <c r="L37" s="1089"/>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100"/>
      <c r="C46" s="1101"/>
      <c r="D46" s="1101"/>
      <c r="E46" s="1101"/>
      <c r="F46" s="1101"/>
      <c r="G46" s="1101"/>
      <c r="H46" s="1101"/>
      <c r="I46" s="1101"/>
      <c r="J46" s="1101"/>
      <c r="K46" s="1101"/>
      <c r="L46" s="1101"/>
      <c r="M46" s="1101"/>
      <c r="N46" s="1101"/>
      <c r="O46" s="1101"/>
      <c r="P46" s="403"/>
      <c r="AD46" s="54"/>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6"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5"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8"/>
      <c r="C3" s="1058"/>
      <c r="D3" s="1058"/>
      <c r="E3" s="1058"/>
      <c r="F3" s="1058"/>
      <c r="G3" s="1058"/>
      <c r="H3" s="1058"/>
      <c r="I3" s="1058"/>
      <c r="J3" s="45"/>
      <c r="Q3" s="89"/>
    </row>
    <row r="4" spans="2:30" s="7" customFormat="1" ht="2.25" customHeight="1" x14ac:dyDescent="0.2">
      <c r="B4" s="1027"/>
      <c r="C4" s="1027"/>
      <c r="D4" s="1027"/>
      <c r="E4" s="1027"/>
      <c r="F4" s="1027"/>
      <c r="G4" s="1027"/>
      <c r="H4" s="1027"/>
      <c r="I4" s="1027"/>
      <c r="J4" s="1027"/>
      <c r="K4" s="1027"/>
      <c r="L4" s="1027"/>
      <c r="M4" s="1027"/>
      <c r="N4" s="1027"/>
      <c r="O4" s="1027"/>
      <c r="P4" s="1027"/>
      <c r="Q4" s="1027"/>
      <c r="R4" s="1027"/>
      <c r="S4" s="1027"/>
      <c r="T4" s="1027"/>
    </row>
    <row r="5" spans="2:30" s="7" customFormat="1" ht="16.5" customHeight="1" x14ac:dyDescent="0.2">
      <c r="B5" s="1027" t="s">
        <v>423</v>
      </c>
      <c r="C5" s="1027"/>
      <c r="D5" s="1027"/>
      <c r="E5" s="1027"/>
      <c r="F5" s="1027"/>
      <c r="G5" s="1027"/>
      <c r="H5" s="1027"/>
      <c r="I5" s="1027"/>
      <c r="J5" s="1027"/>
      <c r="K5" s="1027"/>
      <c r="L5" s="1027"/>
      <c r="M5" s="1027"/>
      <c r="N5" s="1027"/>
      <c r="O5" s="1027"/>
      <c r="P5" s="1027"/>
      <c r="Q5" s="1027"/>
      <c r="R5" s="1027"/>
      <c r="S5" s="1027"/>
      <c r="T5" s="1027"/>
      <c r="U5" s="1027"/>
      <c r="V5" s="1027"/>
      <c r="W5" s="1027"/>
      <c r="X5" s="1027"/>
      <c r="Y5" s="1027"/>
      <c r="Z5" s="1027"/>
      <c r="AA5" s="1027"/>
      <c r="AB5" s="1027"/>
      <c r="AC5" s="13"/>
    </row>
    <row r="6" spans="2:30" s="7" customFormat="1" ht="14.25" customHeight="1" x14ac:dyDescent="0.2">
      <c r="B6" s="1045" t="str">
        <f>porsaad!B6</f>
        <v>Situación a 31 de marzo de 2023</v>
      </c>
      <c r="C6" s="1045"/>
      <c r="D6" s="1045"/>
      <c r="E6" s="1045"/>
      <c r="F6" s="1045"/>
      <c r="G6" s="1045"/>
      <c r="H6" s="1045"/>
      <c r="I6" s="1045"/>
      <c r="J6" s="1045"/>
      <c r="K6" s="1045"/>
      <c r="L6" s="1045"/>
      <c r="M6" s="1045"/>
      <c r="N6" s="1045"/>
      <c r="O6" s="1045"/>
      <c r="P6" s="1045"/>
      <c r="Q6" s="1045"/>
      <c r="R6" s="1045"/>
      <c r="S6" s="1045"/>
      <c r="T6" s="1045"/>
      <c r="U6" s="1045"/>
      <c r="V6" s="1045"/>
      <c r="W6" s="1045"/>
      <c r="X6" s="1045"/>
      <c r="Y6" s="1045"/>
      <c r="Z6" s="1045"/>
      <c r="AA6" s="1045"/>
      <c r="AB6" s="1045"/>
      <c r="AC6" s="1045"/>
    </row>
    <row r="7" spans="2:30" s="518" customFormat="1" ht="5.25" customHeight="1" x14ac:dyDescent="0.2"/>
    <row r="8" spans="2:30" s="519" customFormat="1" ht="21.75" customHeight="1" x14ac:dyDescent="0.2">
      <c r="B8" s="1119" t="s">
        <v>30</v>
      </c>
      <c r="D8" s="1119" t="s">
        <v>120</v>
      </c>
      <c r="E8" s="1119" t="s">
        <v>29</v>
      </c>
      <c r="F8" s="1119"/>
      <c r="G8" s="1119"/>
      <c r="H8" s="1119"/>
      <c r="I8" s="1119"/>
      <c r="J8" s="1119"/>
      <c r="K8" s="1119"/>
      <c r="L8" s="1119"/>
      <c r="M8" s="1119"/>
      <c r="N8" s="1119"/>
      <c r="O8" s="1119"/>
      <c r="P8" s="1119"/>
      <c r="Q8" s="1119"/>
      <c r="R8" s="1119"/>
      <c r="S8" s="1119"/>
    </row>
    <row r="9" spans="2:30" s="519" customFormat="1" ht="21.75" customHeight="1" x14ac:dyDescent="0.2">
      <c r="B9" s="1119"/>
      <c r="D9" s="111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9"/>
      <c r="D10" s="111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8" t="s">
        <v>27</v>
      </c>
      <c r="D12" s="526" t="s">
        <v>34</v>
      </c>
      <c r="E12" s="527">
        <f>'36perfresol'!E12</f>
        <v>574</v>
      </c>
      <c r="F12" s="526"/>
      <c r="G12" s="527">
        <f>'36perfresol'!H12</f>
        <v>9778</v>
      </c>
      <c r="H12" s="526"/>
      <c r="I12" s="527">
        <f>'36perfresol'!K12</f>
        <v>6101</v>
      </c>
      <c r="J12" s="526"/>
      <c r="K12" s="527">
        <f>'36perfresol'!N12</f>
        <v>9354</v>
      </c>
      <c r="L12" s="526"/>
      <c r="M12" s="527">
        <f>'36perfresol'!Q12</f>
        <v>8509</v>
      </c>
      <c r="N12" s="526"/>
      <c r="O12" s="527">
        <f>'36perfresol'!T12</f>
        <v>11650</v>
      </c>
      <c r="P12" s="526"/>
      <c r="Q12" s="527">
        <f>'36perfresol'!W12</f>
        <v>40167</v>
      </c>
      <c r="R12" s="526"/>
      <c r="S12" s="527">
        <f>'36perfresol'!Z12</f>
        <v>182245</v>
      </c>
      <c r="T12" s="528"/>
      <c r="V12" s="529">
        <f>E12/E$16</f>
        <v>0.2802734375</v>
      </c>
      <c r="W12" s="529">
        <f>G12/G$16</f>
        <v>0.25767517853848787</v>
      </c>
      <c r="X12" s="529">
        <f>I12/I$16</f>
        <v>0.24979528332787423</v>
      </c>
      <c r="Y12" s="529">
        <f>K12/K$16</f>
        <v>0.25832642916321458</v>
      </c>
      <c r="Z12" s="529">
        <f>M12/M$16</f>
        <v>0.20311754034183138</v>
      </c>
      <c r="AA12" s="529">
        <f>O12/O$16</f>
        <v>0.16772484487251471</v>
      </c>
      <c r="AB12" s="529">
        <f>Q12/Q$16</f>
        <v>0.16034986586612163</v>
      </c>
      <c r="AC12" s="529">
        <f>S12/S$16</f>
        <v>0.25321265861828934</v>
      </c>
      <c r="AD12" s="529"/>
    </row>
    <row r="13" spans="2:30" s="525" customFormat="1" ht="21" customHeight="1" x14ac:dyDescent="0.2">
      <c r="B13" s="1118"/>
      <c r="D13" s="526" t="s">
        <v>52</v>
      </c>
      <c r="E13" s="527">
        <f>'36perfresol'!E13</f>
        <v>695</v>
      </c>
      <c r="F13" s="526"/>
      <c r="G13" s="527">
        <f>'36perfresol'!H13</f>
        <v>10798</v>
      </c>
      <c r="H13" s="526"/>
      <c r="I13" s="527">
        <f>'36perfresol'!K13</f>
        <v>7677</v>
      </c>
      <c r="J13" s="526"/>
      <c r="K13" s="527">
        <f>'36perfresol'!N13</f>
        <v>11782</v>
      </c>
      <c r="L13" s="526"/>
      <c r="M13" s="527">
        <f>'36perfresol'!Q13</f>
        <v>13032</v>
      </c>
      <c r="N13" s="526"/>
      <c r="O13" s="527">
        <f>'36perfresol'!T13</f>
        <v>20553</v>
      </c>
      <c r="P13" s="526"/>
      <c r="Q13" s="527">
        <f>'36perfresol'!W13</f>
        <v>66576</v>
      </c>
      <c r="R13" s="526"/>
      <c r="S13" s="527">
        <f>'36perfresol'!Z13</f>
        <v>226316</v>
      </c>
      <c r="T13" s="528"/>
      <c r="V13" s="529">
        <f t="shared" ref="V13:V15" si="0">E13/E$16</f>
        <v>0.33935546875</v>
      </c>
      <c r="W13" s="529">
        <f>G13/G$16</f>
        <v>0.28455477376340688</v>
      </c>
      <c r="X13" s="529">
        <f>I13/I$16</f>
        <v>0.31432197838191944</v>
      </c>
      <c r="Y13" s="529">
        <f>K13/K$16</f>
        <v>0.32537972935653137</v>
      </c>
      <c r="Z13" s="529">
        <f>M13/M$16</f>
        <v>0.31108564881122885</v>
      </c>
      <c r="AA13" s="529">
        <f>O13/O$16</f>
        <v>0.29590117911285796</v>
      </c>
      <c r="AB13" s="529">
        <f>Q13/Q$16</f>
        <v>0.26577669902912621</v>
      </c>
      <c r="AC13" s="529">
        <f>S13/S$16</f>
        <v>0.31444525802001028</v>
      </c>
      <c r="AD13" s="529"/>
    </row>
    <row r="14" spans="2:30" s="525" customFormat="1" ht="21" customHeight="1" x14ac:dyDescent="0.2">
      <c r="B14" s="1118"/>
      <c r="D14" s="526" t="s">
        <v>53</v>
      </c>
      <c r="E14" s="527">
        <f>'36perfresol'!E14</f>
        <v>249</v>
      </c>
      <c r="F14" s="526"/>
      <c r="G14" s="527">
        <f>'36perfresol'!H14</f>
        <v>7526</v>
      </c>
      <c r="H14" s="526"/>
      <c r="I14" s="527">
        <f>'36perfresol'!K14</f>
        <v>6588</v>
      </c>
      <c r="J14" s="526"/>
      <c r="K14" s="527">
        <f>'36perfresol'!N14</f>
        <v>9794</v>
      </c>
      <c r="L14" s="526"/>
      <c r="M14" s="527">
        <f>'36perfresol'!Q14</f>
        <v>12578</v>
      </c>
      <c r="N14" s="526"/>
      <c r="O14" s="527">
        <f>'36perfresol'!T14</f>
        <v>21803</v>
      </c>
      <c r="P14" s="526"/>
      <c r="Q14" s="527">
        <f>'36perfresol'!W14</f>
        <v>78835</v>
      </c>
      <c r="R14" s="526"/>
      <c r="S14" s="527">
        <f>'36perfresol'!Z14</f>
        <v>194897</v>
      </c>
      <c r="T14" s="528"/>
      <c r="V14" s="529">
        <f t="shared" si="0"/>
        <v>0.12158203125</v>
      </c>
      <c r="W14" s="529">
        <f>G14/G$16</f>
        <v>0.19832924868896093</v>
      </c>
      <c r="X14" s="529">
        <f>I14/I$16</f>
        <v>0.26973468719292498</v>
      </c>
      <c r="Y14" s="529">
        <f>K14/K$16</f>
        <v>0.27047776857221761</v>
      </c>
      <c r="Z14" s="529">
        <f>M14/M$16</f>
        <v>0.30024825742385181</v>
      </c>
      <c r="AA14" s="529">
        <f>O14/O$16</f>
        <v>0.31389740710347114</v>
      </c>
      <c r="AB14" s="529">
        <f>Q14/Q$16</f>
        <v>0.3147156042411855</v>
      </c>
      <c r="AC14" s="529">
        <f>S14/S$16</f>
        <v>0.27079144847172071</v>
      </c>
      <c r="AD14" s="529"/>
    </row>
    <row r="15" spans="2:30" s="525" customFormat="1" ht="21" customHeight="1" x14ac:dyDescent="0.2">
      <c r="B15" s="1118"/>
      <c r="D15" s="526" t="s">
        <v>121</v>
      </c>
      <c r="E15" s="527">
        <f>'36perfresol'!E15</f>
        <v>530</v>
      </c>
      <c r="F15" s="526"/>
      <c r="G15" s="527">
        <f>'36perfresol'!H15</f>
        <v>9845</v>
      </c>
      <c r="H15" s="526"/>
      <c r="I15" s="527">
        <f>'36perfresol'!K15</f>
        <v>4058</v>
      </c>
      <c r="J15" s="526"/>
      <c r="K15" s="527">
        <f>'36perfresol'!N15</f>
        <v>5280</v>
      </c>
      <c r="L15" s="526"/>
      <c r="M15" s="527">
        <f>'36perfresol'!Q15</f>
        <v>7773</v>
      </c>
      <c r="N15" s="526"/>
      <c r="O15" s="527">
        <f>'36perfresol'!T15</f>
        <v>15453</v>
      </c>
      <c r="P15" s="526"/>
      <c r="Q15" s="527">
        <f>'36perfresol'!W15</f>
        <v>64918</v>
      </c>
      <c r="R15" s="526"/>
      <c r="S15" s="527">
        <f>'36perfresol'!Z15</f>
        <v>116273</v>
      </c>
      <c r="T15" s="528"/>
      <c r="V15" s="529">
        <f t="shared" si="0"/>
        <v>0.2587890625</v>
      </c>
      <c r="W15" s="529">
        <f>G15/G$16</f>
        <v>0.25944079900914435</v>
      </c>
      <c r="X15" s="529">
        <f>I15/I$16</f>
        <v>0.16614805109728137</v>
      </c>
      <c r="Y15" s="529">
        <f>K15/K$16</f>
        <v>0.14581607290803644</v>
      </c>
      <c r="Z15" s="529">
        <f>M15/M$16</f>
        <v>0.18554855342308793</v>
      </c>
      <c r="AA15" s="529">
        <f>O15/O$16</f>
        <v>0.22247656891115622</v>
      </c>
      <c r="AB15" s="529">
        <f>Q15/Q$16</f>
        <v>0.2591578308635667</v>
      </c>
      <c r="AC15" s="529">
        <f>S15/S$16</f>
        <v>0.16155063488997973</v>
      </c>
      <c r="AD15" s="529"/>
    </row>
    <row r="16" spans="2:30" s="525" customFormat="1" ht="21" customHeight="1" x14ac:dyDescent="0.2">
      <c r="B16" s="1118"/>
      <c r="D16" s="530" t="s">
        <v>71</v>
      </c>
      <c r="E16" s="527">
        <f>SUM(E12:E15)</f>
        <v>2048</v>
      </c>
      <c r="F16" s="526"/>
      <c r="G16" s="527">
        <f>SUM(G12:G15)</f>
        <v>37947</v>
      </c>
      <c r="H16" s="526"/>
      <c r="I16" s="527">
        <f>SUM(I12:I15)</f>
        <v>24424</v>
      </c>
      <c r="J16" s="526"/>
      <c r="K16" s="527">
        <f>SUM(K12:K15)</f>
        <v>36210</v>
      </c>
      <c r="L16" s="526"/>
      <c r="M16" s="527">
        <f>SUM(M12:M15)</f>
        <v>41892</v>
      </c>
      <c r="N16" s="526"/>
      <c r="O16" s="527">
        <f>SUM(O12:O15)</f>
        <v>69459</v>
      </c>
      <c r="P16" s="526"/>
      <c r="Q16" s="527">
        <f>SUM(Q12:Q15)</f>
        <v>250496</v>
      </c>
      <c r="R16" s="526"/>
      <c r="S16" s="527">
        <f>SUM(S12:S15)</f>
        <v>719731</v>
      </c>
      <c r="T16" s="528"/>
      <c r="V16" s="529"/>
    </row>
    <row r="17" spans="2:29" s="525" customFormat="1" ht="21" customHeight="1" x14ac:dyDescent="0.2">
      <c r="B17" s="1118" t="s">
        <v>26</v>
      </c>
      <c r="D17" s="526" t="s">
        <v>34</v>
      </c>
      <c r="E17" s="527">
        <f>'36perfresol'!E17</f>
        <v>793</v>
      </c>
      <c r="F17" s="526"/>
      <c r="G17" s="527">
        <f>'36perfresol'!H17</f>
        <v>20129</v>
      </c>
      <c r="H17" s="526"/>
      <c r="I17" s="527">
        <f>'36perfresol'!K17</f>
        <v>9195</v>
      </c>
      <c r="J17" s="526"/>
      <c r="K17" s="527">
        <f>'36perfresol'!N17</f>
        <v>11524</v>
      </c>
      <c r="L17" s="526"/>
      <c r="M17" s="527">
        <f>'36perfresol'!Q17</f>
        <v>9737</v>
      </c>
      <c r="N17" s="526"/>
      <c r="O17" s="527">
        <f>'36perfresol'!T17</f>
        <v>12790</v>
      </c>
      <c r="P17" s="526"/>
      <c r="Q17" s="527">
        <f>'36perfresol'!W17</f>
        <v>29361</v>
      </c>
      <c r="R17" s="526"/>
      <c r="S17" s="527">
        <f>'36perfresol'!Z17</f>
        <v>56901</v>
      </c>
      <c r="T17" s="528"/>
      <c r="V17" s="529">
        <f>E17/E$21</f>
        <v>0.27814801823921431</v>
      </c>
      <c r="W17" s="529">
        <f>G17/G$21</f>
        <v>0.26476120325673774</v>
      </c>
      <c r="X17" s="529">
        <f>I17/I$21</f>
        <v>0.24031676336835503</v>
      </c>
      <c r="Y17" s="529">
        <f>K17/K$21</f>
        <v>0.24204490558904454</v>
      </c>
      <c r="Z17" s="529">
        <f>M17/M$21</f>
        <v>0.20322674903990651</v>
      </c>
      <c r="AA17" s="529">
        <f>O17/O$21</f>
        <v>0.18214702782762254</v>
      </c>
      <c r="AB17" s="529">
        <f>Q17/Q$21</f>
        <v>0.20109585288175064</v>
      </c>
      <c r="AC17" s="529">
        <f>S17/S$21</f>
        <v>0.21643014449976608</v>
      </c>
    </row>
    <row r="18" spans="2:29" s="525" customFormat="1" ht="21" customHeight="1" x14ac:dyDescent="0.2">
      <c r="B18" s="1118"/>
      <c r="D18" s="526" t="s">
        <v>52</v>
      </c>
      <c r="E18" s="527">
        <f>'36perfresol'!E18</f>
        <v>996</v>
      </c>
      <c r="F18" s="526"/>
      <c r="G18" s="527">
        <f>'36perfresol'!H18</f>
        <v>25833</v>
      </c>
      <c r="H18" s="526"/>
      <c r="I18" s="527">
        <f>'36perfresol'!K18</f>
        <v>11683</v>
      </c>
      <c r="J18" s="526"/>
      <c r="K18" s="527">
        <f>'36perfresol'!N18</f>
        <v>15700</v>
      </c>
      <c r="L18" s="526"/>
      <c r="M18" s="527">
        <f>'36perfresol'!Q18</f>
        <v>15703</v>
      </c>
      <c r="N18" s="526"/>
      <c r="O18" s="527">
        <f>'36perfresol'!T18</f>
        <v>22462</v>
      </c>
      <c r="P18" s="526"/>
      <c r="Q18" s="527">
        <f>'36perfresol'!W18</f>
        <v>43554</v>
      </c>
      <c r="R18" s="526"/>
      <c r="S18" s="527">
        <f>'36perfresol'!Z18</f>
        <v>76005</v>
      </c>
      <c r="T18" s="528"/>
      <c r="V18" s="529">
        <f t="shared" ref="V18:V20" si="1">E18/E$21</f>
        <v>0.34935110487548227</v>
      </c>
      <c r="W18" s="529">
        <f t="shared" ref="W18:W20" si="2">G18/G$21</f>
        <v>0.33978718086995408</v>
      </c>
      <c r="X18" s="529">
        <f t="shared" ref="X18:X20" si="3">I18/I$21</f>
        <v>0.30534211489206003</v>
      </c>
      <c r="Y18" s="529">
        <f t="shared" ref="Y18:Y20" si="4">K18/K$21</f>
        <v>0.32975572871815334</v>
      </c>
      <c r="Z18" s="529">
        <f t="shared" ref="Z18:Z20" si="5">M18/M$21</f>
        <v>0.32774670228752711</v>
      </c>
      <c r="AA18" s="529">
        <f t="shared" ref="AA18:AA20" si="6">O18/O$21</f>
        <v>0.31988948702611864</v>
      </c>
      <c r="AB18" s="529">
        <f t="shared" ref="AB18:AB20" si="7">Q18/Q$21</f>
        <v>0.298304852573542</v>
      </c>
      <c r="AC18" s="529">
        <f t="shared" ref="AC18:AC20" si="8">S18/S$21</f>
        <v>0.28909462281339027</v>
      </c>
    </row>
    <row r="19" spans="2:29" s="525" customFormat="1" ht="21" customHeight="1" x14ac:dyDescent="0.2">
      <c r="B19" s="1118"/>
      <c r="D19" s="526" t="s">
        <v>53</v>
      </c>
      <c r="E19" s="527">
        <f>'36perfresol'!E19</f>
        <v>364</v>
      </c>
      <c r="F19" s="526"/>
      <c r="G19" s="527">
        <f>'36perfresol'!H19</f>
        <v>16510</v>
      </c>
      <c r="H19" s="526"/>
      <c r="I19" s="527">
        <f>'36perfresol'!K19</f>
        <v>11083</v>
      </c>
      <c r="J19" s="526"/>
      <c r="K19" s="527">
        <f>'36perfresol'!N19</f>
        <v>14036</v>
      </c>
      <c r="L19" s="526"/>
      <c r="M19" s="527">
        <f>'36perfresol'!Q19</f>
        <v>15007</v>
      </c>
      <c r="N19" s="526"/>
      <c r="O19" s="527">
        <f>'36perfresol'!T19</f>
        <v>21632</v>
      </c>
      <c r="P19" s="526"/>
      <c r="Q19" s="527">
        <f>'36perfresol'!W19</f>
        <v>40866</v>
      </c>
      <c r="R19" s="526"/>
      <c r="S19" s="527">
        <f>'36perfresol'!Z19</f>
        <v>73113</v>
      </c>
      <c r="T19" s="528"/>
      <c r="V19" s="529">
        <f t="shared" si="1"/>
        <v>0.12767450017537707</v>
      </c>
      <c r="W19" s="529">
        <f t="shared" si="2"/>
        <v>0.21715969326686571</v>
      </c>
      <c r="X19" s="529">
        <f t="shared" si="3"/>
        <v>0.28966076002299934</v>
      </c>
      <c r="Y19" s="529">
        <f t="shared" si="4"/>
        <v>0.29480582218394907</v>
      </c>
      <c r="Z19" s="529">
        <f t="shared" si="5"/>
        <v>0.31322007012856906</v>
      </c>
      <c r="AA19" s="529">
        <f t="shared" si="6"/>
        <v>0.30806915605685153</v>
      </c>
      <c r="AB19" s="529">
        <f t="shared" si="7"/>
        <v>0.2798945241601315</v>
      </c>
      <c r="AC19" s="529">
        <f t="shared" si="8"/>
        <v>0.27809453532998363</v>
      </c>
    </row>
    <row r="20" spans="2:29" s="525" customFormat="1" ht="21" customHeight="1" x14ac:dyDescent="0.2">
      <c r="B20" s="1118"/>
      <c r="D20" s="526" t="s">
        <v>121</v>
      </c>
      <c r="E20" s="527">
        <f>'36perfresol'!E20</f>
        <v>698</v>
      </c>
      <c r="F20" s="526"/>
      <c r="G20" s="527">
        <f>'36perfresol'!H20</f>
        <v>13555</v>
      </c>
      <c r="H20" s="526"/>
      <c r="I20" s="527">
        <f>'36perfresol'!K20</f>
        <v>6301</v>
      </c>
      <c r="J20" s="526"/>
      <c r="K20" s="527">
        <f>'36perfresol'!N20</f>
        <v>6351</v>
      </c>
      <c r="L20" s="526"/>
      <c r="M20" s="527">
        <f>'36perfresol'!Q20</f>
        <v>7465</v>
      </c>
      <c r="N20" s="526"/>
      <c r="O20" s="527">
        <f>'36perfresol'!T20</f>
        <v>13334</v>
      </c>
      <c r="P20" s="526"/>
      <c r="Q20" s="527">
        <f>'36perfresol'!W20</f>
        <v>32224</v>
      </c>
      <c r="R20" s="526"/>
      <c r="S20" s="527">
        <f>'36perfresol'!Z20</f>
        <v>56888</v>
      </c>
      <c r="T20" s="528"/>
      <c r="V20" s="529">
        <f t="shared" si="1"/>
        <v>0.24482637670992635</v>
      </c>
      <c r="W20" s="529">
        <f t="shared" si="2"/>
        <v>0.17829192260644244</v>
      </c>
      <c r="X20" s="529">
        <f t="shared" si="3"/>
        <v>0.16468036171658565</v>
      </c>
      <c r="Y20" s="529">
        <f t="shared" si="4"/>
        <v>0.13339354350885299</v>
      </c>
      <c r="Z20" s="529">
        <f t="shared" si="5"/>
        <v>0.15580647854399732</v>
      </c>
      <c r="AA20" s="529">
        <f t="shared" si="6"/>
        <v>0.18989432908940729</v>
      </c>
      <c r="AB20" s="529">
        <f t="shared" si="7"/>
        <v>0.22070477038457587</v>
      </c>
      <c r="AC20" s="529">
        <f t="shared" si="8"/>
        <v>0.21638069735686002</v>
      </c>
    </row>
    <row r="21" spans="2:29" s="525" customFormat="1" ht="21" customHeight="1" x14ac:dyDescent="0.2">
      <c r="B21" s="1118"/>
      <c r="D21" s="530" t="s">
        <v>71</v>
      </c>
      <c r="E21" s="527">
        <f>SUM(E17:E20)</f>
        <v>2851</v>
      </c>
      <c r="F21" s="526"/>
      <c r="G21" s="527">
        <f>SUM(G17:G20)</f>
        <v>76027</v>
      </c>
      <c r="H21" s="526"/>
      <c r="I21" s="527">
        <f>SUM(I17:I20)</f>
        <v>38262</v>
      </c>
      <c r="J21" s="526"/>
      <c r="K21" s="527">
        <f>SUM(K17:K20)</f>
        <v>47611</v>
      </c>
      <c r="L21" s="526"/>
      <c r="M21" s="527">
        <f>SUM(M17:M20)</f>
        <v>47912</v>
      </c>
      <c r="N21" s="526"/>
      <c r="O21" s="527">
        <f>SUM(O17:O20)</f>
        <v>70218</v>
      </c>
      <c r="P21" s="526"/>
      <c r="Q21" s="527">
        <f>SUM(Q17:Q20)</f>
        <v>146005</v>
      </c>
      <c r="R21" s="526"/>
      <c r="S21" s="527">
        <f>SUM(S17:S20)</f>
        <v>262907</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19" t="s">
        <v>3</v>
      </c>
      <c r="C23" s="1119"/>
      <c r="D23" s="1119"/>
      <c r="E23" s="532">
        <f>E16+E21</f>
        <v>4899</v>
      </c>
      <c r="F23" s="528"/>
      <c r="G23" s="532">
        <f>G16+G21</f>
        <v>113974</v>
      </c>
      <c r="H23" s="528"/>
      <c r="I23" s="532">
        <f>I16+I21</f>
        <v>62686</v>
      </c>
      <c r="J23" s="528"/>
      <c r="K23" s="532">
        <f>K16+K21</f>
        <v>83821</v>
      </c>
      <c r="L23" s="528"/>
      <c r="M23" s="532">
        <f>M16+M21</f>
        <v>89804</v>
      </c>
      <c r="N23" s="528"/>
      <c r="O23" s="532">
        <f>O16+O21</f>
        <v>139677</v>
      </c>
      <c r="P23" s="528"/>
      <c r="Q23" s="532">
        <f>Q16+Q21</f>
        <v>396501</v>
      </c>
      <c r="R23" s="528"/>
      <c r="S23" s="532">
        <f>S16+S21</f>
        <v>982638</v>
      </c>
      <c r="T23" s="528"/>
    </row>
    <row r="24" spans="2:29" s="536" customFormat="1" ht="5.25" customHeight="1" x14ac:dyDescent="0.2">
      <c r="B24" s="534"/>
      <c r="C24" s="534"/>
      <c r="D24" s="534"/>
      <c r="E24" s="534"/>
      <c r="F24" s="534"/>
      <c r="G24" s="534"/>
      <c r="H24" s="534"/>
      <c r="I24" s="534"/>
      <c r="J24" s="534"/>
      <c r="K24" s="534"/>
      <c r="L24" s="535"/>
    </row>
    <row r="25" spans="2:29" s="135" customFormat="1" ht="5.25" customHeight="1" x14ac:dyDescent="0.2">
      <c r="B25" s="717"/>
      <c r="C25" s="717"/>
      <c r="D25" s="717"/>
      <c r="E25" s="717"/>
      <c r="F25" s="717"/>
      <c r="G25" s="717"/>
      <c r="H25" s="717"/>
      <c r="I25" s="717"/>
      <c r="J25" s="717"/>
      <c r="K25" s="717"/>
      <c r="L25" s="718"/>
    </row>
    <row r="26" spans="2:29" s="135" customFormat="1" ht="12.75" customHeight="1" x14ac:dyDescent="0.2">
      <c r="B26" s="537"/>
      <c r="C26" s="537"/>
      <c r="D26" s="537"/>
      <c r="E26" s="537"/>
      <c r="F26" s="537"/>
      <c r="G26" s="537"/>
      <c r="H26" s="537"/>
      <c r="I26" s="537"/>
      <c r="J26" s="537"/>
      <c r="K26" s="537"/>
      <c r="L26" s="537"/>
    </row>
    <row r="27" spans="2:29" s="716" customFormat="1" ht="24.75" customHeight="1" x14ac:dyDescent="0.2">
      <c r="B27" s="719"/>
      <c r="C27" s="719"/>
      <c r="D27" s="719"/>
      <c r="E27" s="719" t="s">
        <v>122</v>
      </c>
      <c r="F27" s="719"/>
      <c r="G27" s="719" t="s">
        <v>23</v>
      </c>
      <c r="H27" s="719"/>
      <c r="I27" s="719" t="s">
        <v>21</v>
      </c>
      <c r="J27" s="719"/>
      <c r="K27" s="719" t="s">
        <v>19</v>
      </c>
      <c r="L27" s="719"/>
    </row>
    <row r="28" spans="2:29" s="716" customFormat="1" ht="10.5" x14ac:dyDescent="0.2">
      <c r="B28" s="720"/>
      <c r="C28" s="720"/>
      <c r="D28" s="720"/>
      <c r="E28" s="720" t="e">
        <f>#REF!</f>
        <v>#REF!</v>
      </c>
      <c r="F28" s="721"/>
      <c r="G28" s="721" t="e">
        <f>#REF!</f>
        <v>#REF!</v>
      </c>
      <c r="H28" s="721"/>
      <c r="I28" s="721" t="e">
        <f>#REF!</f>
        <v>#REF!</v>
      </c>
      <c r="J28" s="721"/>
      <c r="K28" s="721" t="e">
        <f>#REF!</f>
        <v>#REF!</v>
      </c>
      <c r="L28" s="721"/>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12" s="135" customFormat="1" x14ac:dyDescent="0.2">
      <c r="B33" s="537"/>
      <c r="C33" s="537"/>
      <c r="D33" s="537"/>
      <c r="E33" s="537"/>
      <c r="F33" s="537"/>
      <c r="G33" s="537"/>
      <c r="H33" s="537"/>
      <c r="I33" s="537"/>
      <c r="J33" s="537"/>
      <c r="K33" s="537"/>
      <c r="L33" s="537"/>
    </row>
    <row r="34" spans="2:12" s="135" customFormat="1" x14ac:dyDescent="0.2">
      <c r="B34" s="537"/>
      <c r="C34" s="537"/>
      <c r="D34" s="537"/>
      <c r="E34" s="537"/>
      <c r="F34" s="537"/>
      <c r="G34" s="537"/>
      <c r="H34" s="537"/>
      <c r="I34" s="537"/>
      <c r="J34" s="537"/>
      <c r="K34" s="537"/>
      <c r="L34" s="537"/>
    </row>
    <row r="35" spans="2:12" s="135" customFormat="1" x14ac:dyDescent="0.2">
      <c r="B35" s="537"/>
      <c r="C35" s="537"/>
      <c r="D35" s="537"/>
      <c r="E35" s="537"/>
      <c r="F35" s="537"/>
      <c r="G35" s="537"/>
      <c r="H35" s="537"/>
      <c r="I35" s="537"/>
      <c r="J35" s="537"/>
      <c r="K35" s="537"/>
      <c r="L35" s="537"/>
    </row>
    <row r="36" spans="2:12" s="19" customFormat="1" x14ac:dyDescent="0.2">
      <c r="B36" s="48"/>
      <c r="C36" s="48"/>
      <c r="D36" s="48"/>
      <c r="E36" s="48"/>
      <c r="F36" s="48"/>
      <c r="G36" s="48"/>
      <c r="H36" s="48"/>
      <c r="I36" s="48"/>
      <c r="J36" s="48"/>
      <c r="K36" s="48"/>
      <c r="L36" s="48"/>
    </row>
    <row r="37" spans="2:12" s="19" customFormat="1" x14ac:dyDescent="0.2">
      <c r="C37" s="1089"/>
      <c r="D37" s="1089"/>
      <c r="E37" s="1089"/>
      <c r="F37" s="1089"/>
      <c r="G37" s="1089"/>
      <c r="H37" s="1089"/>
      <c r="I37" s="1089"/>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100"/>
      <c r="C46" s="1101"/>
      <c r="D46" s="1101"/>
      <c r="E46" s="1101"/>
      <c r="F46" s="1101"/>
      <c r="G46" s="1101"/>
      <c r="H46" s="1101"/>
      <c r="I46" s="1101"/>
      <c r="J46" s="1101"/>
      <c r="K46" s="1101"/>
      <c r="L46" s="403"/>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8"/>
      <c r="C3" s="1058"/>
      <c r="D3" s="1058"/>
      <c r="E3" s="1058"/>
      <c r="F3" s="1058"/>
      <c r="G3" s="1058"/>
      <c r="H3" s="1058"/>
      <c r="I3" s="1058"/>
      <c r="J3" s="45"/>
      <c r="Q3" s="89"/>
    </row>
    <row r="4" spans="2:30" s="7" customFormat="1" ht="2.25" customHeight="1" x14ac:dyDescent="0.2">
      <c r="B4" s="1027"/>
      <c r="C4" s="1027"/>
      <c r="D4" s="1027"/>
      <c r="E4" s="1027"/>
      <c r="F4" s="1027"/>
      <c r="G4" s="1027"/>
      <c r="H4" s="1027"/>
      <c r="I4" s="1027"/>
      <c r="J4" s="1027"/>
      <c r="K4" s="1027"/>
      <c r="L4" s="1027"/>
      <c r="M4" s="1027"/>
      <c r="N4" s="1027"/>
      <c r="O4" s="1027"/>
      <c r="P4" s="1027"/>
      <c r="Q4" s="1027"/>
      <c r="R4" s="1027"/>
      <c r="S4" s="1027"/>
      <c r="T4" s="1027"/>
    </row>
    <row r="5" spans="2:30" s="7" customFormat="1" ht="36" customHeight="1" x14ac:dyDescent="0.2">
      <c r="B5" s="1032" t="s">
        <v>424</v>
      </c>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Z5" s="1032"/>
      <c r="AA5" s="1032"/>
      <c r="AB5" s="1032"/>
      <c r="AC5" s="13"/>
    </row>
    <row r="6" spans="2:30" s="7" customFormat="1" ht="14.25" customHeight="1" x14ac:dyDescent="0.2">
      <c r="B6" s="1045" t="str">
        <f>porsaad!B6</f>
        <v>Situación a 31 de marzo de 2023</v>
      </c>
      <c r="C6" s="1045"/>
      <c r="D6" s="1045"/>
      <c r="E6" s="1045"/>
      <c r="F6" s="1045"/>
      <c r="G6" s="1045"/>
      <c r="H6" s="1045"/>
      <c r="I6" s="1045"/>
      <c r="J6" s="1045"/>
      <c r="K6" s="1045"/>
      <c r="L6" s="1045"/>
      <c r="M6" s="1045"/>
      <c r="N6" s="1045"/>
      <c r="O6" s="1045"/>
      <c r="P6" s="1045"/>
      <c r="Q6" s="1045"/>
      <c r="R6" s="1045"/>
      <c r="S6" s="1045"/>
      <c r="T6" s="1045"/>
      <c r="U6" s="1045"/>
      <c r="V6" s="1045"/>
      <c r="W6" s="1045"/>
      <c r="X6" s="1045"/>
      <c r="Y6" s="1045"/>
      <c r="Z6" s="1045"/>
      <c r="AA6" s="1045"/>
      <c r="AB6" s="1045"/>
      <c r="AC6" s="1045"/>
    </row>
    <row r="7" spans="2:30" s="772" customFormat="1" ht="5.25" customHeight="1" x14ac:dyDescent="0.2"/>
    <row r="8" spans="2:30" s="519" customFormat="1" ht="21.75" customHeight="1" x14ac:dyDescent="0.2">
      <c r="B8" s="1119" t="s">
        <v>30</v>
      </c>
      <c r="D8" s="1119" t="s">
        <v>120</v>
      </c>
      <c r="E8" s="1119" t="s">
        <v>29</v>
      </c>
      <c r="F8" s="1119"/>
      <c r="G8" s="1119"/>
      <c r="H8" s="1119"/>
      <c r="I8" s="1119"/>
      <c r="J8" s="1119"/>
      <c r="K8" s="1119"/>
      <c r="L8" s="1119"/>
      <c r="M8" s="1119"/>
      <c r="N8" s="1119"/>
      <c r="O8" s="1119"/>
      <c r="P8" s="1119"/>
      <c r="Q8" s="1119"/>
      <c r="R8" s="1119"/>
      <c r="S8" s="1119"/>
    </row>
    <row r="9" spans="2:30" s="519" customFormat="1" ht="21.75" customHeight="1" x14ac:dyDescent="0.2">
      <c r="B9" s="1119"/>
      <c r="D9" s="111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9"/>
      <c r="D10" s="111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8" t="s">
        <v>27</v>
      </c>
      <c r="D12" s="526" t="s">
        <v>34</v>
      </c>
      <c r="E12" s="527">
        <f>'36perfresol'!E12</f>
        <v>574</v>
      </c>
      <c r="F12" s="526"/>
      <c r="G12" s="527">
        <f>'36perfresol'!H12</f>
        <v>9778</v>
      </c>
      <c r="H12" s="526"/>
      <c r="I12" s="527">
        <f>'36perfresol'!K12</f>
        <v>6101</v>
      </c>
      <c r="J12" s="526"/>
      <c r="K12" s="527">
        <f>'36perfresol'!N12</f>
        <v>9354</v>
      </c>
      <c r="L12" s="526"/>
      <c r="M12" s="527">
        <f>'36perfresol'!Q12</f>
        <v>8509</v>
      </c>
      <c r="N12" s="526"/>
      <c r="O12" s="527">
        <f>'36perfresol'!T12</f>
        <v>11650</v>
      </c>
      <c r="P12" s="526"/>
      <c r="Q12" s="527">
        <f>'36perfresol'!W12</f>
        <v>40167</v>
      </c>
      <c r="R12" s="526"/>
      <c r="S12" s="527">
        <f>'36perfresol'!Z12</f>
        <v>182245</v>
      </c>
      <c r="T12" s="528"/>
      <c r="V12" s="529">
        <f>E12/E$16</f>
        <v>0.37812911725955206</v>
      </c>
      <c r="W12" s="529">
        <f>G12/G$16</f>
        <v>0.34794676535477903</v>
      </c>
      <c r="X12" s="529">
        <f>I12/I$16</f>
        <v>0.29956790729647453</v>
      </c>
      <c r="Y12" s="529">
        <f>K12/K$16</f>
        <v>0.30242483026188166</v>
      </c>
      <c r="Z12" s="529">
        <f>M12/M$16</f>
        <v>0.24939183446173685</v>
      </c>
      <c r="AA12" s="529">
        <f>O12/O$16</f>
        <v>0.21571677221049512</v>
      </c>
      <c r="AB12" s="529">
        <f>Q12/Q$16</f>
        <v>0.21644268178340104</v>
      </c>
      <c r="AC12" s="529">
        <f>S12/S$16</f>
        <v>0.30200113346744928</v>
      </c>
      <c r="AD12" s="529"/>
    </row>
    <row r="13" spans="2:30" s="525" customFormat="1" ht="21" customHeight="1" x14ac:dyDescent="0.2">
      <c r="B13" s="1118"/>
      <c r="D13" s="526" t="s">
        <v>52</v>
      </c>
      <c r="E13" s="527">
        <f>'36perfresol'!E13</f>
        <v>695</v>
      </c>
      <c r="F13" s="526"/>
      <c r="G13" s="527">
        <f>'36perfresol'!H13</f>
        <v>10798</v>
      </c>
      <c r="H13" s="526"/>
      <c r="I13" s="527">
        <f>'36perfresol'!K13</f>
        <v>7677</v>
      </c>
      <c r="J13" s="526"/>
      <c r="K13" s="527">
        <f>'36perfresol'!N13</f>
        <v>11782</v>
      </c>
      <c r="L13" s="526"/>
      <c r="M13" s="527">
        <f>'36perfresol'!Q13</f>
        <v>13032</v>
      </c>
      <c r="N13" s="526"/>
      <c r="O13" s="527">
        <f>'36perfresol'!T13</f>
        <v>20553</v>
      </c>
      <c r="P13" s="526"/>
      <c r="Q13" s="527">
        <f>'36perfresol'!W13</f>
        <v>66576</v>
      </c>
      <c r="R13" s="526"/>
      <c r="S13" s="527">
        <f>'36perfresol'!Z13</f>
        <v>226316</v>
      </c>
      <c r="T13" s="528"/>
      <c r="V13" s="529">
        <f t="shared" ref="V13:V14" si="0">E13/E$16</f>
        <v>0.45783926218708826</v>
      </c>
      <c r="W13" s="529">
        <f>G13/G$16</f>
        <v>0.38424311436908404</v>
      </c>
      <c r="X13" s="529">
        <f>I13/I$16</f>
        <v>0.37695178238240207</v>
      </c>
      <c r="Y13" s="529">
        <f>K13/K$16</f>
        <v>0.3809246686065309</v>
      </c>
      <c r="Z13" s="529">
        <f>M13/M$16</f>
        <v>0.38195726721181744</v>
      </c>
      <c r="AA13" s="529">
        <f>O13/O$16</f>
        <v>0.3805688256860349</v>
      </c>
      <c r="AB13" s="529">
        <f>Q13/Q$16</f>
        <v>0.35874942072875016</v>
      </c>
      <c r="AC13" s="529">
        <f>S13/S$16</f>
        <v>0.37503189948596255</v>
      </c>
      <c r="AD13" s="529"/>
    </row>
    <row r="14" spans="2:30" s="525" customFormat="1" ht="21" customHeight="1" x14ac:dyDescent="0.2">
      <c r="B14" s="1118"/>
      <c r="D14" s="526" t="s">
        <v>53</v>
      </c>
      <c r="E14" s="527">
        <f>'36perfresol'!E14</f>
        <v>249</v>
      </c>
      <c r="F14" s="526"/>
      <c r="G14" s="527">
        <f>'36perfresol'!H14</f>
        <v>7526</v>
      </c>
      <c r="H14" s="526"/>
      <c r="I14" s="527">
        <f>'36perfresol'!K14</f>
        <v>6588</v>
      </c>
      <c r="J14" s="526"/>
      <c r="K14" s="527">
        <f>'36perfresol'!N14</f>
        <v>9794</v>
      </c>
      <c r="L14" s="526"/>
      <c r="M14" s="527">
        <f>'36perfresol'!Q14</f>
        <v>12578</v>
      </c>
      <c r="N14" s="526"/>
      <c r="O14" s="527">
        <f>'36perfresol'!T14</f>
        <v>21803</v>
      </c>
      <c r="P14" s="526"/>
      <c r="Q14" s="527">
        <f>'36perfresol'!W14</f>
        <v>78835</v>
      </c>
      <c r="R14" s="526"/>
      <c r="S14" s="527">
        <f>'36perfresol'!Z14</f>
        <v>194897</v>
      </c>
      <c r="T14" s="528"/>
      <c r="V14" s="529">
        <f t="shared" si="0"/>
        <v>0.16403162055335968</v>
      </c>
      <c r="W14" s="529">
        <f>G14/G$16</f>
        <v>0.26781012027613693</v>
      </c>
      <c r="X14" s="529">
        <f>I14/I$16</f>
        <v>0.32348031032112345</v>
      </c>
      <c r="Y14" s="529">
        <f>K14/K$16</f>
        <v>0.31665050113158744</v>
      </c>
      <c r="Z14" s="529">
        <f>M14/M$16</f>
        <v>0.36865089832644565</v>
      </c>
      <c r="AA14" s="529">
        <f>O14/O$16</f>
        <v>0.40371440210346998</v>
      </c>
      <c r="AB14" s="529">
        <f>Q14/Q$16</f>
        <v>0.42480789748784875</v>
      </c>
      <c r="AC14" s="529">
        <f>S14/S$16</f>
        <v>0.32296696704658817</v>
      </c>
      <c r="AD14" s="529"/>
    </row>
    <row r="15" spans="2:30" s="525" customFormat="1" ht="21" customHeight="1" x14ac:dyDescent="0.2">
      <c r="B15" s="1118"/>
      <c r="D15" s="526"/>
      <c r="E15" s="527"/>
      <c r="F15" s="526"/>
      <c r="G15" s="527"/>
      <c r="H15" s="526"/>
      <c r="I15" s="527"/>
      <c r="J15" s="526"/>
      <c r="K15" s="527"/>
      <c r="L15" s="526"/>
      <c r="M15" s="527"/>
      <c r="N15" s="526"/>
      <c r="O15" s="527"/>
      <c r="P15" s="526"/>
      <c r="Q15" s="527"/>
      <c r="R15" s="526"/>
      <c r="S15" s="527"/>
      <c r="T15" s="528"/>
      <c r="V15" s="529"/>
      <c r="W15" s="529"/>
      <c r="X15" s="529"/>
      <c r="Y15" s="529"/>
      <c r="Z15" s="529"/>
      <c r="AA15" s="529"/>
      <c r="AB15" s="529"/>
      <c r="AC15" s="529"/>
      <c r="AD15" s="529"/>
    </row>
    <row r="16" spans="2:30" s="525" customFormat="1" ht="21" customHeight="1" x14ac:dyDescent="0.2">
      <c r="B16" s="1118"/>
      <c r="D16" s="530" t="s">
        <v>71</v>
      </c>
      <c r="E16" s="527">
        <f>SUM(E12:E15)</f>
        <v>1518</v>
      </c>
      <c r="F16" s="526"/>
      <c r="G16" s="527">
        <f>SUM(G12:G15)</f>
        <v>28102</v>
      </c>
      <c r="H16" s="526"/>
      <c r="I16" s="527">
        <f>SUM(I12:I15)</f>
        <v>20366</v>
      </c>
      <c r="J16" s="526"/>
      <c r="K16" s="527">
        <f>SUM(K12:K15)</f>
        <v>30930</v>
      </c>
      <c r="L16" s="526"/>
      <c r="M16" s="527">
        <f>SUM(M12:M15)</f>
        <v>34119</v>
      </c>
      <c r="N16" s="526"/>
      <c r="O16" s="527">
        <f>SUM(O12:O15)</f>
        <v>54006</v>
      </c>
      <c r="P16" s="526"/>
      <c r="Q16" s="527">
        <f>SUM(Q12:Q15)</f>
        <v>185578</v>
      </c>
      <c r="R16" s="526"/>
      <c r="S16" s="527">
        <f>SUM(S12:S15)</f>
        <v>603458</v>
      </c>
      <c r="T16" s="528"/>
      <c r="V16" s="529"/>
    </row>
    <row r="17" spans="2:29" s="525" customFormat="1" ht="21" customHeight="1" x14ac:dyDescent="0.2">
      <c r="B17" s="1118" t="s">
        <v>26</v>
      </c>
      <c r="D17" s="526" t="s">
        <v>34</v>
      </c>
      <c r="E17" s="527">
        <f>'36perfresol'!E17</f>
        <v>793</v>
      </c>
      <c r="F17" s="526"/>
      <c r="G17" s="527">
        <f>'36perfresol'!H17</f>
        <v>20129</v>
      </c>
      <c r="H17" s="526"/>
      <c r="I17" s="527">
        <f>'36perfresol'!K17</f>
        <v>9195</v>
      </c>
      <c r="J17" s="526"/>
      <c r="K17" s="527">
        <f>'36perfresol'!N17</f>
        <v>11524</v>
      </c>
      <c r="L17" s="526"/>
      <c r="M17" s="527">
        <f>'36perfresol'!Q17</f>
        <v>9737</v>
      </c>
      <c r="N17" s="526"/>
      <c r="O17" s="527">
        <f>'36perfresol'!T17</f>
        <v>12790</v>
      </c>
      <c r="P17" s="526"/>
      <c r="Q17" s="527">
        <f>'36perfresol'!W17</f>
        <v>29361</v>
      </c>
      <c r="R17" s="526"/>
      <c r="S17" s="527">
        <f>'36perfresol'!Z17</f>
        <v>56901</v>
      </c>
      <c r="T17" s="528"/>
      <c r="V17" s="529">
        <f>E17/E$21</f>
        <v>0.36832326985601488</v>
      </c>
      <c r="W17" s="529">
        <f>G17/G$21</f>
        <v>0.32220834934050452</v>
      </c>
      <c r="X17" s="529">
        <f>I17/I$21</f>
        <v>0.28769437752260568</v>
      </c>
      <c r="Y17" s="529">
        <f>K17/K$21</f>
        <v>0.27930198739699469</v>
      </c>
      <c r="Z17" s="529">
        <f>M17/M$21</f>
        <v>0.24073478873587659</v>
      </c>
      <c r="AA17" s="529">
        <f>O17/O$21</f>
        <v>0.22484354124182546</v>
      </c>
      <c r="AB17" s="529">
        <f>Q17/Q$21</f>
        <v>0.25804835605241649</v>
      </c>
      <c r="AC17" s="529">
        <f>S17/S$21</f>
        <v>0.27619297249282831</v>
      </c>
    </row>
    <row r="18" spans="2:29" s="525" customFormat="1" ht="21" customHeight="1" x14ac:dyDescent="0.2">
      <c r="B18" s="1118"/>
      <c r="D18" s="526" t="s">
        <v>52</v>
      </c>
      <c r="E18" s="527">
        <f>'36perfresol'!E18</f>
        <v>996</v>
      </c>
      <c r="F18" s="526"/>
      <c r="G18" s="527">
        <f>'36perfresol'!H18</f>
        <v>25833</v>
      </c>
      <c r="H18" s="526"/>
      <c r="I18" s="527">
        <f>'36perfresol'!K18</f>
        <v>11683</v>
      </c>
      <c r="J18" s="526"/>
      <c r="K18" s="527">
        <f>'36perfresol'!N18</f>
        <v>15700</v>
      </c>
      <c r="L18" s="526"/>
      <c r="M18" s="527">
        <f>'36perfresol'!Q18</f>
        <v>15703</v>
      </c>
      <c r="N18" s="526"/>
      <c r="O18" s="527">
        <f>'36perfresol'!T18</f>
        <v>22462</v>
      </c>
      <c r="P18" s="526"/>
      <c r="Q18" s="527">
        <f>'36perfresol'!W18</f>
        <v>43554</v>
      </c>
      <c r="R18" s="526"/>
      <c r="S18" s="527">
        <f>'36perfresol'!Z18</f>
        <v>76005</v>
      </c>
      <c r="T18" s="528"/>
      <c r="V18" s="529">
        <f t="shared" ref="V18:V19" si="1">E18/E$21</f>
        <v>0.46261031119368323</v>
      </c>
      <c r="W18" s="529">
        <f t="shared" ref="W18:W19" si="2">G18/G$21</f>
        <v>0.41351325393776411</v>
      </c>
      <c r="X18" s="529">
        <f t="shared" ref="X18:X19" si="3">I18/I$21</f>
        <v>0.3655392509621101</v>
      </c>
      <c r="Y18" s="529">
        <f t="shared" ref="Y18:Y19" si="4">K18/K$21</f>
        <v>0.3805138148327678</v>
      </c>
      <c r="Z18" s="529">
        <f t="shared" ref="Z18:Z19" si="5">M18/M$21</f>
        <v>0.38823645758647118</v>
      </c>
      <c r="AA18" s="529">
        <f t="shared" ref="AA18:AA19" si="6">O18/O$21</f>
        <v>0.39487377821531539</v>
      </c>
      <c r="AB18" s="529">
        <f t="shared" ref="AB18:AB19" si="7">Q18/Q$21</f>
        <v>0.38278798744957421</v>
      </c>
      <c r="AC18" s="529">
        <f t="shared" ref="AC18:AC19" si="8">S18/S$21</f>
        <v>0.36892228386702197</v>
      </c>
    </row>
    <row r="19" spans="2:29" s="525" customFormat="1" ht="21" customHeight="1" x14ac:dyDescent="0.2">
      <c r="B19" s="1118"/>
      <c r="D19" s="526" t="s">
        <v>53</v>
      </c>
      <c r="E19" s="527">
        <f>'36perfresol'!E19</f>
        <v>364</v>
      </c>
      <c r="F19" s="526"/>
      <c r="G19" s="527">
        <f>'36perfresol'!H19</f>
        <v>16510</v>
      </c>
      <c r="H19" s="526"/>
      <c r="I19" s="527">
        <f>'36perfresol'!K19</f>
        <v>11083</v>
      </c>
      <c r="J19" s="526"/>
      <c r="K19" s="527">
        <f>'36perfresol'!N19</f>
        <v>14036</v>
      </c>
      <c r="L19" s="526"/>
      <c r="M19" s="527">
        <f>'36perfresol'!Q19</f>
        <v>15007</v>
      </c>
      <c r="N19" s="526"/>
      <c r="O19" s="527">
        <f>'36perfresol'!T19</f>
        <v>21632</v>
      </c>
      <c r="P19" s="526"/>
      <c r="Q19" s="527">
        <f>'36perfresol'!W19</f>
        <v>40866</v>
      </c>
      <c r="R19" s="526"/>
      <c r="S19" s="527">
        <f>'36perfresol'!Z19</f>
        <v>73113</v>
      </c>
      <c r="T19" s="528"/>
      <c r="V19" s="529">
        <f t="shared" si="1"/>
        <v>0.16906641895030192</v>
      </c>
      <c r="W19" s="529">
        <f t="shared" si="2"/>
        <v>0.26427839672173131</v>
      </c>
      <c r="X19" s="529">
        <f t="shared" si="3"/>
        <v>0.34676637151528428</v>
      </c>
      <c r="Y19" s="529">
        <f t="shared" si="4"/>
        <v>0.34018419777023751</v>
      </c>
      <c r="Z19" s="529">
        <f t="shared" si="5"/>
        <v>0.37102875367765226</v>
      </c>
      <c r="AA19" s="529">
        <f t="shared" si="6"/>
        <v>0.38028268054285913</v>
      </c>
      <c r="AB19" s="529">
        <f t="shared" si="7"/>
        <v>0.35916365649800935</v>
      </c>
      <c r="AC19" s="529">
        <f t="shared" si="8"/>
        <v>0.35488474364014971</v>
      </c>
    </row>
    <row r="20" spans="2:29" s="525" customFormat="1" ht="21" customHeight="1" x14ac:dyDescent="0.2">
      <c r="B20" s="1118"/>
      <c r="D20" s="526"/>
      <c r="E20" s="527"/>
      <c r="F20" s="526"/>
      <c r="G20" s="527"/>
      <c r="H20" s="526"/>
      <c r="I20" s="527"/>
      <c r="J20" s="526"/>
      <c r="K20" s="527"/>
      <c r="L20" s="526"/>
      <c r="M20" s="527"/>
      <c r="N20" s="526"/>
      <c r="O20" s="527"/>
      <c r="P20" s="526"/>
      <c r="Q20" s="527"/>
      <c r="R20" s="526"/>
      <c r="S20" s="527"/>
      <c r="T20" s="528"/>
      <c r="V20" s="529"/>
      <c r="W20" s="529"/>
      <c r="X20" s="529"/>
      <c r="Y20" s="529"/>
      <c r="Z20" s="529"/>
      <c r="AA20" s="529"/>
      <c r="AB20" s="529"/>
      <c r="AC20" s="529"/>
    </row>
    <row r="21" spans="2:29" s="525" customFormat="1" ht="21" customHeight="1" x14ac:dyDescent="0.2">
      <c r="B21" s="1118"/>
      <c r="D21" s="530" t="s">
        <v>71</v>
      </c>
      <c r="E21" s="527">
        <f>SUM(E17:E20)</f>
        <v>2153</v>
      </c>
      <c r="F21" s="526"/>
      <c r="G21" s="527">
        <f>SUM(G17:G20)</f>
        <v>62472</v>
      </c>
      <c r="H21" s="526"/>
      <c r="I21" s="527">
        <f>SUM(I17:I20)</f>
        <v>31961</v>
      </c>
      <c r="J21" s="526"/>
      <c r="K21" s="527">
        <f>SUM(K17:K20)</f>
        <v>41260</v>
      </c>
      <c r="L21" s="526"/>
      <c r="M21" s="527">
        <f>SUM(M17:M20)</f>
        <v>40447</v>
      </c>
      <c r="N21" s="526"/>
      <c r="O21" s="527">
        <f>SUM(O17:O20)</f>
        <v>56884</v>
      </c>
      <c r="P21" s="526"/>
      <c r="Q21" s="527">
        <f>SUM(Q17:Q20)</f>
        <v>113781</v>
      </c>
      <c r="R21" s="526"/>
      <c r="S21" s="527">
        <f>SUM(S17:S20)</f>
        <v>206019</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19" t="s">
        <v>3</v>
      </c>
      <c r="C23" s="1119"/>
      <c r="D23" s="1119"/>
      <c r="E23" s="532">
        <f>E16+E21</f>
        <v>3671</v>
      </c>
      <c r="F23" s="528"/>
      <c r="G23" s="532">
        <f>G16+G21</f>
        <v>90574</v>
      </c>
      <c r="H23" s="528"/>
      <c r="I23" s="532">
        <f>I16+I21</f>
        <v>52327</v>
      </c>
      <c r="J23" s="528"/>
      <c r="K23" s="532">
        <f>K16+K21</f>
        <v>72190</v>
      </c>
      <c r="L23" s="528"/>
      <c r="M23" s="532">
        <f>M16+M21</f>
        <v>74566</v>
      </c>
      <c r="N23" s="528"/>
      <c r="O23" s="532">
        <f>O16+O21</f>
        <v>110890</v>
      </c>
      <c r="P23" s="528"/>
      <c r="Q23" s="532">
        <f>Q16+Q21</f>
        <v>299359</v>
      </c>
      <c r="R23" s="528"/>
      <c r="S23" s="532">
        <f>S16+S21</f>
        <v>809477</v>
      </c>
      <c r="T23" s="528"/>
    </row>
    <row r="24" spans="2:29" s="536" customFormat="1" ht="5.25" customHeight="1" x14ac:dyDescent="0.2">
      <c r="B24" s="534"/>
      <c r="C24" s="534"/>
      <c r="D24" s="534"/>
      <c r="E24" s="534"/>
      <c r="F24" s="534"/>
      <c r="G24" s="534"/>
      <c r="H24" s="534"/>
      <c r="I24" s="534"/>
      <c r="J24" s="534"/>
      <c r="K24" s="534"/>
      <c r="L24" s="535"/>
    </row>
    <row r="25" spans="2:29" s="776" customFormat="1" ht="5.25" customHeight="1" x14ac:dyDescent="0.2">
      <c r="B25" s="774"/>
      <c r="C25" s="774"/>
      <c r="D25" s="774"/>
      <c r="E25" s="774"/>
      <c r="F25" s="774"/>
      <c r="G25" s="774"/>
      <c r="H25" s="774"/>
      <c r="I25" s="774"/>
      <c r="J25" s="774"/>
      <c r="K25" s="774"/>
      <c r="L25" s="775"/>
    </row>
    <row r="26" spans="2:29" s="776" customFormat="1" ht="12.75" customHeight="1" x14ac:dyDescent="0.2">
      <c r="B26" s="777"/>
      <c r="C26" s="777"/>
      <c r="D26" s="777"/>
      <c r="E26" s="777"/>
      <c r="F26" s="777"/>
      <c r="G26" s="777"/>
      <c r="H26" s="777"/>
      <c r="I26" s="777"/>
      <c r="J26" s="777"/>
      <c r="K26" s="777"/>
      <c r="L26" s="777"/>
    </row>
    <row r="27" spans="2:29" s="773" customFormat="1" ht="24.75" customHeight="1" x14ac:dyDescent="0.2">
      <c r="B27" s="778"/>
      <c r="C27" s="778"/>
      <c r="D27" s="778"/>
      <c r="E27" s="778" t="s">
        <v>122</v>
      </c>
      <c r="F27" s="778"/>
      <c r="G27" s="778" t="s">
        <v>23</v>
      </c>
      <c r="H27" s="778"/>
      <c r="I27" s="778" t="s">
        <v>21</v>
      </c>
      <c r="J27" s="778"/>
      <c r="K27" s="778" t="s">
        <v>19</v>
      </c>
      <c r="L27" s="778"/>
      <c r="M27" s="779"/>
      <c r="N27" s="779"/>
      <c r="O27" s="779"/>
      <c r="P27" s="779"/>
      <c r="Q27" s="779"/>
      <c r="R27" s="779"/>
      <c r="S27" s="779"/>
      <c r="T27" s="779"/>
      <c r="U27" s="779"/>
      <c r="V27" s="779"/>
      <c r="W27" s="779"/>
      <c r="X27" s="779"/>
      <c r="Y27" s="779"/>
      <c r="Z27" s="779"/>
      <c r="AA27" s="779"/>
    </row>
    <row r="28" spans="2:29" s="773" customFormat="1" ht="10.5" x14ac:dyDescent="0.2">
      <c r="B28" s="780"/>
      <c r="C28" s="780"/>
      <c r="D28" s="780"/>
      <c r="E28" s="780" t="e">
        <f>#REF!</f>
        <v>#REF!</v>
      </c>
      <c r="F28" s="781"/>
      <c r="G28" s="781" t="e">
        <f>#REF!</f>
        <v>#REF!</v>
      </c>
      <c r="H28" s="781"/>
      <c r="I28" s="781" t="e">
        <f>#REF!</f>
        <v>#REF!</v>
      </c>
      <c r="J28" s="781"/>
      <c r="K28" s="781" t="e">
        <f>#REF!</f>
        <v>#REF!</v>
      </c>
      <c r="L28" s="781"/>
      <c r="M28" s="779"/>
      <c r="N28" s="779"/>
      <c r="O28" s="779"/>
      <c r="P28" s="779"/>
      <c r="Q28" s="779"/>
      <c r="R28" s="779"/>
      <c r="S28" s="779"/>
      <c r="T28" s="779"/>
      <c r="U28" s="779"/>
      <c r="V28" s="779"/>
      <c r="W28" s="779"/>
      <c r="X28" s="779"/>
      <c r="Y28" s="779"/>
      <c r="Z28" s="779"/>
      <c r="AA28" s="779"/>
    </row>
    <row r="29" spans="2:29" s="776" customFormat="1" x14ac:dyDescent="0.2">
      <c r="B29" s="782"/>
      <c r="C29" s="782"/>
      <c r="D29" s="782"/>
      <c r="E29" s="782"/>
      <c r="F29" s="782"/>
      <c r="G29" s="782"/>
      <c r="H29" s="782"/>
      <c r="I29" s="782"/>
      <c r="J29" s="782"/>
      <c r="K29" s="782"/>
      <c r="L29" s="782"/>
      <c r="M29" s="783"/>
      <c r="N29" s="783"/>
      <c r="O29" s="783"/>
      <c r="P29" s="783"/>
      <c r="Q29" s="783"/>
      <c r="R29" s="783"/>
      <c r="S29" s="783"/>
      <c r="T29" s="783"/>
      <c r="U29" s="783"/>
      <c r="V29" s="783"/>
      <c r="W29" s="783"/>
      <c r="X29" s="783"/>
      <c r="Y29" s="783"/>
      <c r="Z29" s="783"/>
      <c r="AA29" s="783"/>
    </row>
    <row r="30" spans="2:29" s="776" customFormat="1" x14ac:dyDescent="0.2">
      <c r="B30" s="782"/>
      <c r="C30" s="782"/>
      <c r="D30" s="782"/>
      <c r="E30" s="782"/>
      <c r="F30" s="782"/>
      <c r="G30" s="782"/>
      <c r="H30" s="782"/>
      <c r="I30" s="782"/>
      <c r="J30" s="782"/>
      <c r="K30" s="782"/>
      <c r="L30" s="782"/>
      <c r="M30" s="783"/>
      <c r="N30" s="783"/>
      <c r="O30" s="783"/>
      <c r="P30" s="783"/>
      <c r="Q30" s="783"/>
      <c r="R30" s="783"/>
      <c r="S30" s="783"/>
      <c r="T30" s="783"/>
      <c r="U30" s="783"/>
      <c r="V30" s="783"/>
      <c r="W30" s="783"/>
      <c r="X30" s="783"/>
      <c r="Y30" s="783"/>
      <c r="Z30" s="783"/>
      <c r="AA30" s="783"/>
    </row>
    <row r="31" spans="2:29" s="776" customFormat="1" x14ac:dyDescent="0.2">
      <c r="B31" s="782"/>
      <c r="C31" s="782"/>
      <c r="D31" s="782"/>
      <c r="E31" s="782"/>
      <c r="F31" s="782"/>
      <c r="G31" s="782"/>
      <c r="H31" s="782"/>
      <c r="I31" s="782"/>
      <c r="J31" s="782"/>
      <c r="K31" s="782"/>
      <c r="L31" s="782"/>
      <c r="M31" s="783"/>
      <c r="N31" s="783"/>
      <c r="O31" s="783"/>
      <c r="P31" s="783"/>
      <c r="Q31" s="783"/>
      <c r="R31" s="783"/>
      <c r="S31" s="783"/>
      <c r="T31" s="783"/>
      <c r="U31" s="783"/>
      <c r="V31" s="783"/>
      <c r="W31" s="783"/>
      <c r="X31" s="783"/>
      <c r="Y31" s="783"/>
      <c r="Z31" s="783"/>
      <c r="AA31" s="783"/>
    </row>
    <row r="32" spans="2:29" s="776" customFormat="1" x14ac:dyDescent="0.2">
      <c r="B32" s="782"/>
      <c r="C32" s="782"/>
      <c r="D32" s="782"/>
      <c r="E32" s="782"/>
      <c r="F32" s="782"/>
      <c r="G32" s="782"/>
      <c r="H32" s="782"/>
      <c r="I32" s="782"/>
      <c r="J32" s="782"/>
      <c r="K32" s="782"/>
      <c r="L32" s="782"/>
      <c r="M32" s="783"/>
      <c r="N32" s="783"/>
      <c r="O32" s="783"/>
      <c r="P32" s="783"/>
      <c r="Q32" s="783"/>
      <c r="R32" s="783"/>
      <c r="S32" s="783"/>
      <c r="T32" s="783"/>
      <c r="U32" s="783"/>
      <c r="V32" s="783"/>
      <c r="W32" s="783"/>
      <c r="X32" s="783"/>
      <c r="Y32" s="783"/>
      <c r="Z32" s="783"/>
      <c r="AA32" s="783"/>
    </row>
    <row r="33" spans="2:27" s="776" customFormat="1" x14ac:dyDescent="0.2">
      <c r="B33" s="782"/>
      <c r="C33" s="782"/>
      <c r="D33" s="782"/>
      <c r="E33" s="782"/>
      <c r="F33" s="782"/>
      <c r="G33" s="782"/>
      <c r="H33" s="782"/>
      <c r="I33" s="782"/>
      <c r="J33" s="782"/>
      <c r="K33" s="782"/>
      <c r="L33" s="782"/>
      <c r="M33" s="783"/>
      <c r="N33" s="783"/>
      <c r="O33" s="783"/>
      <c r="P33" s="783"/>
      <c r="Q33" s="783"/>
      <c r="R33" s="783"/>
      <c r="S33" s="783"/>
      <c r="T33" s="783"/>
      <c r="U33" s="783"/>
      <c r="V33" s="783"/>
      <c r="W33" s="783"/>
      <c r="X33" s="783"/>
      <c r="Y33" s="783"/>
      <c r="Z33" s="783"/>
      <c r="AA33" s="783"/>
    </row>
    <row r="34" spans="2:27" s="776" customFormat="1" x14ac:dyDescent="0.2">
      <c r="B34" s="777"/>
      <c r="C34" s="777"/>
      <c r="D34" s="777"/>
      <c r="E34" s="777"/>
      <c r="F34" s="777"/>
      <c r="G34" s="777"/>
      <c r="H34" s="777"/>
      <c r="I34" s="777"/>
      <c r="J34" s="777"/>
      <c r="K34" s="777"/>
      <c r="L34" s="777"/>
    </row>
    <row r="35" spans="2:27" s="135" customFormat="1" x14ac:dyDescent="0.2">
      <c r="B35" s="537"/>
      <c r="C35" s="537"/>
      <c r="D35" s="537"/>
      <c r="E35" s="537"/>
      <c r="F35" s="537"/>
      <c r="G35" s="537"/>
      <c r="H35" s="537"/>
      <c r="I35" s="537"/>
      <c r="J35" s="537"/>
      <c r="K35" s="537"/>
      <c r="L35" s="537"/>
    </row>
    <row r="36" spans="2:27" s="19" customFormat="1" x14ac:dyDescent="0.2">
      <c r="B36" s="48"/>
      <c r="C36" s="48"/>
      <c r="D36" s="48"/>
      <c r="E36" s="48"/>
      <c r="F36" s="48"/>
      <c r="G36" s="48"/>
      <c r="H36" s="48"/>
      <c r="I36" s="48"/>
      <c r="J36" s="48"/>
      <c r="K36" s="48"/>
      <c r="L36" s="48"/>
    </row>
    <row r="37" spans="2:27" s="19" customFormat="1" x14ac:dyDescent="0.2">
      <c r="C37" s="1089"/>
      <c r="D37" s="1089"/>
      <c r="E37" s="1089"/>
      <c r="F37" s="1089"/>
      <c r="G37" s="1089"/>
      <c r="H37" s="1089"/>
      <c r="I37" s="1089"/>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100"/>
      <c r="C46" s="1101"/>
      <c r="D46" s="1101"/>
      <c r="E46" s="1101"/>
      <c r="F46" s="1101"/>
      <c r="G46" s="1101"/>
      <c r="H46" s="1101"/>
      <c r="I46" s="1101"/>
      <c r="J46" s="1101"/>
      <c r="K46" s="1101"/>
      <c r="L46" s="403"/>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27" t="s">
        <v>425</v>
      </c>
      <c r="C3" s="1027"/>
      <c r="D3" s="1027"/>
      <c r="E3" s="1027"/>
      <c r="F3" s="1027"/>
      <c r="G3" s="1027"/>
      <c r="H3" s="1027"/>
      <c r="I3" s="1027"/>
      <c r="J3" s="1027"/>
      <c r="K3" s="1027"/>
      <c r="L3" s="1027"/>
      <c r="M3" s="1027"/>
      <c r="N3" s="1027"/>
      <c r="O3" s="1027"/>
      <c r="P3" s="1027"/>
      <c r="Q3" s="1027"/>
      <c r="R3" s="1027"/>
      <c r="S3" s="1027"/>
      <c r="T3" s="1027"/>
      <c r="U3" s="1027"/>
      <c r="V3" s="1027"/>
      <c r="W3" s="1027"/>
      <c r="X3" s="1027"/>
      <c r="Y3" s="13"/>
    </row>
    <row r="4" spans="2:25" s="7" customFormat="1" ht="14.25" customHeight="1" x14ac:dyDescent="0.2">
      <c r="B4" s="1045" t="str">
        <f>porsaad!B6</f>
        <v>Situación a 31 de marzo de 2023</v>
      </c>
      <c r="C4" s="1045"/>
      <c r="D4" s="1045"/>
      <c r="E4" s="1045"/>
      <c r="F4" s="1045"/>
      <c r="G4" s="1045"/>
      <c r="H4" s="1045"/>
      <c r="I4" s="1045"/>
      <c r="J4" s="1045"/>
      <c r="K4" s="1045"/>
      <c r="L4" s="1045"/>
      <c r="M4" s="1045"/>
      <c r="N4" s="1045"/>
      <c r="O4" s="1045"/>
      <c r="P4" s="1045"/>
      <c r="Q4" s="1045"/>
      <c r="R4" s="1045"/>
      <c r="S4" s="1045"/>
      <c r="T4" s="1045"/>
      <c r="U4" s="1045"/>
      <c r="V4" s="1045"/>
      <c r="W4" s="104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255</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256</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269920</v>
      </c>
      <c r="E10" s="125"/>
      <c r="F10" s="153">
        <v>760</v>
      </c>
      <c r="G10" s="75">
        <v>0.19438533311507611</v>
      </c>
      <c r="H10" s="153">
        <v>121595</v>
      </c>
      <c r="I10" s="75">
        <v>31.100374447536421</v>
      </c>
      <c r="J10" s="153">
        <v>145775</v>
      </c>
      <c r="K10" s="75">
        <v>37.284897282697656</v>
      </c>
      <c r="L10" s="153">
        <v>14179</v>
      </c>
      <c r="M10" s="75">
        <v>3.6265653134719265</v>
      </c>
      <c r="N10" s="153">
        <v>26972</v>
      </c>
      <c r="O10" s="75">
        <v>6.8986331641839911</v>
      </c>
      <c r="P10" s="153">
        <v>4256</v>
      </c>
      <c r="Q10" s="75">
        <v>1.0885578654444263</v>
      </c>
      <c r="R10" s="153">
        <v>77428</v>
      </c>
      <c r="S10" s="75">
        <v>19.803773121623834</v>
      </c>
      <c r="T10" s="153">
        <v>11</v>
      </c>
      <c r="U10" s="75">
        <f t="shared" ref="U10:U27" si="0">T10*100/$V10</f>
        <v>2.8134719266655756E-3</v>
      </c>
      <c r="V10" s="153">
        <f>F10+H10+J10+L10+N10+P10+R10+T10</f>
        <v>390976</v>
      </c>
      <c r="W10" s="75">
        <f t="shared" ref="V10:W27" si="1">G10+I10+K10+M10+O10+Q10+S10+U10</f>
        <v>100</v>
      </c>
      <c r="X10" s="154"/>
      <c r="Y10" s="155">
        <f t="shared" ref="Y10:Y27" si="2">V10/D10</f>
        <v>1.4484884410195613</v>
      </c>
    </row>
    <row r="11" spans="2:25" s="125" customFormat="1" ht="18" customHeight="1" x14ac:dyDescent="0.2">
      <c r="B11" s="32" t="s">
        <v>10</v>
      </c>
      <c r="C11" s="28"/>
      <c r="D11" s="156">
        <v>37918</v>
      </c>
      <c r="F11" s="157">
        <v>3394</v>
      </c>
      <c r="G11" s="181">
        <v>7.723290476732279</v>
      </c>
      <c r="H11" s="157">
        <v>3289</v>
      </c>
      <c r="I11" s="181">
        <v>7.4843554443053817</v>
      </c>
      <c r="J11" s="157">
        <v>5293</v>
      </c>
      <c r="K11" s="181">
        <v>12.04460120605302</v>
      </c>
      <c r="L11" s="157">
        <v>1669</v>
      </c>
      <c r="M11" s="181">
        <v>3.7979292297189668</v>
      </c>
      <c r="N11" s="157">
        <v>3874</v>
      </c>
      <c r="O11" s="181">
        <v>8.8155649106838094</v>
      </c>
      <c r="P11" s="157">
        <v>7052</v>
      </c>
      <c r="Q11" s="181">
        <v>16.047331892137901</v>
      </c>
      <c r="R11" s="157">
        <v>19374</v>
      </c>
      <c r="S11" s="181">
        <v>44.086926840368641</v>
      </c>
      <c r="T11" s="157">
        <v>0</v>
      </c>
      <c r="U11" s="181">
        <f t="shared" si="0"/>
        <v>0</v>
      </c>
      <c r="V11" s="157">
        <f t="shared" si="1"/>
        <v>43945</v>
      </c>
      <c r="W11" s="181">
        <f t="shared" si="1"/>
        <v>100</v>
      </c>
      <c r="X11" s="154"/>
      <c r="Y11" s="158">
        <f t="shared" si="2"/>
        <v>1.1589482567645972</v>
      </c>
    </row>
    <row r="12" spans="2:25" s="125" customFormat="1" ht="22.5" customHeight="1" x14ac:dyDescent="0.2">
      <c r="B12" s="32" t="s">
        <v>40</v>
      </c>
      <c r="C12" s="28"/>
      <c r="D12" s="156">
        <v>28870</v>
      </c>
      <c r="F12" s="126">
        <v>7357</v>
      </c>
      <c r="G12" s="181">
        <v>19.935508345978757</v>
      </c>
      <c r="H12" s="126">
        <v>2462</v>
      </c>
      <c r="I12" s="181">
        <v>6.6713635378278777</v>
      </c>
      <c r="J12" s="126">
        <v>6785</v>
      </c>
      <c r="K12" s="181">
        <v>18.385540862779102</v>
      </c>
      <c r="L12" s="126">
        <v>2224</v>
      </c>
      <c r="M12" s="181">
        <v>6.0264469976154347</v>
      </c>
      <c r="N12" s="126">
        <v>3599</v>
      </c>
      <c r="O12" s="181">
        <v>9.7523303706915243</v>
      </c>
      <c r="P12" s="126">
        <v>3637</v>
      </c>
      <c r="Q12" s="181">
        <v>9.855300238456536</v>
      </c>
      <c r="R12" s="126">
        <v>10827</v>
      </c>
      <c r="S12" s="181">
        <v>29.338283112941685</v>
      </c>
      <c r="T12" s="126">
        <v>13</v>
      </c>
      <c r="U12" s="181">
        <f t="shared" si="0"/>
        <v>3.5226533709083026E-2</v>
      </c>
      <c r="V12" s="157">
        <f t="shared" si="1"/>
        <v>36904</v>
      </c>
      <c r="W12" s="181">
        <f t="shared" si="1"/>
        <v>99.999999999999986</v>
      </c>
      <c r="X12" s="154"/>
      <c r="Y12" s="158">
        <f t="shared" si="2"/>
        <v>1.2782819535850363</v>
      </c>
    </row>
    <row r="13" spans="2:25" s="125" customFormat="1" ht="18" customHeight="1" x14ac:dyDescent="0.2">
      <c r="B13" s="32" t="s">
        <v>41</v>
      </c>
      <c r="C13" s="28"/>
      <c r="D13" s="156">
        <v>26768</v>
      </c>
      <c r="F13" s="157">
        <v>4048</v>
      </c>
      <c r="G13" s="181">
        <v>9.3979987463143964</v>
      </c>
      <c r="H13" s="157">
        <v>11340</v>
      </c>
      <c r="I13" s="181">
        <v>26.327397673716714</v>
      </c>
      <c r="J13" s="157">
        <v>2138</v>
      </c>
      <c r="K13" s="181">
        <v>4.9636663338982654</v>
      </c>
      <c r="L13" s="157">
        <v>2008</v>
      </c>
      <c r="M13" s="181">
        <v>4.6618531330531887</v>
      </c>
      <c r="N13" s="157">
        <v>2915</v>
      </c>
      <c r="O13" s="181">
        <v>6.7675806189492258</v>
      </c>
      <c r="P13" s="157">
        <v>835</v>
      </c>
      <c r="Q13" s="181">
        <v>1.9385694054279943</v>
      </c>
      <c r="R13" s="157">
        <v>19789</v>
      </c>
      <c r="S13" s="181">
        <v>45.942934088640214</v>
      </c>
      <c r="T13" s="157">
        <v>0</v>
      </c>
      <c r="U13" s="181">
        <f t="shared" si="0"/>
        <v>0</v>
      </c>
      <c r="V13" s="157">
        <f t="shared" si="1"/>
        <v>43073</v>
      </c>
      <c r="W13" s="181">
        <f t="shared" si="1"/>
        <v>100</v>
      </c>
      <c r="X13" s="154"/>
      <c r="Y13" s="158">
        <f t="shared" si="2"/>
        <v>1.609122833233712</v>
      </c>
    </row>
    <row r="14" spans="2:25" s="125" customFormat="1" ht="18" customHeight="1" x14ac:dyDescent="0.2">
      <c r="B14" s="32" t="s">
        <v>9</v>
      </c>
      <c r="C14" s="28"/>
      <c r="D14" s="156">
        <v>36628</v>
      </c>
      <c r="F14" s="157">
        <v>1194</v>
      </c>
      <c r="G14" s="181">
        <v>2.9198151272833983</v>
      </c>
      <c r="H14" s="157">
        <v>2109</v>
      </c>
      <c r="I14" s="181">
        <v>5.1573618956789673</v>
      </c>
      <c r="J14" s="157">
        <v>520</v>
      </c>
      <c r="K14" s="181">
        <v>1.2716112782138753</v>
      </c>
      <c r="L14" s="157">
        <v>5266</v>
      </c>
      <c r="M14" s="181">
        <v>12.877509598219744</v>
      </c>
      <c r="N14" s="157">
        <v>4586</v>
      </c>
      <c r="O14" s="181">
        <v>11.214633311324677</v>
      </c>
      <c r="P14" s="157">
        <v>12518</v>
      </c>
      <c r="Q14" s="181">
        <v>30.611596116694788</v>
      </c>
      <c r="R14" s="157">
        <v>14700</v>
      </c>
      <c r="S14" s="181">
        <v>35.947472672584553</v>
      </c>
      <c r="T14" s="157">
        <v>0</v>
      </c>
      <c r="U14" s="181">
        <f t="shared" si="0"/>
        <v>0</v>
      </c>
      <c r="V14" s="157">
        <f t="shared" si="1"/>
        <v>40893</v>
      </c>
      <c r="W14" s="181">
        <f t="shared" si="1"/>
        <v>100</v>
      </c>
      <c r="X14" s="154"/>
      <c r="Y14" s="158">
        <f t="shared" si="2"/>
        <v>1.1164409741181609</v>
      </c>
    </row>
    <row r="15" spans="2:25" s="125" customFormat="1" ht="18" customHeight="1" x14ac:dyDescent="0.2">
      <c r="B15" s="32" t="s">
        <v>8</v>
      </c>
      <c r="C15" s="28"/>
      <c r="D15" s="156">
        <v>17818</v>
      </c>
      <c r="F15" s="126">
        <v>6963</v>
      </c>
      <c r="G15" s="181">
        <v>24.803191678837315</v>
      </c>
      <c r="H15" s="126">
        <v>3225</v>
      </c>
      <c r="I15" s="181">
        <v>11.487906529405478</v>
      </c>
      <c r="J15" s="126">
        <v>1488</v>
      </c>
      <c r="K15" s="181">
        <v>5.3004666405442951</v>
      </c>
      <c r="L15" s="126">
        <v>2043</v>
      </c>
      <c r="M15" s="181">
        <v>7.2774552060698889</v>
      </c>
      <c r="N15" s="126">
        <v>5151</v>
      </c>
      <c r="O15" s="181">
        <v>18.348591173013215</v>
      </c>
      <c r="P15" s="126">
        <v>180</v>
      </c>
      <c r="Q15" s="181">
        <v>0.64118548071100345</v>
      </c>
      <c r="R15" s="126">
        <v>9023</v>
      </c>
      <c r="S15" s="181">
        <v>32.141203291418798</v>
      </c>
      <c r="T15" s="126">
        <v>0</v>
      </c>
      <c r="U15" s="181">
        <f t="shared" si="0"/>
        <v>0</v>
      </c>
      <c r="V15" s="157">
        <f t="shared" si="1"/>
        <v>28073</v>
      </c>
      <c r="W15" s="181">
        <f t="shared" si="1"/>
        <v>100</v>
      </c>
      <c r="X15" s="154"/>
      <c r="Y15" s="158">
        <f t="shared" si="2"/>
        <v>1.5755415871590526</v>
      </c>
    </row>
    <row r="16" spans="2:25" s="128" customFormat="1" ht="18" customHeight="1" x14ac:dyDescent="0.2">
      <c r="B16" s="127" t="s">
        <v>7</v>
      </c>
      <c r="C16" s="129"/>
      <c r="D16" s="159">
        <v>116227</v>
      </c>
      <c r="E16" s="160"/>
      <c r="F16" s="161">
        <v>13012</v>
      </c>
      <c r="G16" s="182">
        <v>8.2042357866596056</v>
      </c>
      <c r="H16" s="161">
        <v>24756</v>
      </c>
      <c r="I16" s="182">
        <v>15.608981027862372</v>
      </c>
      <c r="J16" s="161">
        <v>21631</v>
      </c>
      <c r="K16" s="182">
        <v>13.638627751401316</v>
      </c>
      <c r="L16" s="161">
        <v>7831</v>
      </c>
      <c r="M16" s="182">
        <v>4.9375476825492903</v>
      </c>
      <c r="N16" s="161">
        <v>8427</v>
      </c>
      <c r="O16" s="182">
        <v>5.3133334594359427</v>
      </c>
      <c r="P16" s="161">
        <v>49980</v>
      </c>
      <c r="Q16" s="182">
        <v>31.513042162407551</v>
      </c>
      <c r="R16" s="161">
        <v>30858</v>
      </c>
      <c r="S16" s="182">
        <v>19.456371649611288</v>
      </c>
      <c r="T16" s="161">
        <v>2106</v>
      </c>
      <c r="U16" s="182">
        <f t="shared" si="0"/>
        <v>1.327860480072635</v>
      </c>
      <c r="V16" s="161">
        <f t="shared" si="1"/>
        <v>158601</v>
      </c>
      <c r="W16" s="182">
        <f t="shared" si="1"/>
        <v>100</v>
      </c>
      <c r="X16" s="162"/>
      <c r="Y16" s="158">
        <f t="shared" si="2"/>
        <v>1.3645796587711978</v>
      </c>
    </row>
    <row r="17" spans="2:25" s="128" customFormat="1" ht="18" customHeight="1" x14ac:dyDescent="0.2">
      <c r="B17" s="127" t="s">
        <v>43</v>
      </c>
      <c r="C17" s="129"/>
      <c r="D17" s="159">
        <v>67575</v>
      </c>
      <c r="E17" s="160"/>
      <c r="F17" s="161">
        <v>8420</v>
      </c>
      <c r="G17" s="182">
        <v>9.3068497087464497</v>
      </c>
      <c r="H17" s="161">
        <v>25732</v>
      </c>
      <c r="I17" s="182">
        <v>28.44226326668214</v>
      </c>
      <c r="J17" s="161">
        <v>15993</v>
      </c>
      <c r="K17" s="182">
        <v>17.677487813774579</v>
      </c>
      <c r="L17" s="161">
        <v>3485</v>
      </c>
      <c r="M17" s="182">
        <v>3.8520630920405434</v>
      </c>
      <c r="N17" s="161">
        <v>12168</v>
      </c>
      <c r="O17" s="182">
        <v>13.449613688364227</v>
      </c>
      <c r="P17" s="161">
        <v>9044</v>
      </c>
      <c r="Q17" s="182">
        <v>9.9965734876369226</v>
      </c>
      <c r="R17" s="161">
        <v>15606</v>
      </c>
      <c r="S17" s="182">
        <v>17.249726431674237</v>
      </c>
      <c r="T17" s="161">
        <v>23</v>
      </c>
      <c r="U17" s="182">
        <f t="shared" si="0"/>
        <v>2.5422511080898852E-2</v>
      </c>
      <c r="V17" s="161">
        <f t="shared" si="1"/>
        <v>90471</v>
      </c>
      <c r="W17" s="182">
        <f t="shared" si="1"/>
        <v>100</v>
      </c>
      <c r="X17" s="162"/>
      <c r="Y17" s="158">
        <f t="shared" si="2"/>
        <v>1.3388235294117647</v>
      </c>
    </row>
    <row r="18" spans="2:25" s="128" customFormat="1" ht="18" customHeight="1" x14ac:dyDescent="0.2">
      <c r="B18" s="127" t="s">
        <v>44</v>
      </c>
      <c r="C18" s="129"/>
      <c r="D18" s="159">
        <v>191389</v>
      </c>
      <c r="E18" s="160"/>
      <c r="F18" s="161">
        <v>201</v>
      </c>
      <c r="G18" s="182">
        <v>8.6885855328566852E-2</v>
      </c>
      <c r="H18" s="161">
        <v>24592</v>
      </c>
      <c r="I18" s="182">
        <v>10.63033310567222</v>
      </c>
      <c r="J18" s="161">
        <v>32965</v>
      </c>
      <c r="K18" s="182">
        <v>14.249712541821923</v>
      </c>
      <c r="L18" s="161">
        <v>13005</v>
      </c>
      <c r="M18" s="182">
        <v>5.6216445201393634</v>
      </c>
      <c r="N18" s="161">
        <v>38909</v>
      </c>
      <c r="O18" s="182">
        <v>16.819113159100535</v>
      </c>
      <c r="P18" s="161">
        <v>21997</v>
      </c>
      <c r="Q18" s="182">
        <v>9.5085978092660959</v>
      </c>
      <c r="R18" s="161">
        <v>99582</v>
      </c>
      <c r="S18" s="182">
        <v>43.046105698155948</v>
      </c>
      <c r="T18" s="161">
        <v>87</v>
      </c>
      <c r="U18" s="182">
        <f t="shared" si="0"/>
        <v>3.7607310515349837E-2</v>
      </c>
      <c r="V18" s="161">
        <f t="shared" si="1"/>
        <v>231338</v>
      </c>
      <c r="W18" s="182">
        <f t="shared" si="1"/>
        <v>100.00000000000001</v>
      </c>
      <c r="X18" s="162"/>
      <c r="Y18" s="158">
        <f t="shared" si="2"/>
        <v>1.2087319542920441</v>
      </c>
    </row>
    <row r="19" spans="2:25" s="128" customFormat="1" ht="18" customHeight="1" x14ac:dyDescent="0.2">
      <c r="B19" s="127" t="s">
        <v>6</v>
      </c>
      <c r="C19" s="129"/>
      <c r="D19" s="159">
        <v>138962</v>
      </c>
      <c r="E19" s="160"/>
      <c r="F19" s="161">
        <v>1288</v>
      </c>
      <c r="G19" s="182">
        <v>0.69584008643976225</v>
      </c>
      <c r="H19" s="161">
        <v>40724</v>
      </c>
      <c r="I19" s="182">
        <v>22.001080497028632</v>
      </c>
      <c r="J19" s="161">
        <v>4348</v>
      </c>
      <c r="K19" s="182">
        <v>2.3490005402485141</v>
      </c>
      <c r="L19" s="161">
        <v>8042</v>
      </c>
      <c r="M19" s="182">
        <v>4.3446785521339812</v>
      </c>
      <c r="N19" s="161">
        <v>13815</v>
      </c>
      <c r="O19" s="182">
        <v>7.4635332252836308</v>
      </c>
      <c r="P19" s="161">
        <v>21412</v>
      </c>
      <c r="Q19" s="182">
        <v>11.567801188546731</v>
      </c>
      <c r="R19" s="161">
        <v>95135</v>
      </c>
      <c r="S19" s="182">
        <v>51.39654240950837</v>
      </c>
      <c r="T19" s="161">
        <v>336</v>
      </c>
      <c r="U19" s="182">
        <f t="shared" si="0"/>
        <v>0.18152350081037277</v>
      </c>
      <c r="V19" s="161">
        <f t="shared" si="1"/>
        <v>185100</v>
      </c>
      <c r="W19" s="182">
        <f t="shared" si="1"/>
        <v>99.999999999999986</v>
      </c>
      <c r="X19" s="162"/>
      <c r="Y19" s="158">
        <f t="shared" si="2"/>
        <v>1.3320188252903671</v>
      </c>
    </row>
    <row r="20" spans="2:25" s="125" customFormat="1" ht="18" customHeight="1" x14ac:dyDescent="0.2">
      <c r="B20" s="127" t="s">
        <v>5</v>
      </c>
      <c r="C20" s="28"/>
      <c r="D20" s="156">
        <v>32777</v>
      </c>
      <c r="F20" s="157">
        <v>1250</v>
      </c>
      <c r="G20" s="181">
        <v>3.4135284961358856</v>
      </c>
      <c r="H20" s="157">
        <v>3582</v>
      </c>
      <c r="I20" s="181">
        <v>9.7818072585269942</v>
      </c>
      <c r="J20" s="157">
        <v>989</v>
      </c>
      <c r="K20" s="181">
        <v>2.7007837461427129</v>
      </c>
      <c r="L20" s="157">
        <v>2137</v>
      </c>
      <c r="M20" s="181">
        <v>5.8357683169939101</v>
      </c>
      <c r="N20" s="157">
        <v>4747</v>
      </c>
      <c r="O20" s="181">
        <v>12.96321581692564</v>
      </c>
      <c r="P20" s="157">
        <v>17627</v>
      </c>
      <c r="Q20" s="181">
        <v>48.13621344110981</v>
      </c>
      <c r="R20" s="157">
        <v>6287</v>
      </c>
      <c r="S20" s="181">
        <v>17.168682924165051</v>
      </c>
      <c r="T20" s="157">
        <v>0</v>
      </c>
      <c r="U20" s="181">
        <f t="shared" si="0"/>
        <v>0</v>
      </c>
      <c r="V20" s="157">
        <f t="shared" si="1"/>
        <v>36619</v>
      </c>
      <c r="W20" s="181">
        <f t="shared" si="1"/>
        <v>100.00000000000001</v>
      </c>
      <c r="X20" s="154"/>
      <c r="Y20" s="158">
        <f t="shared" si="2"/>
        <v>1.117216340726729</v>
      </c>
    </row>
    <row r="21" spans="2:25" s="125" customFormat="1" ht="18" customHeight="1" x14ac:dyDescent="0.2">
      <c r="B21" s="32" t="s">
        <v>38</v>
      </c>
      <c r="C21" s="28"/>
      <c r="D21" s="156">
        <v>70190</v>
      </c>
      <c r="F21" s="157">
        <v>5633</v>
      </c>
      <c r="G21" s="181">
        <v>6.6229292323609981</v>
      </c>
      <c r="H21" s="157">
        <v>9031</v>
      </c>
      <c r="I21" s="181">
        <v>10.618085193937898</v>
      </c>
      <c r="J21" s="157">
        <v>26341</v>
      </c>
      <c r="K21" s="181">
        <v>30.970100995849645</v>
      </c>
      <c r="L21" s="157">
        <v>8498</v>
      </c>
      <c r="M21" s="181">
        <v>9.9914171163862537</v>
      </c>
      <c r="N21" s="157">
        <v>7047</v>
      </c>
      <c r="O21" s="181">
        <v>8.2854220309689257</v>
      </c>
      <c r="P21" s="157">
        <v>12081</v>
      </c>
      <c r="Q21" s="181">
        <v>14.204084512010159</v>
      </c>
      <c r="R21" s="157">
        <v>16316</v>
      </c>
      <c r="S21" s="181">
        <v>19.183332745464593</v>
      </c>
      <c r="T21" s="157">
        <v>106</v>
      </c>
      <c r="U21" s="181">
        <f t="shared" si="0"/>
        <v>0.12462817302152775</v>
      </c>
      <c r="V21" s="157">
        <f t="shared" si="1"/>
        <v>85053</v>
      </c>
      <c r="W21" s="181">
        <f t="shared" si="1"/>
        <v>100</v>
      </c>
      <c r="X21" s="154"/>
      <c r="Y21" s="158">
        <f t="shared" si="2"/>
        <v>1.2117538110842001</v>
      </c>
    </row>
    <row r="22" spans="2:25" s="125" customFormat="1" ht="21" customHeight="1" x14ac:dyDescent="0.2">
      <c r="B22" s="32" t="s">
        <v>45</v>
      </c>
      <c r="C22" s="28"/>
      <c r="D22" s="156">
        <v>164657</v>
      </c>
      <c r="F22" s="157">
        <v>4413</v>
      </c>
      <c r="G22" s="181">
        <v>1.9847623502320728</v>
      </c>
      <c r="H22" s="157">
        <v>64581</v>
      </c>
      <c r="I22" s="181">
        <v>29.045533047889755</v>
      </c>
      <c r="J22" s="157">
        <v>46966</v>
      </c>
      <c r="K22" s="181">
        <v>21.123124527758787</v>
      </c>
      <c r="L22" s="157">
        <v>15603</v>
      </c>
      <c r="M22" s="181">
        <v>7.017504407584644</v>
      </c>
      <c r="N22" s="157">
        <v>23890</v>
      </c>
      <c r="O22" s="181">
        <v>10.744611952649947</v>
      </c>
      <c r="P22" s="157">
        <v>24517</v>
      </c>
      <c r="Q22" s="181">
        <v>11.026607419134315</v>
      </c>
      <c r="R22" s="157">
        <v>42289</v>
      </c>
      <c r="S22" s="181">
        <v>19.01962724427014</v>
      </c>
      <c r="T22" s="157">
        <v>85</v>
      </c>
      <c r="U22" s="181">
        <f t="shared" si="0"/>
        <v>3.8229050480336778E-2</v>
      </c>
      <c r="V22" s="157">
        <f t="shared" si="1"/>
        <v>222344</v>
      </c>
      <c r="W22" s="181">
        <f t="shared" si="1"/>
        <v>100</v>
      </c>
      <c r="X22" s="154"/>
      <c r="Y22" s="158">
        <f t="shared" si="2"/>
        <v>1.3503464778296701</v>
      </c>
    </row>
    <row r="23" spans="2:25" s="125" customFormat="1" ht="18" customHeight="1" x14ac:dyDescent="0.2">
      <c r="B23" s="32" t="s">
        <v>46</v>
      </c>
      <c r="C23" s="28"/>
      <c r="D23" s="156">
        <v>38104</v>
      </c>
      <c r="F23" s="157">
        <v>4174</v>
      </c>
      <c r="G23" s="181">
        <v>8.7324002594196539</v>
      </c>
      <c r="H23" s="157">
        <v>7765</v>
      </c>
      <c r="I23" s="181">
        <v>16.245109730329087</v>
      </c>
      <c r="J23" s="157">
        <v>3069</v>
      </c>
      <c r="K23" s="181">
        <v>6.4206364149877615</v>
      </c>
      <c r="L23" s="157">
        <v>3889</v>
      </c>
      <c r="M23" s="181">
        <v>8.1361534760141421</v>
      </c>
      <c r="N23" s="157">
        <v>4918</v>
      </c>
      <c r="O23" s="181">
        <v>10.288918178204565</v>
      </c>
      <c r="P23" s="157">
        <v>1117</v>
      </c>
      <c r="Q23" s="181">
        <v>2.3368689721542291</v>
      </c>
      <c r="R23" s="157">
        <v>22863</v>
      </c>
      <c r="S23" s="181">
        <v>47.831544592983114</v>
      </c>
      <c r="T23" s="157">
        <v>4</v>
      </c>
      <c r="U23" s="181">
        <f t="shared" si="0"/>
        <v>8.3683759074457617E-3</v>
      </c>
      <c r="V23" s="157">
        <f>F23+H23+J23+L23+N23+P23+R23+T23</f>
        <v>47799</v>
      </c>
      <c r="W23" s="181">
        <f t="shared" si="1"/>
        <v>100</v>
      </c>
      <c r="X23" s="154"/>
      <c r="Y23" s="158">
        <f t="shared" si="2"/>
        <v>1.2544352298971237</v>
      </c>
    </row>
    <row r="24" spans="2:25" s="125" customFormat="1" ht="22.5" customHeight="1" x14ac:dyDescent="0.2">
      <c r="B24" s="32" t="s">
        <v>47</v>
      </c>
      <c r="C24" s="28"/>
      <c r="D24" s="156">
        <v>15346</v>
      </c>
      <c r="F24" s="126">
        <v>1768</v>
      </c>
      <c r="G24" s="183">
        <v>8.5617433414043589</v>
      </c>
      <c r="H24" s="126">
        <v>2847</v>
      </c>
      <c r="I24" s="181">
        <v>13.786924939467312</v>
      </c>
      <c r="J24" s="126">
        <v>998</v>
      </c>
      <c r="K24" s="181">
        <v>4.8329297820823243</v>
      </c>
      <c r="L24" s="126">
        <v>535</v>
      </c>
      <c r="M24" s="181">
        <v>2.5907990314769975</v>
      </c>
      <c r="N24" s="126">
        <v>2473</v>
      </c>
      <c r="O24" s="181">
        <v>11.975786924939467</v>
      </c>
      <c r="P24" s="126">
        <v>2499</v>
      </c>
      <c r="Q24" s="181">
        <v>12.101694915254237</v>
      </c>
      <c r="R24" s="126">
        <v>9497</v>
      </c>
      <c r="S24" s="181">
        <v>45.990314769975789</v>
      </c>
      <c r="T24" s="126">
        <v>33</v>
      </c>
      <c r="U24" s="181">
        <f t="shared" si="0"/>
        <v>0.15980629539951574</v>
      </c>
      <c r="V24" s="126">
        <f t="shared" si="1"/>
        <v>20650</v>
      </c>
      <c r="W24" s="181">
        <f t="shared" si="1"/>
        <v>100</v>
      </c>
      <c r="X24" s="154"/>
      <c r="Y24" s="158">
        <f t="shared" si="2"/>
        <v>1.3456275250879708</v>
      </c>
    </row>
    <row r="25" spans="2:25" s="125" customFormat="1" ht="18" customHeight="1" x14ac:dyDescent="0.2">
      <c r="B25" s="32" t="s">
        <v>48</v>
      </c>
      <c r="C25" s="28"/>
      <c r="D25" s="156">
        <v>65268</v>
      </c>
      <c r="F25" s="126">
        <v>807</v>
      </c>
      <c r="G25" s="183">
        <v>0.8948769128409847</v>
      </c>
      <c r="H25" s="126">
        <v>21846</v>
      </c>
      <c r="I25" s="181">
        <v>24.22488356620093</v>
      </c>
      <c r="J25" s="126">
        <v>5671</v>
      </c>
      <c r="K25" s="181">
        <v>6.2885340430250611</v>
      </c>
      <c r="L25" s="126">
        <v>7467</v>
      </c>
      <c r="M25" s="181">
        <v>8.2801064537591476</v>
      </c>
      <c r="N25" s="126">
        <v>12710</v>
      </c>
      <c r="O25" s="181">
        <v>14.094034153914393</v>
      </c>
      <c r="P25" s="126">
        <v>1297</v>
      </c>
      <c r="Q25" s="181">
        <v>1.4382346418274563</v>
      </c>
      <c r="R25" s="126">
        <v>33780</v>
      </c>
      <c r="S25" s="181">
        <v>37.458416500332667</v>
      </c>
      <c r="T25" s="126">
        <v>6602</v>
      </c>
      <c r="U25" s="181">
        <f t="shared" si="0"/>
        <v>7.3209137280993568</v>
      </c>
      <c r="V25" s="126">
        <f t="shared" si="1"/>
        <v>90180</v>
      </c>
      <c r="W25" s="181">
        <f t="shared" si="1"/>
        <v>100</v>
      </c>
      <c r="X25" s="154"/>
      <c r="Y25" s="158">
        <f t="shared" si="2"/>
        <v>1.3816878102592389</v>
      </c>
    </row>
    <row r="26" spans="2:25" s="125" customFormat="1" ht="18" customHeight="1" x14ac:dyDescent="0.2">
      <c r="B26" s="32" t="s">
        <v>49</v>
      </c>
      <c r="C26" s="28"/>
      <c r="D26" s="156">
        <v>8666</v>
      </c>
      <c r="F26" s="126">
        <v>1052</v>
      </c>
      <c r="G26" s="183">
        <v>8.0643924875431203</v>
      </c>
      <c r="H26" s="126">
        <v>3086</v>
      </c>
      <c r="I26" s="181">
        <v>23.656573399770028</v>
      </c>
      <c r="J26" s="126">
        <v>3648</v>
      </c>
      <c r="K26" s="181">
        <v>27.964737447297814</v>
      </c>
      <c r="L26" s="126">
        <v>1246</v>
      </c>
      <c r="M26" s="181">
        <v>9.5515523188961282</v>
      </c>
      <c r="N26" s="126">
        <v>1777</v>
      </c>
      <c r="O26" s="181">
        <v>13.622077424300498</v>
      </c>
      <c r="P26" s="126">
        <v>981</v>
      </c>
      <c r="Q26" s="181">
        <v>7.5201226523572249</v>
      </c>
      <c r="R26" s="126">
        <v>1255</v>
      </c>
      <c r="S26" s="181">
        <v>9.620544269835186</v>
      </c>
      <c r="T26" s="126">
        <v>0</v>
      </c>
      <c r="U26" s="181">
        <f t="shared" si="0"/>
        <v>0</v>
      </c>
      <c r="V26" s="126">
        <f t="shared" si="1"/>
        <v>13045</v>
      </c>
      <c r="W26" s="181">
        <f t="shared" si="1"/>
        <v>100</v>
      </c>
      <c r="X26" s="154"/>
      <c r="Y26" s="158">
        <f t="shared" si="2"/>
        <v>1.5053081006231248</v>
      </c>
    </row>
    <row r="27" spans="2:25" s="125" customFormat="1" ht="18" customHeight="1" x14ac:dyDescent="0.2">
      <c r="B27" s="32" t="s">
        <v>4</v>
      </c>
      <c r="C27" s="28"/>
      <c r="D27" s="156">
        <v>3215</v>
      </c>
      <c r="F27" s="126">
        <v>563</v>
      </c>
      <c r="G27" s="183">
        <v>13.026376677464137</v>
      </c>
      <c r="H27" s="126">
        <v>749</v>
      </c>
      <c r="I27" s="181">
        <v>17.329939842665432</v>
      </c>
      <c r="J27" s="126">
        <v>1120</v>
      </c>
      <c r="K27" s="181">
        <v>25.913928736695976</v>
      </c>
      <c r="L27" s="126">
        <v>64</v>
      </c>
      <c r="M27" s="181">
        <v>1.4807959278111986</v>
      </c>
      <c r="N27" s="126">
        <v>180</v>
      </c>
      <c r="O27" s="181">
        <v>4.1647385469689961</v>
      </c>
      <c r="P27" s="126">
        <v>4</v>
      </c>
      <c r="Q27" s="181">
        <v>9.2549745488199914E-2</v>
      </c>
      <c r="R27" s="126">
        <v>1642</v>
      </c>
      <c r="S27" s="181">
        <v>37.991670522906063</v>
      </c>
      <c r="T27" s="126">
        <v>0</v>
      </c>
      <c r="U27" s="181">
        <f t="shared" si="0"/>
        <v>0</v>
      </c>
      <c r="V27" s="157">
        <f t="shared" si="1"/>
        <v>4322</v>
      </c>
      <c r="W27" s="181">
        <f t="shared" si="1"/>
        <v>100</v>
      </c>
      <c r="X27" s="154"/>
      <c r="Y27" s="158">
        <f t="shared" si="2"/>
        <v>1.3443234836702955</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1330298</v>
      </c>
      <c r="E30" s="23"/>
      <c r="F30" s="65">
        <f>SUM(F10:F27)</f>
        <v>66297</v>
      </c>
      <c r="G30" s="67">
        <f>F30*100/$V30</f>
        <v>3.7468929899976602</v>
      </c>
      <c r="H30" s="65">
        <f>SUM(H10:H27)</f>
        <v>373311</v>
      </c>
      <c r="I30" s="67">
        <f>H30*100/$V30</f>
        <v>21.098335806884421</v>
      </c>
      <c r="J30" s="65">
        <f>SUM(J10:J27)</f>
        <v>325738</v>
      </c>
      <c r="K30" s="67">
        <f>J30*100/$V30</f>
        <v>18.409663013045204</v>
      </c>
      <c r="L30" s="65">
        <f>SUM(L10:L27)</f>
        <v>99191</v>
      </c>
      <c r="M30" s="67">
        <f>L30*100/$V30</f>
        <v>5.6059559643853856</v>
      </c>
      <c r="N30" s="65">
        <f>SUM(N10:N27)</f>
        <v>178158</v>
      </c>
      <c r="O30" s="67">
        <f>N30*100/$V30</f>
        <v>10.068916562016428</v>
      </c>
      <c r="P30" s="65">
        <f>SUM(P10:P27)</f>
        <v>191034</v>
      </c>
      <c r="Q30" s="67">
        <f>P30*100/$V30</f>
        <v>10.796626626411648</v>
      </c>
      <c r="R30" s="65">
        <f>SUM(R10:R27)</f>
        <v>526251</v>
      </c>
      <c r="S30" s="67">
        <f>R30*100/$V30</f>
        <v>29.742012200842552</v>
      </c>
      <c r="T30" s="65">
        <f>SUM(T10:T28)</f>
        <v>9406</v>
      </c>
      <c r="U30" s="67">
        <f>T30*100/$V30</f>
        <v>0.53159683641670052</v>
      </c>
      <c r="V30" s="65">
        <f>SUM(V10:V27)</f>
        <v>1769386</v>
      </c>
      <c r="W30" s="67">
        <f>G30+I30+K30+M30+O30+Q30+S30+U30</f>
        <v>100</v>
      </c>
      <c r="X30" s="174"/>
      <c r="Y30" s="175">
        <f>(V30/D30)</f>
        <v>1.3300673984325317</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9"/>
      <c r="D32" s="989"/>
      <c r="E32" s="989"/>
      <c r="F32" s="989"/>
      <c r="G32" s="989"/>
      <c r="H32" s="989"/>
      <c r="I32" s="989"/>
      <c r="J32" s="989"/>
      <c r="K32" s="989"/>
      <c r="L32" s="989"/>
      <c r="N32" s="989"/>
      <c r="O32" s="989"/>
      <c r="P32" s="989"/>
      <c r="Q32" s="989"/>
      <c r="R32" s="989"/>
      <c r="S32" s="989"/>
      <c r="T32" s="989"/>
      <c r="U32" s="989"/>
      <c r="V32" s="989"/>
      <c r="W32" s="989"/>
    </row>
    <row r="33" spans="2:25" s="990" customFormat="1" x14ac:dyDescent="0.2">
      <c r="B33" s="180" t="s">
        <v>50</v>
      </c>
      <c r="F33" s="991"/>
      <c r="G33" s="991"/>
      <c r="H33" s="991"/>
      <c r="I33" s="991"/>
      <c r="J33" s="991"/>
      <c r="K33" s="991"/>
      <c r="L33" s="991"/>
      <c r="M33" s="991"/>
      <c r="N33" s="991"/>
      <c r="O33" s="991"/>
      <c r="P33" s="991"/>
      <c r="Q33" s="991"/>
      <c r="R33" s="991"/>
      <c r="S33" s="991"/>
      <c r="T33" s="991"/>
      <c r="U33" s="991"/>
      <c r="X33" s="536"/>
      <c r="Y33" s="536"/>
    </row>
    <row r="34" spans="2:25" s="990" customFormat="1" x14ac:dyDescent="0.2">
      <c r="F34" s="992"/>
      <c r="G34" s="992"/>
      <c r="H34" s="992"/>
      <c r="I34" s="992"/>
      <c r="J34" s="992"/>
      <c r="X34" s="536"/>
      <c r="Y34" s="536"/>
    </row>
    <row r="35" spans="2:25" s="990" customFormat="1" x14ac:dyDescent="0.2">
      <c r="X35" s="536"/>
      <c r="Y35" s="536"/>
    </row>
    <row r="36" spans="2:25" s="990" customFormat="1" x14ac:dyDescent="0.2">
      <c r="D36" s="1012"/>
      <c r="T36" s="536"/>
      <c r="U36" s="536"/>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topLeftCell="A4"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32" t="s">
        <v>426</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45" t="str">
        <f>porsaad!B6</f>
        <v>Situación a 31 de marzo de 2023</v>
      </c>
      <c r="C4" s="1045"/>
      <c r="D4" s="1045"/>
      <c r="E4" s="1045"/>
      <c r="F4" s="1045"/>
      <c r="G4" s="1045"/>
      <c r="H4" s="1045"/>
      <c r="I4" s="1045"/>
      <c r="J4" s="1045"/>
      <c r="K4" s="1045"/>
      <c r="L4" s="1045"/>
      <c r="M4" s="1045"/>
      <c r="N4" s="1045"/>
      <c r="O4" s="1045"/>
      <c r="P4" s="1045"/>
      <c r="Q4" s="1045"/>
      <c r="R4" s="1045"/>
      <c r="S4" s="1045"/>
      <c r="T4" s="1045"/>
      <c r="U4" s="1045"/>
      <c r="V4" s="1045"/>
      <c r="W4" s="104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7" customFormat="1" ht="19.5" customHeight="1" x14ac:dyDescent="0.2">
      <c r="B6" s="518"/>
      <c r="C6" s="518"/>
      <c r="D6" s="518"/>
      <c r="E6" s="518"/>
      <c r="F6" s="1105" t="s">
        <v>55</v>
      </c>
      <c r="G6" s="1105"/>
      <c r="H6" s="1105"/>
      <c r="I6" s="1105"/>
      <c r="J6" s="1105"/>
      <c r="K6" s="1105"/>
      <c r="L6" s="1105"/>
      <c r="M6" s="1105"/>
      <c r="N6" s="1105"/>
      <c r="O6" s="1105"/>
      <c r="P6" s="1105"/>
      <c r="Q6" s="1105"/>
      <c r="R6" s="1105"/>
      <c r="S6" s="1105"/>
      <c r="T6" s="1105"/>
      <c r="U6" s="1105"/>
      <c r="V6" s="1105"/>
      <c r="W6" s="1105"/>
      <c r="X6" s="673"/>
      <c r="Y6" s="673"/>
    </row>
    <row r="7" spans="2:25" s="517"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c r="R7" s="518"/>
      <c r="S7" s="518"/>
      <c r="T7" s="518"/>
      <c r="U7" s="518"/>
      <c r="V7" s="518"/>
      <c r="W7" s="518"/>
    </row>
    <row r="8" spans="2:25" s="627"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c r="R8" s="542"/>
      <c r="S8" s="542"/>
      <c r="T8" s="542"/>
      <c r="U8" s="542"/>
      <c r="V8" s="542"/>
      <c r="W8" s="542"/>
    </row>
    <row r="9" spans="2:25" s="628" customFormat="1" ht="8.25" customHeight="1" x14ac:dyDescent="0.2">
      <c r="B9" s="545"/>
      <c r="C9" s="546"/>
      <c r="D9" s="547"/>
      <c r="E9" s="546"/>
      <c r="F9" s="548"/>
      <c r="G9" s="548"/>
      <c r="H9" s="548"/>
      <c r="I9" s="548"/>
      <c r="J9" s="548"/>
      <c r="K9" s="548"/>
      <c r="L9" s="548"/>
      <c r="M9" s="548"/>
      <c r="N9" s="548"/>
      <c r="O9" s="548"/>
      <c r="P9" s="548"/>
      <c r="Q9" s="548"/>
      <c r="R9" s="544"/>
      <c r="S9" s="544"/>
      <c r="T9" s="544"/>
      <c r="U9" s="544"/>
      <c r="V9" s="544"/>
      <c r="W9" s="544"/>
    </row>
    <row r="10" spans="2:25" s="629" customFormat="1" ht="18" customHeight="1" x14ac:dyDescent="0.2">
      <c r="B10" s="531" t="s">
        <v>11</v>
      </c>
      <c r="C10" s="546"/>
      <c r="D10" s="550">
        <f>'41benpresaad'!D10</f>
        <v>269920</v>
      </c>
      <c r="E10" s="549"/>
      <c r="F10" s="551">
        <f>'41benpresaad'!F10+'41benpresaad'!H10+'41benpresaad'!J10+'41benpresaad'!L10+'41benpresaad'!N10</f>
        <v>309281</v>
      </c>
      <c r="G10" s="552">
        <f t="shared" ref="G10:G27" si="0">F10*100/$N10</f>
        <v>79.10485554100508</v>
      </c>
      <c r="H10" s="551">
        <f>'41benpresaad'!P10</f>
        <v>4256</v>
      </c>
      <c r="I10" s="552">
        <f t="shared" ref="I10:I27" si="1">H10*100/$N10</f>
        <v>1.0885578654444263</v>
      </c>
      <c r="J10" s="551">
        <f>'41benpresaad'!R10</f>
        <v>77428</v>
      </c>
      <c r="K10" s="552">
        <f t="shared" ref="K10:K27" si="2">J10*100/$N10</f>
        <v>19.803773121623834</v>
      </c>
      <c r="L10" s="551">
        <f>'41benpresaad'!T10</f>
        <v>11</v>
      </c>
      <c r="M10" s="552">
        <f t="shared" ref="M10:M27" si="3">L10*100/$N10</f>
        <v>2.8134719266655756E-3</v>
      </c>
      <c r="N10" s="551">
        <f>F10+H10+J10+L10</f>
        <v>390976</v>
      </c>
      <c r="O10" s="552">
        <f>G10+I10+K10+M10</f>
        <v>100.00000000000001</v>
      </c>
      <c r="P10" s="553"/>
      <c r="Q10" s="553">
        <f t="shared" ref="Q10:Q27" si="4">N10/D10</f>
        <v>1.4484884410195613</v>
      </c>
      <c r="R10" s="549"/>
      <c r="S10" s="549"/>
      <c r="T10" s="549"/>
      <c r="U10" s="549"/>
      <c r="V10" s="549"/>
      <c r="W10" s="549"/>
    </row>
    <row r="11" spans="2:25" s="629" customFormat="1" ht="18" customHeight="1" x14ac:dyDescent="0.2">
      <c r="B11" s="531" t="s">
        <v>10</v>
      </c>
      <c r="C11" s="546"/>
      <c r="D11" s="550">
        <f>'41benpresaad'!D11</f>
        <v>37918</v>
      </c>
      <c r="E11" s="549"/>
      <c r="F11" s="551">
        <f>'41benpresaad'!F11+'41benpresaad'!H11+'41benpresaad'!J11+'41benpresaad'!L11+'41benpresaad'!N11</f>
        <v>17519</v>
      </c>
      <c r="G11" s="552">
        <f t="shared" si="0"/>
        <v>39.865741267493455</v>
      </c>
      <c r="H11" s="551">
        <f>'41benpresaad'!P11</f>
        <v>7052</v>
      </c>
      <c r="I11" s="552">
        <f t="shared" si="1"/>
        <v>16.047331892137901</v>
      </c>
      <c r="J11" s="551">
        <f>'41benpresaad'!R11</f>
        <v>19374</v>
      </c>
      <c r="K11" s="552">
        <f t="shared" si="2"/>
        <v>44.086926840368641</v>
      </c>
      <c r="L11" s="551">
        <f>'41benpresaad'!T11</f>
        <v>0</v>
      </c>
      <c r="M11" s="552">
        <f t="shared" si="3"/>
        <v>0</v>
      </c>
      <c r="N11" s="551">
        <f t="shared" ref="N11:N27" si="5">F11+H11+J11+L11</f>
        <v>43945</v>
      </c>
      <c r="O11" s="552">
        <f t="shared" ref="O11:O27" si="6">G11+I11+K11+M11</f>
        <v>100</v>
      </c>
      <c r="P11" s="553"/>
      <c r="Q11" s="553">
        <f t="shared" si="4"/>
        <v>1.1589482567645972</v>
      </c>
      <c r="R11" s="549"/>
      <c r="S11" s="549"/>
      <c r="T11" s="549"/>
      <c r="U11" s="549"/>
      <c r="V11" s="549"/>
      <c r="W11" s="549"/>
    </row>
    <row r="12" spans="2:25" s="629" customFormat="1" ht="22.5" customHeight="1" x14ac:dyDescent="0.2">
      <c r="B12" s="531" t="s">
        <v>40</v>
      </c>
      <c r="C12" s="546"/>
      <c r="D12" s="550">
        <f>'41benpresaad'!D12</f>
        <v>28870</v>
      </c>
      <c r="E12" s="549"/>
      <c r="F12" s="550">
        <f>'41benpresaad'!F12+'41benpresaad'!H12+'41benpresaad'!J12+'41benpresaad'!L12+'41benpresaad'!N12</f>
        <v>22427</v>
      </c>
      <c r="G12" s="552">
        <f t="shared" si="0"/>
        <v>60.771190114892697</v>
      </c>
      <c r="H12" s="551">
        <f>'41benpresaad'!P12</f>
        <v>3637</v>
      </c>
      <c r="I12" s="552">
        <f t="shared" si="1"/>
        <v>9.855300238456536</v>
      </c>
      <c r="J12" s="551">
        <f>'41benpresaad'!R12</f>
        <v>10827</v>
      </c>
      <c r="K12" s="552">
        <f t="shared" si="2"/>
        <v>29.338283112941685</v>
      </c>
      <c r="L12" s="551">
        <f>'41benpresaad'!T12</f>
        <v>13</v>
      </c>
      <c r="M12" s="552">
        <f t="shared" si="3"/>
        <v>3.5226533709083026E-2</v>
      </c>
      <c r="N12" s="551">
        <f t="shared" si="5"/>
        <v>36904</v>
      </c>
      <c r="O12" s="552">
        <f t="shared" si="6"/>
        <v>99.999999999999986</v>
      </c>
      <c r="P12" s="553"/>
      <c r="Q12" s="553">
        <f t="shared" si="4"/>
        <v>1.2782819535850363</v>
      </c>
      <c r="R12" s="549"/>
      <c r="S12" s="549"/>
      <c r="T12" s="549"/>
      <c r="U12" s="549"/>
      <c r="V12" s="549"/>
      <c r="W12" s="549"/>
    </row>
    <row r="13" spans="2:25" s="629" customFormat="1" ht="18" customHeight="1" x14ac:dyDescent="0.2">
      <c r="B13" s="531" t="s">
        <v>41</v>
      </c>
      <c r="C13" s="546"/>
      <c r="D13" s="550">
        <f>'41benpresaad'!D13</f>
        <v>26768</v>
      </c>
      <c r="E13" s="549"/>
      <c r="F13" s="551">
        <f>'41benpresaad'!F13+'41benpresaad'!H13+'41benpresaad'!J13+'41benpresaad'!L13+'41benpresaad'!N13</f>
        <v>22449</v>
      </c>
      <c r="G13" s="552">
        <f t="shared" si="0"/>
        <v>52.118496505931788</v>
      </c>
      <c r="H13" s="551">
        <f>'41benpresaad'!P13</f>
        <v>835</v>
      </c>
      <c r="I13" s="552">
        <f t="shared" si="1"/>
        <v>1.9385694054279943</v>
      </c>
      <c r="J13" s="551">
        <f>'41benpresaad'!R13</f>
        <v>19789</v>
      </c>
      <c r="K13" s="552">
        <f t="shared" si="2"/>
        <v>45.942934088640214</v>
      </c>
      <c r="L13" s="551">
        <f>'41benpresaad'!T13</f>
        <v>0</v>
      </c>
      <c r="M13" s="552">
        <f t="shared" si="3"/>
        <v>0</v>
      </c>
      <c r="N13" s="551">
        <f t="shared" si="5"/>
        <v>43073</v>
      </c>
      <c r="O13" s="552">
        <f t="shared" si="6"/>
        <v>100</v>
      </c>
      <c r="P13" s="553"/>
      <c r="Q13" s="553">
        <f t="shared" si="4"/>
        <v>1.609122833233712</v>
      </c>
      <c r="R13" s="549"/>
      <c r="S13" s="549"/>
      <c r="T13" s="549"/>
      <c r="U13" s="549"/>
      <c r="V13" s="549"/>
      <c r="W13" s="549"/>
    </row>
    <row r="14" spans="2:25" s="629" customFormat="1" ht="18" customHeight="1" x14ac:dyDescent="0.2">
      <c r="B14" s="531" t="s">
        <v>9</v>
      </c>
      <c r="C14" s="546"/>
      <c r="D14" s="550">
        <f>'41benpresaad'!D14</f>
        <v>36628</v>
      </c>
      <c r="E14" s="549"/>
      <c r="F14" s="551">
        <f>'41benpresaad'!F14+'41benpresaad'!H14+'41benpresaad'!J14+'41benpresaad'!L14+'41benpresaad'!N14</f>
        <v>13675</v>
      </c>
      <c r="G14" s="552">
        <f t="shared" si="0"/>
        <v>33.440931210720663</v>
      </c>
      <c r="H14" s="551">
        <f>'41benpresaad'!P14</f>
        <v>12518</v>
      </c>
      <c r="I14" s="552">
        <f t="shared" si="1"/>
        <v>30.611596116694788</v>
      </c>
      <c r="J14" s="551">
        <f>'41benpresaad'!R14</f>
        <v>14700</v>
      </c>
      <c r="K14" s="552">
        <f t="shared" si="2"/>
        <v>35.947472672584553</v>
      </c>
      <c r="L14" s="551">
        <f>'41benpresaad'!T14</f>
        <v>0</v>
      </c>
      <c r="M14" s="552">
        <f t="shared" si="3"/>
        <v>0</v>
      </c>
      <c r="N14" s="551">
        <f t="shared" si="5"/>
        <v>40893</v>
      </c>
      <c r="O14" s="552">
        <f t="shared" si="6"/>
        <v>100</v>
      </c>
      <c r="P14" s="553"/>
      <c r="Q14" s="553">
        <f t="shared" si="4"/>
        <v>1.1164409741181609</v>
      </c>
      <c r="R14" s="549"/>
      <c r="S14" s="549"/>
      <c r="T14" s="549"/>
      <c r="U14" s="549"/>
      <c r="V14" s="549"/>
      <c r="W14" s="549"/>
    </row>
    <row r="15" spans="2:25" s="629" customFormat="1" ht="18" customHeight="1" x14ac:dyDescent="0.2">
      <c r="B15" s="531" t="s">
        <v>8</v>
      </c>
      <c r="C15" s="546"/>
      <c r="D15" s="550">
        <f>'41benpresaad'!D15</f>
        <v>17818</v>
      </c>
      <c r="E15" s="549"/>
      <c r="F15" s="550">
        <f>'41benpresaad'!F15+'41benpresaad'!H15+'41benpresaad'!J15+'41benpresaad'!L15+'41benpresaad'!N15</f>
        <v>18870</v>
      </c>
      <c r="G15" s="552">
        <f t="shared" si="0"/>
        <v>67.217611227870194</v>
      </c>
      <c r="H15" s="551">
        <f>'41benpresaad'!P15</f>
        <v>180</v>
      </c>
      <c r="I15" s="552">
        <f t="shared" si="1"/>
        <v>0.64118548071100345</v>
      </c>
      <c r="J15" s="551">
        <f>'41benpresaad'!R15</f>
        <v>9023</v>
      </c>
      <c r="K15" s="552">
        <f t="shared" si="2"/>
        <v>32.141203291418798</v>
      </c>
      <c r="L15" s="551">
        <f>'41benpresaad'!T15</f>
        <v>0</v>
      </c>
      <c r="M15" s="552">
        <f t="shared" si="3"/>
        <v>0</v>
      </c>
      <c r="N15" s="551">
        <f t="shared" si="5"/>
        <v>28073</v>
      </c>
      <c r="O15" s="552">
        <f t="shared" si="6"/>
        <v>100</v>
      </c>
      <c r="P15" s="553"/>
      <c r="Q15" s="553">
        <f t="shared" si="4"/>
        <v>1.5755415871590526</v>
      </c>
      <c r="R15" s="549"/>
      <c r="S15" s="549"/>
      <c r="T15" s="549"/>
      <c r="U15" s="549"/>
      <c r="V15" s="549"/>
      <c r="W15" s="549"/>
    </row>
    <row r="16" spans="2:25" s="629" customFormat="1" ht="18" customHeight="1" x14ac:dyDescent="0.2">
      <c r="B16" s="531" t="s">
        <v>7</v>
      </c>
      <c r="C16" s="546"/>
      <c r="D16" s="550">
        <f>'41benpresaad'!D16</f>
        <v>116227</v>
      </c>
      <c r="E16" s="549"/>
      <c r="F16" s="551">
        <f>'41benpresaad'!F16+'41benpresaad'!H16+'41benpresaad'!J16+'41benpresaad'!L16+'41benpresaad'!N16</f>
        <v>75657</v>
      </c>
      <c r="G16" s="552">
        <f t="shared" si="0"/>
        <v>47.702725707908527</v>
      </c>
      <c r="H16" s="551">
        <f>'41benpresaad'!P16</f>
        <v>49980</v>
      </c>
      <c r="I16" s="552">
        <f t="shared" si="1"/>
        <v>31.513042162407551</v>
      </c>
      <c r="J16" s="551">
        <f>'41benpresaad'!R16</f>
        <v>30858</v>
      </c>
      <c r="K16" s="552">
        <f t="shared" si="2"/>
        <v>19.456371649611288</v>
      </c>
      <c r="L16" s="551">
        <f>'41benpresaad'!T16</f>
        <v>2106</v>
      </c>
      <c r="M16" s="552">
        <f t="shared" si="3"/>
        <v>1.327860480072635</v>
      </c>
      <c r="N16" s="551">
        <f t="shared" si="5"/>
        <v>158601</v>
      </c>
      <c r="O16" s="552">
        <f t="shared" si="6"/>
        <v>100</v>
      </c>
      <c r="P16" s="553"/>
      <c r="Q16" s="553">
        <f t="shared" si="4"/>
        <v>1.3645796587711978</v>
      </c>
      <c r="R16" s="549"/>
      <c r="S16" s="549"/>
      <c r="T16" s="549"/>
      <c r="U16" s="549"/>
      <c r="V16" s="549"/>
      <c r="W16" s="549"/>
    </row>
    <row r="17" spans="2:25" s="629" customFormat="1" ht="18" customHeight="1" x14ac:dyDescent="0.2">
      <c r="B17" s="531" t="s">
        <v>43</v>
      </c>
      <c r="C17" s="546"/>
      <c r="D17" s="550">
        <f>'41benpresaad'!D17</f>
        <v>67575</v>
      </c>
      <c r="E17" s="549"/>
      <c r="F17" s="551">
        <f>'41benpresaad'!F17+'41benpresaad'!H17+'41benpresaad'!J17+'41benpresaad'!L17+'41benpresaad'!N17</f>
        <v>65798</v>
      </c>
      <c r="G17" s="552">
        <f t="shared" si="0"/>
        <v>72.72827756960794</v>
      </c>
      <c r="H17" s="551">
        <f>'41benpresaad'!P17</f>
        <v>9044</v>
      </c>
      <c r="I17" s="552">
        <f t="shared" si="1"/>
        <v>9.9965734876369226</v>
      </c>
      <c r="J17" s="551">
        <f>'41benpresaad'!R17</f>
        <v>15606</v>
      </c>
      <c r="K17" s="552">
        <f t="shared" si="2"/>
        <v>17.249726431674237</v>
      </c>
      <c r="L17" s="551">
        <f>'41benpresaad'!T17</f>
        <v>23</v>
      </c>
      <c r="M17" s="552">
        <f t="shared" si="3"/>
        <v>2.5422511080898852E-2</v>
      </c>
      <c r="N17" s="551">
        <f t="shared" si="5"/>
        <v>90471</v>
      </c>
      <c r="O17" s="552">
        <f t="shared" si="6"/>
        <v>100</v>
      </c>
      <c r="P17" s="553"/>
      <c r="Q17" s="553">
        <f t="shared" si="4"/>
        <v>1.3388235294117647</v>
      </c>
      <c r="R17" s="549"/>
      <c r="S17" s="549"/>
      <c r="T17" s="549"/>
      <c r="U17" s="549"/>
      <c r="V17" s="549"/>
      <c r="W17" s="549"/>
    </row>
    <row r="18" spans="2:25" s="629" customFormat="1" ht="18" customHeight="1" x14ac:dyDescent="0.2">
      <c r="B18" s="531" t="s">
        <v>44</v>
      </c>
      <c r="C18" s="546"/>
      <c r="D18" s="550">
        <f>'41benpresaad'!D18</f>
        <v>191389</v>
      </c>
      <c r="E18" s="549"/>
      <c r="F18" s="551">
        <f>'41benpresaad'!F18+'41benpresaad'!H18+'41benpresaad'!J18+'41benpresaad'!L18+'41benpresaad'!N18</f>
        <v>109672</v>
      </c>
      <c r="G18" s="552">
        <f t="shared" si="0"/>
        <v>47.407689182062612</v>
      </c>
      <c r="H18" s="551">
        <f>'41benpresaad'!P18</f>
        <v>21997</v>
      </c>
      <c r="I18" s="552">
        <f t="shared" si="1"/>
        <v>9.5085978092660959</v>
      </c>
      <c r="J18" s="551">
        <f>'41benpresaad'!R18</f>
        <v>99582</v>
      </c>
      <c r="K18" s="552">
        <f t="shared" si="2"/>
        <v>43.046105698155948</v>
      </c>
      <c r="L18" s="551">
        <f>'41benpresaad'!T18</f>
        <v>87</v>
      </c>
      <c r="M18" s="552">
        <f t="shared" si="3"/>
        <v>3.7607310515349837E-2</v>
      </c>
      <c r="N18" s="551">
        <f t="shared" si="5"/>
        <v>231338</v>
      </c>
      <c r="O18" s="552">
        <f t="shared" si="6"/>
        <v>100.00000000000001</v>
      </c>
      <c r="P18" s="553"/>
      <c r="Q18" s="553">
        <f t="shared" si="4"/>
        <v>1.2087319542920441</v>
      </c>
      <c r="R18" s="549"/>
      <c r="S18" s="549"/>
      <c r="T18" s="549"/>
      <c r="U18" s="549"/>
      <c r="V18" s="549"/>
      <c r="W18" s="549"/>
    </row>
    <row r="19" spans="2:25" s="629" customFormat="1" ht="18" customHeight="1" x14ac:dyDescent="0.2">
      <c r="B19" s="531" t="s">
        <v>6</v>
      </c>
      <c r="C19" s="546"/>
      <c r="D19" s="550">
        <f>'41benpresaad'!D19</f>
        <v>138962</v>
      </c>
      <c r="E19" s="549"/>
      <c r="F19" s="551">
        <f>'41benpresaad'!F19+'41benpresaad'!H19+'41benpresaad'!J19+'41benpresaad'!L19+'41benpresaad'!N19</f>
        <v>68217</v>
      </c>
      <c r="G19" s="552">
        <f t="shared" si="0"/>
        <v>36.85413290113452</v>
      </c>
      <c r="H19" s="551">
        <f>'41benpresaad'!P19</f>
        <v>21412</v>
      </c>
      <c r="I19" s="552">
        <f>H19*100/$N19</f>
        <v>11.567801188546731</v>
      </c>
      <c r="J19" s="551">
        <f>'41benpresaad'!R19</f>
        <v>95135</v>
      </c>
      <c r="K19" s="552">
        <f>J19*100/$N19</f>
        <v>51.39654240950837</v>
      </c>
      <c r="L19" s="551">
        <f>'41benpresaad'!T19</f>
        <v>336</v>
      </c>
      <c r="M19" s="552">
        <f t="shared" si="3"/>
        <v>0.18152350081037277</v>
      </c>
      <c r="N19" s="551">
        <f t="shared" si="5"/>
        <v>185100</v>
      </c>
      <c r="O19" s="552">
        <f t="shared" si="6"/>
        <v>99.999999999999986</v>
      </c>
      <c r="P19" s="553"/>
      <c r="Q19" s="553">
        <f t="shared" si="4"/>
        <v>1.3320188252903671</v>
      </c>
      <c r="R19" s="549"/>
      <c r="S19" s="549"/>
      <c r="T19" s="549"/>
      <c r="U19" s="549"/>
      <c r="V19" s="549"/>
      <c r="W19" s="549"/>
    </row>
    <row r="20" spans="2:25" s="629" customFormat="1" ht="18" customHeight="1" x14ac:dyDescent="0.2">
      <c r="B20" s="531" t="s">
        <v>5</v>
      </c>
      <c r="C20" s="546"/>
      <c r="D20" s="550">
        <f>'41benpresaad'!D20</f>
        <v>32777</v>
      </c>
      <c r="E20" s="549"/>
      <c r="F20" s="551">
        <f>'41benpresaad'!F20+'41benpresaad'!H20+'41benpresaad'!J20+'41benpresaad'!L20+'41benpresaad'!N20</f>
        <v>12705</v>
      </c>
      <c r="G20" s="552">
        <f t="shared" si="0"/>
        <v>34.695103634725143</v>
      </c>
      <c r="H20" s="551">
        <f>'41benpresaad'!P20</f>
        <v>17627</v>
      </c>
      <c r="I20" s="552">
        <f>H20*100/$N20</f>
        <v>48.13621344110981</v>
      </c>
      <c r="J20" s="551">
        <f>'41benpresaad'!R20</f>
        <v>6287</v>
      </c>
      <c r="K20" s="552">
        <f>J20*100/$N20</f>
        <v>17.168682924165051</v>
      </c>
      <c r="L20" s="551">
        <f>'41benpresaad'!T20</f>
        <v>0</v>
      </c>
      <c r="M20" s="552">
        <f t="shared" si="3"/>
        <v>0</v>
      </c>
      <c r="N20" s="551">
        <f t="shared" si="5"/>
        <v>36619</v>
      </c>
      <c r="O20" s="552">
        <f t="shared" si="6"/>
        <v>100.00000000000001</v>
      </c>
      <c r="P20" s="553"/>
      <c r="Q20" s="553">
        <f t="shared" si="4"/>
        <v>1.117216340726729</v>
      </c>
      <c r="R20" s="549"/>
      <c r="S20" s="549"/>
      <c r="T20" s="549"/>
      <c r="U20" s="549"/>
      <c r="V20" s="549"/>
      <c r="W20" s="549"/>
    </row>
    <row r="21" spans="2:25" s="629" customFormat="1" ht="18" customHeight="1" x14ac:dyDescent="0.2">
      <c r="B21" s="531" t="s">
        <v>38</v>
      </c>
      <c r="C21" s="546"/>
      <c r="D21" s="550">
        <f>'41benpresaad'!D21</f>
        <v>70190</v>
      </c>
      <c r="E21" s="549"/>
      <c r="F21" s="551">
        <f>'41benpresaad'!F21+'41benpresaad'!H21+'41benpresaad'!J21+'41benpresaad'!L21+'41benpresaad'!N21</f>
        <v>56550</v>
      </c>
      <c r="G21" s="552">
        <f t="shared" si="0"/>
        <v>66.487954569503728</v>
      </c>
      <c r="H21" s="551">
        <f>'41benpresaad'!P21</f>
        <v>12081</v>
      </c>
      <c r="I21" s="552">
        <f>H21*100/$N21</f>
        <v>14.204084512010159</v>
      </c>
      <c r="J21" s="551">
        <f>'41benpresaad'!R21</f>
        <v>16316</v>
      </c>
      <c r="K21" s="552">
        <f>J21*100/$N21</f>
        <v>19.183332745464593</v>
      </c>
      <c r="L21" s="551">
        <f>'41benpresaad'!T21</f>
        <v>106</v>
      </c>
      <c r="M21" s="552">
        <f t="shared" si="3"/>
        <v>0.12462817302152775</v>
      </c>
      <c r="N21" s="551">
        <f t="shared" si="5"/>
        <v>85053</v>
      </c>
      <c r="O21" s="552">
        <f t="shared" si="6"/>
        <v>100.00000000000001</v>
      </c>
      <c r="P21" s="553"/>
      <c r="Q21" s="553">
        <f t="shared" si="4"/>
        <v>1.2117538110842001</v>
      </c>
      <c r="R21" s="549"/>
      <c r="S21" s="549"/>
      <c r="T21" s="549"/>
      <c r="U21" s="549"/>
      <c r="V21" s="549"/>
      <c r="W21" s="549"/>
    </row>
    <row r="22" spans="2:25" s="629" customFormat="1" ht="21" customHeight="1" x14ac:dyDescent="0.2">
      <c r="B22" s="531" t="s">
        <v>45</v>
      </c>
      <c r="C22" s="546"/>
      <c r="D22" s="550">
        <f>'41benpresaad'!D22</f>
        <v>164657</v>
      </c>
      <c r="E22" s="549"/>
      <c r="F22" s="551">
        <f>'41benpresaad'!F22+'41benpresaad'!H22+'41benpresaad'!J22+'41benpresaad'!L22+'41benpresaad'!N22</f>
        <v>155453</v>
      </c>
      <c r="G22" s="552">
        <f t="shared" si="0"/>
        <v>69.915536286115213</v>
      </c>
      <c r="H22" s="551">
        <f>'41benpresaad'!P22</f>
        <v>24517</v>
      </c>
      <c r="I22" s="552">
        <f>H22*100/$N22</f>
        <v>11.026607419134315</v>
      </c>
      <c r="J22" s="551">
        <f>'41benpresaad'!R22</f>
        <v>42289</v>
      </c>
      <c r="K22" s="552">
        <f>J22*100/$N22</f>
        <v>19.01962724427014</v>
      </c>
      <c r="L22" s="551">
        <f>'41benpresaad'!T22</f>
        <v>85</v>
      </c>
      <c r="M22" s="552">
        <f t="shared" si="3"/>
        <v>3.8229050480336778E-2</v>
      </c>
      <c r="N22" s="551">
        <f t="shared" si="5"/>
        <v>222344</v>
      </c>
      <c r="O22" s="552">
        <f t="shared" si="6"/>
        <v>100</v>
      </c>
      <c r="P22" s="553"/>
      <c r="Q22" s="553">
        <f t="shared" si="4"/>
        <v>1.3503464778296701</v>
      </c>
      <c r="R22" s="549"/>
      <c r="S22" s="549"/>
      <c r="T22" s="549"/>
      <c r="U22" s="549"/>
      <c r="V22" s="549"/>
      <c r="W22" s="549"/>
    </row>
    <row r="23" spans="2:25" s="629" customFormat="1" ht="18" customHeight="1" x14ac:dyDescent="0.2">
      <c r="B23" s="531" t="s">
        <v>46</v>
      </c>
      <c r="C23" s="546"/>
      <c r="D23" s="550">
        <f>'41benpresaad'!D23</f>
        <v>38104</v>
      </c>
      <c r="E23" s="549"/>
      <c r="F23" s="551">
        <f>'41benpresaad'!F23+'41benpresaad'!H23+'41benpresaad'!J23+'41benpresaad'!L23+'41benpresaad'!N23</f>
        <v>23815</v>
      </c>
      <c r="G23" s="552">
        <f t="shared" si="0"/>
        <v>49.823218058955206</v>
      </c>
      <c r="H23" s="551">
        <f>'41benpresaad'!P23</f>
        <v>1117</v>
      </c>
      <c r="I23" s="552">
        <f>H23*100/$N23</f>
        <v>2.3368689721542291</v>
      </c>
      <c r="J23" s="551">
        <f>'41benpresaad'!R23</f>
        <v>22863</v>
      </c>
      <c r="K23" s="552">
        <f>J23*100/$N23</f>
        <v>47.831544592983114</v>
      </c>
      <c r="L23" s="551">
        <f>'41benpresaad'!T23</f>
        <v>4</v>
      </c>
      <c r="M23" s="552">
        <f t="shared" si="3"/>
        <v>8.3683759074457617E-3</v>
      </c>
      <c r="N23" s="551">
        <f t="shared" si="5"/>
        <v>47799</v>
      </c>
      <c r="O23" s="552">
        <f t="shared" si="6"/>
        <v>100</v>
      </c>
      <c r="P23" s="553"/>
      <c r="Q23" s="553">
        <f t="shared" si="4"/>
        <v>1.2544352298971237</v>
      </c>
      <c r="R23" s="549"/>
      <c r="S23" s="549"/>
      <c r="T23" s="549"/>
      <c r="U23" s="549"/>
      <c r="V23" s="549"/>
      <c r="W23" s="549"/>
    </row>
    <row r="24" spans="2:25" s="629" customFormat="1" ht="22.5" customHeight="1" x14ac:dyDescent="0.2">
      <c r="B24" s="531" t="s">
        <v>47</v>
      </c>
      <c r="C24" s="546"/>
      <c r="D24" s="550">
        <f>'41benpresaad'!D24</f>
        <v>15346</v>
      </c>
      <c r="E24" s="549"/>
      <c r="F24" s="550">
        <f>'41benpresaad'!F24+'41benpresaad'!H24+'41benpresaad'!J24+'41benpresaad'!L24+'41benpresaad'!N24</f>
        <v>8621</v>
      </c>
      <c r="G24" s="554">
        <f t="shared" si="0"/>
        <v>41.748184019370463</v>
      </c>
      <c r="H24" s="551">
        <f>'41benpresaad'!P24</f>
        <v>2499</v>
      </c>
      <c r="I24" s="552">
        <f t="shared" si="1"/>
        <v>12.101694915254237</v>
      </c>
      <c r="J24" s="551">
        <f>'41benpresaad'!R24</f>
        <v>9497</v>
      </c>
      <c r="K24" s="552">
        <f t="shared" si="2"/>
        <v>45.990314769975789</v>
      </c>
      <c r="L24" s="551">
        <f>'41benpresaad'!T24</f>
        <v>33</v>
      </c>
      <c r="M24" s="552">
        <f t="shared" si="3"/>
        <v>0.15980629539951574</v>
      </c>
      <c r="N24" s="550">
        <f t="shared" si="5"/>
        <v>20650</v>
      </c>
      <c r="O24" s="552">
        <f t="shared" si="6"/>
        <v>100.00000000000001</v>
      </c>
      <c r="P24" s="553"/>
      <c r="Q24" s="553">
        <f t="shared" si="4"/>
        <v>1.3456275250879708</v>
      </c>
      <c r="R24" s="549"/>
      <c r="S24" s="549"/>
      <c r="T24" s="549"/>
      <c r="U24" s="549"/>
      <c r="V24" s="549"/>
      <c r="W24" s="549"/>
    </row>
    <row r="25" spans="2:25" s="629" customFormat="1" ht="18" customHeight="1" x14ac:dyDescent="0.2">
      <c r="B25" s="531" t="s">
        <v>48</v>
      </c>
      <c r="C25" s="546"/>
      <c r="D25" s="550">
        <f>'41benpresaad'!D25</f>
        <v>65268</v>
      </c>
      <c r="E25" s="549"/>
      <c r="F25" s="550">
        <f>'41benpresaad'!F25+'41benpresaad'!H25+'41benpresaad'!J25+'41benpresaad'!L25+'41benpresaad'!N25</f>
        <v>48501</v>
      </c>
      <c r="G25" s="554">
        <f t="shared" si="0"/>
        <v>53.78243512974052</v>
      </c>
      <c r="H25" s="551">
        <f>'41benpresaad'!P25</f>
        <v>1297</v>
      </c>
      <c r="I25" s="552">
        <f t="shared" si="1"/>
        <v>1.4382346418274563</v>
      </c>
      <c r="J25" s="551">
        <f>'41benpresaad'!R25</f>
        <v>33780</v>
      </c>
      <c r="K25" s="552">
        <f t="shared" si="2"/>
        <v>37.458416500332667</v>
      </c>
      <c r="L25" s="551">
        <f>'41benpresaad'!T25</f>
        <v>6602</v>
      </c>
      <c r="M25" s="552">
        <f t="shared" si="3"/>
        <v>7.3209137280993568</v>
      </c>
      <c r="N25" s="550">
        <f t="shared" si="5"/>
        <v>90180</v>
      </c>
      <c r="O25" s="552">
        <f t="shared" si="6"/>
        <v>100</v>
      </c>
      <c r="P25" s="553"/>
      <c r="Q25" s="553">
        <f t="shared" si="4"/>
        <v>1.3816878102592389</v>
      </c>
      <c r="R25" s="549"/>
      <c r="S25" s="549"/>
      <c r="T25" s="549"/>
      <c r="U25" s="549"/>
      <c r="V25" s="549"/>
      <c r="W25" s="549"/>
    </row>
    <row r="26" spans="2:25" s="629" customFormat="1" ht="18" customHeight="1" x14ac:dyDescent="0.2">
      <c r="B26" s="531" t="s">
        <v>49</v>
      </c>
      <c r="C26" s="546"/>
      <c r="D26" s="550">
        <f>'41benpresaad'!D26</f>
        <v>8666</v>
      </c>
      <c r="E26" s="549"/>
      <c r="F26" s="550">
        <f>'41benpresaad'!F26+'41benpresaad'!H26+'41benpresaad'!J26+'41benpresaad'!L26+'41benpresaad'!N26</f>
        <v>10809</v>
      </c>
      <c r="G26" s="554">
        <f t="shared" si="0"/>
        <v>82.859333077807591</v>
      </c>
      <c r="H26" s="551">
        <f>'41benpresaad'!P26</f>
        <v>981</v>
      </c>
      <c r="I26" s="552">
        <f t="shared" si="1"/>
        <v>7.5201226523572249</v>
      </c>
      <c r="J26" s="551">
        <f>'41benpresaad'!R26</f>
        <v>1255</v>
      </c>
      <c r="K26" s="552">
        <f t="shared" si="2"/>
        <v>9.620544269835186</v>
      </c>
      <c r="L26" s="551">
        <f>'41benpresaad'!T26</f>
        <v>0</v>
      </c>
      <c r="M26" s="552">
        <f t="shared" si="3"/>
        <v>0</v>
      </c>
      <c r="N26" s="550">
        <f t="shared" si="5"/>
        <v>13045</v>
      </c>
      <c r="O26" s="552">
        <f t="shared" si="6"/>
        <v>100</v>
      </c>
      <c r="P26" s="553"/>
      <c r="Q26" s="553">
        <f t="shared" si="4"/>
        <v>1.5053081006231248</v>
      </c>
      <c r="R26" s="549"/>
      <c r="S26" s="549"/>
      <c r="T26" s="549"/>
      <c r="U26" s="549"/>
      <c r="V26" s="549"/>
      <c r="W26" s="549"/>
    </row>
    <row r="27" spans="2:25" s="629" customFormat="1" ht="18" customHeight="1" x14ac:dyDescent="0.2">
      <c r="B27" s="531" t="s">
        <v>4</v>
      </c>
      <c r="C27" s="546"/>
      <c r="D27" s="550">
        <f>'41benpresaad'!D27</f>
        <v>3215</v>
      </c>
      <c r="E27" s="549"/>
      <c r="F27" s="550">
        <f>'41benpresaad'!F27+'41benpresaad'!H27+'41benpresaad'!J27+'41benpresaad'!L27+'41benpresaad'!N27</f>
        <v>2676</v>
      </c>
      <c r="G27" s="554">
        <f t="shared" si="0"/>
        <v>61.915779731605738</v>
      </c>
      <c r="H27" s="551">
        <f>'41benpresaad'!P27</f>
        <v>4</v>
      </c>
      <c r="I27" s="552">
        <f t="shared" si="1"/>
        <v>9.2549745488199914E-2</v>
      </c>
      <c r="J27" s="551">
        <f>'41benpresaad'!R27</f>
        <v>1642</v>
      </c>
      <c r="K27" s="552">
        <f t="shared" si="2"/>
        <v>37.991670522906063</v>
      </c>
      <c r="L27" s="551">
        <f>'41benpresaad'!T27</f>
        <v>0</v>
      </c>
      <c r="M27" s="552">
        <f t="shared" si="3"/>
        <v>0</v>
      </c>
      <c r="N27" s="551">
        <f t="shared" si="5"/>
        <v>4322</v>
      </c>
      <c r="O27" s="552">
        <f t="shared" si="6"/>
        <v>100</v>
      </c>
      <c r="P27" s="553"/>
      <c r="Q27" s="553">
        <f t="shared" si="4"/>
        <v>1.3443234836702955</v>
      </c>
      <c r="R27" s="549"/>
      <c r="S27" s="549"/>
      <c r="T27" s="549"/>
      <c r="U27" s="549"/>
      <c r="V27" s="549"/>
      <c r="W27" s="549"/>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1330298</v>
      </c>
      <c r="E30" s="561"/>
      <c r="F30" s="532">
        <f>SUM(F10:F27)</f>
        <v>1042695</v>
      </c>
      <c r="G30" s="562">
        <f>F30*100/$N30</f>
        <v>58.9297643363291</v>
      </c>
      <c r="H30" s="532">
        <f>SUM(H10:H27)</f>
        <v>191034</v>
      </c>
      <c r="I30" s="562">
        <f>H30*100/$N30</f>
        <v>10.796626626411648</v>
      </c>
      <c r="J30" s="532">
        <f>SUM(J10:J27)</f>
        <v>526251</v>
      </c>
      <c r="K30" s="562">
        <f>J30*100/$N30</f>
        <v>29.742012200842552</v>
      </c>
      <c r="L30" s="532">
        <f>SUM(L10:L28)</f>
        <v>9406</v>
      </c>
      <c r="M30" s="562">
        <f>L30*100/$N30</f>
        <v>0.53159683641670052</v>
      </c>
      <c r="N30" s="532">
        <f>F30+H30+J30+L30</f>
        <v>1769386</v>
      </c>
      <c r="O30" s="562">
        <f>G30+I30+K30+M30</f>
        <v>100</v>
      </c>
      <c r="P30" s="563"/>
      <c r="Q30" s="563">
        <f>(N30/D30)</f>
        <v>1.3300673984325317</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27" t="s">
        <v>427</v>
      </c>
      <c r="C3" s="1027"/>
      <c r="D3" s="1027"/>
      <c r="E3" s="1027"/>
      <c r="F3" s="1027"/>
      <c r="G3" s="1027"/>
      <c r="H3" s="1027"/>
      <c r="I3" s="1027"/>
      <c r="J3" s="1027"/>
      <c r="K3" s="1027"/>
      <c r="L3" s="1027"/>
      <c r="M3" s="1027"/>
      <c r="N3" s="1027"/>
      <c r="O3" s="1027"/>
      <c r="P3" s="1027"/>
      <c r="Q3" s="1027"/>
      <c r="R3" s="1027"/>
      <c r="S3" s="1027"/>
      <c r="T3" s="1027"/>
      <c r="U3" s="1027"/>
      <c r="V3" s="1027"/>
      <c r="W3" s="1027"/>
      <c r="X3" s="1027"/>
      <c r="Y3" s="13"/>
    </row>
    <row r="4" spans="2:25" s="7" customFormat="1" ht="14.25" customHeight="1" x14ac:dyDescent="0.2">
      <c r="B4" s="1045" t="str">
        <f>porsaad!B6</f>
        <v>Situación a 31 de marzo de 2023</v>
      </c>
      <c r="C4" s="1045"/>
      <c r="D4" s="1045"/>
      <c r="E4" s="1045"/>
      <c r="F4" s="1045"/>
      <c r="G4" s="1045"/>
      <c r="H4" s="1045"/>
      <c r="I4" s="1045"/>
      <c r="J4" s="1045"/>
      <c r="K4" s="1045"/>
      <c r="L4" s="1045"/>
      <c r="M4" s="1045"/>
      <c r="N4" s="1045"/>
      <c r="O4" s="1045"/>
      <c r="P4" s="1045"/>
      <c r="Q4" s="1045"/>
      <c r="R4" s="1045"/>
      <c r="S4" s="1045"/>
      <c r="T4" s="1045"/>
      <c r="U4" s="1045"/>
      <c r="V4" s="1045"/>
      <c r="W4" s="104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257</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258</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76395</v>
      </c>
      <c r="E10" s="125"/>
      <c r="F10" s="153">
        <v>16</v>
      </c>
      <c r="G10" s="75">
        <v>4.1448354287779113E-2</v>
      </c>
      <c r="H10" s="153">
        <v>26945</v>
      </c>
      <c r="I10" s="75">
        <v>22.496891373428415</v>
      </c>
      <c r="J10" s="153">
        <v>33036</v>
      </c>
      <c r="K10" s="75">
        <v>25.898844759971517</v>
      </c>
      <c r="L10" s="153">
        <v>5973</v>
      </c>
      <c r="M10" s="75">
        <v>6.7656467537436367</v>
      </c>
      <c r="N10" s="153">
        <v>11969</v>
      </c>
      <c r="O10" s="75">
        <v>12.528030778060005</v>
      </c>
      <c r="P10" s="153">
        <v>2463</v>
      </c>
      <c r="Q10" s="75">
        <v>2.7451563878290628</v>
      </c>
      <c r="R10" s="153">
        <v>26043</v>
      </c>
      <c r="S10" s="75">
        <v>29.514416587843943</v>
      </c>
      <c r="T10" s="153">
        <v>8</v>
      </c>
      <c r="U10" s="75">
        <v>9.5650048356413341E-3</v>
      </c>
      <c r="V10" s="153">
        <f>F10+H10+J10+L10+N10+P10+R10+T10</f>
        <v>106453</v>
      </c>
      <c r="W10" s="75">
        <f t="shared" ref="V10:W27" si="0">G10+I10+K10+M10+O10+Q10+S10+U10</f>
        <v>100</v>
      </c>
      <c r="X10" s="154"/>
      <c r="Y10" s="155">
        <f t="shared" ref="Y10:Y27" si="1">V10/D10</f>
        <v>1.3934550690490215</v>
      </c>
    </row>
    <row r="11" spans="2:25" s="125" customFormat="1" ht="18" customHeight="1" x14ac:dyDescent="0.2">
      <c r="B11" s="32" t="s">
        <v>10</v>
      </c>
      <c r="C11" s="28"/>
      <c r="D11" s="156">
        <v>11948</v>
      </c>
      <c r="F11" s="157">
        <v>1510</v>
      </c>
      <c r="G11" s="181">
        <v>14.391281630215721</v>
      </c>
      <c r="H11" s="157">
        <v>649</v>
      </c>
      <c r="I11" s="181">
        <v>3.2171381652608795</v>
      </c>
      <c r="J11" s="157">
        <v>767</v>
      </c>
      <c r="K11" s="181">
        <v>5.0160483690378443</v>
      </c>
      <c r="L11" s="157">
        <v>468</v>
      </c>
      <c r="M11" s="181">
        <v>3.4634619690975592</v>
      </c>
      <c r="N11" s="157">
        <v>2518</v>
      </c>
      <c r="O11" s="181">
        <v>20.243338060759871</v>
      </c>
      <c r="P11" s="157">
        <v>3489</v>
      </c>
      <c r="Q11" s="181">
        <v>22.057176979920879</v>
      </c>
      <c r="R11" s="157">
        <v>4705</v>
      </c>
      <c r="S11" s="181">
        <v>31.611554825707248</v>
      </c>
      <c r="T11" s="157">
        <v>0</v>
      </c>
      <c r="U11" s="181">
        <v>0</v>
      </c>
      <c r="V11" s="157">
        <f t="shared" si="0"/>
        <v>14106</v>
      </c>
      <c r="W11" s="181">
        <f t="shared" si="0"/>
        <v>100</v>
      </c>
      <c r="X11" s="154"/>
      <c r="Y11" s="158">
        <f t="shared" si="1"/>
        <v>1.1806160026782726</v>
      </c>
    </row>
    <row r="12" spans="2:25" s="125" customFormat="1" ht="22.5" customHeight="1" x14ac:dyDescent="0.2">
      <c r="B12" s="32" t="s">
        <v>40</v>
      </c>
      <c r="C12" s="28"/>
      <c r="D12" s="156">
        <v>7132</v>
      </c>
      <c r="F12" s="126">
        <v>2152</v>
      </c>
      <c r="G12" s="181">
        <v>26.047201285061163</v>
      </c>
      <c r="H12" s="126">
        <v>218</v>
      </c>
      <c r="I12" s="181">
        <v>1.4456938094649698</v>
      </c>
      <c r="J12" s="126">
        <v>923</v>
      </c>
      <c r="K12" s="181">
        <v>7.7350796985048804</v>
      </c>
      <c r="L12" s="126">
        <v>534</v>
      </c>
      <c r="M12" s="181">
        <v>6.5735821079945636</v>
      </c>
      <c r="N12" s="126">
        <v>1659</v>
      </c>
      <c r="O12" s="181">
        <v>20.560978623501793</v>
      </c>
      <c r="P12" s="126">
        <v>1344</v>
      </c>
      <c r="Q12" s="181">
        <v>11.083652539231435</v>
      </c>
      <c r="R12" s="126">
        <v>2664</v>
      </c>
      <c r="S12" s="181">
        <v>26.553811936241196</v>
      </c>
      <c r="T12" s="126">
        <v>5</v>
      </c>
      <c r="U12" s="181">
        <v>0</v>
      </c>
      <c r="V12" s="157">
        <f t="shared" si="0"/>
        <v>9499</v>
      </c>
      <c r="W12" s="181">
        <f t="shared" si="0"/>
        <v>100</v>
      </c>
      <c r="X12" s="154"/>
      <c r="Y12" s="158">
        <f t="shared" si="1"/>
        <v>1.3318844643858665</v>
      </c>
    </row>
    <row r="13" spans="2:25" s="125" customFormat="1" ht="18" customHeight="1" x14ac:dyDescent="0.2">
      <c r="B13" s="32" t="s">
        <v>41</v>
      </c>
      <c r="C13" s="28"/>
      <c r="D13" s="156">
        <v>7178</v>
      </c>
      <c r="F13" s="157">
        <v>251</v>
      </c>
      <c r="G13" s="181">
        <v>2.2477064220183487</v>
      </c>
      <c r="H13" s="157">
        <v>1937</v>
      </c>
      <c r="I13" s="181">
        <v>9.8776758409785934</v>
      </c>
      <c r="J13" s="157">
        <v>524</v>
      </c>
      <c r="K13" s="181">
        <v>2.6758409785932722</v>
      </c>
      <c r="L13" s="157">
        <v>572</v>
      </c>
      <c r="M13" s="181">
        <v>7.477064220183486</v>
      </c>
      <c r="N13" s="157">
        <v>1942</v>
      </c>
      <c r="O13" s="181">
        <v>19.602446483180429</v>
      </c>
      <c r="P13" s="157">
        <v>435</v>
      </c>
      <c r="Q13" s="181">
        <v>6.666666666666667</v>
      </c>
      <c r="R13" s="157">
        <v>4153</v>
      </c>
      <c r="S13" s="181">
        <v>51.452599388379205</v>
      </c>
      <c r="T13" s="157">
        <v>0</v>
      </c>
      <c r="U13" s="181">
        <v>0</v>
      </c>
      <c r="V13" s="157">
        <f t="shared" si="0"/>
        <v>9814</v>
      </c>
      <c r="W13" s="181">
        <f t="shared" si="0"/>
        <v>100</v>
      </c>
      <c r="X13" s="154"/>
      <c r="Y13" s="158">
        <f t="shared" si="1"/>
        <v>1.3672332125940374</v>
      </c>
    </row>
    <row r="14" spans="2:25" s="125" customFormat="1" ht="18" customHeight="1" x14ac:dyDescent="0.2">
      <c r="B14" s="32" t="s">
        <v>9</v>
      </c>
      <c r="C14" s="28"/>
      <c r="D14" s="156">
        <v>12469</v>
      </c>
      <c r="F14" s="157">
        <v>368</v>
      </c>
      <c r="G14" s="181">
        <v>0.16137708445400753</v>
      </c>
      <c r="H14" s="157">
        <v>501</v>
      </c>
      <c r="I14" s="181">
        <v>3.0984400215169448</v>
      </c>
      <c r="J14" s="157">
        <v>198</v>
      </c>
      <c r="K14" s="181">
        <v>0</v>
      </c>
      <c r="L14" s="157">
        <v>1338</v>
      </c>
      <c r="M14" s="181">
        <v>14.922001075847231</v>
      </c>
      <c r="N14" s="157">
        <v>2710</v>
      </c>
      <c r="O14" s="181">
        <v>24.314147391070467</v>
      </c>
      <c r="P14" s="157">
        <v>3639</v>
      </c>
      <c r="Q14" s="181">
        <v>21.79666487358795</v>
      </c>
      <c r="R14" s="157">
        <v>5020</v>
      </c>
      <c r="S14" s="181">
        <v>35.707369553523399</v>
      </c>
      <c r="T14" s="157">
        <v>0</v>
      </c>
      <c r="U14" s="181">
        <v>0</v>
      </c>
      <c r="V14" s="157">
        <f t="shared" si="0"/>
        <v>13774</v>
      </c>
      <c r="W14" s="181">
        <f t="shared" si="0"/>
        <v>100</v>
      </c>
      <c r="X14" s="154"/>
      <c r="Y14" s="158">
        <f t="shared" si="1"/>
        <v>1.1046595556981313</v>
      </c>
    </row>
    <row r="15" spans="2:25" s="125" customFormat="1" ht="18" customHeight="1" x14ac:dyDescent="0.2">
      <c r="B15" s="32" t="s">
        <v>8</v>
      </c>
      <c r="C15" s="28"/>
      <c r="D15" s="156">
        <v>5847</v>
      </c>
      <c r="F15" s="126">
        <v>2914</v>
      </c>
      <c r="G15" s="181">
        <v>0</v>
      </c>
      <c r="H15" s="126">
        <v>567</v>
      </c>
      <c r="I15" s="181">
        <v>5.5706304868316039</v>
      </c>
      <c r="J15" s="126">
        <v>542</v>
      </c>
      <c r="K15" s="181">
        <v>8.0925778132482051</v>
      </c>
      <c r="L15" s="126">
        <v>802</v>
      </c>
      <c r="M15" s="181">
        <v>12.721468475658419</v>
      </c>
      <c r="N15" s="126">
        <v>2253</v>
      </c>
      <c r="O15" s="181">
        <v>33.998403830806069</v>
      </c>
      <c r="P15" s="126">
        <v>103</v>
      </c>
      <c r="Q15" s="181">
        <v>0</v>
      </c>
      <c r="R15" s="126">
        <v>2473</v>
      </c>
      <c r="S15" s="181">
        <v>39.616919393455703</v>
      </c>
      <c r="T15" s="126">
        <v>0</v>
      </c>
      <c r="U15" s="181">
        <v>0</v>
      </c>
      <c r="V15" s="157">
        <f t="shared" si="0"/>
        <v>9654</v>
      </c>
      <c r="W15" s="181">
        <f t="shared" si="0"/>
        <v>100</v>
      </c>
      <c r="X15" s="154"/>
      <c r="Y15" s="158">
        <f t="shared" si="1"/>
        <v>1.6511031298101591</v>
      </c>
    </row>
    <row r="16" spans="2:25" s="128" customFormat="1" ht="18" customHeight="1" x14ac:dyDescent="0.2">
      <c r="B16" s="127" t="s">
        <v>7</v>
      </c>
      <c r="C16" s="129"/>
      <c r="D16" s="159">
        <v>33237</v>
      </c>
      <c r="E16" s="160"/>
      <c r="F16" s="161">
        <v>5408</v>
      </c>
      <c r="G16" s="182">
        <v>14.10823965697068</v>
      </c>
      <c r="H16" s="161">
        <v>3369</v>
      </c>
      <c r="I16" s="182">
        <v>4.2299223548499247</v>
      </c>
      <c r="J16" s="161">
        <v>3706</v>
      </c>
      <c r="K16" s="182">
        <v>9.7183914706223202</v>
      </c>
      <c r="L16" s="161">
        <v>2111</v>
      </c>
      <c r="M16" s="182">
        <v>5.5742264457063389</v>
      </c>
      <c r="N16" s="161">
        <v>5070</v>
      </c>
      <c r="O16" s="182">
        <v>12.858963958743772</v>
      </c>
      <c r="P16" s="161">
        <v>15840</v>
      </c>
      <c r="Q16" s="182">
        <v>32.65036504809364</v>
      </c>
      <c r="R16" s="161">
        <v>8791</v>
      </c>
      <c r="S16" s="182">
        <v>20.020859891065012</v>
      </c>
      <c r="T16" s="161">
        <v>582</v>
      </c>
      <c r="U16" s="182">
        <v>0.83903117394831384</v>
      </c>
      <c r="V16" s="161">
        <f t="shared" si="0"/>
        <v>44877</v>
      </c>
      <c r="W16" s="182">
        <f t="shared" si="0"/>
        <v>100</v>
      </c>
      <c r="X16" s="162"/>
      <c r="Y16" s="158">
        <f t="shared" si="1"/>
        <v>1.3502121130065889</v>
      </c>
    </row>
    <row r="17" spans="2:25" s="128" customFormat="1" ht="18" customHeight="1" x14ac:dyDescent="0.2">
      <c r="B17" s="127" t="s">
        <v>43</v>
      </c>
      <c r="C17" s="129"/>
      <c r="D17" s="159">
        <v>21122</v>
      </c>
      <c r="E17" s="160"/>
      <c r="F17" s="161">
        <v>2603</v>
      </c>
      <c r="G17" s="182">
        <v>6.9774527726995732</v>
      </c>
      <c r="H17" s="161">
        <v>4782</v>
      </c>
      <c r="I17" s="182">
        <v>8.4573866109515112</v>
      </c>
      <c r="J17" s="161">
        <v>2987</v>
      </c>
      <c r="K17" s="182">
        <v>12.122399233916601</v>
      </c>
      <c r="L17" s="161">
        <v>1155</v>
      </c>
      <c r="M17" s="182">
        <v>4.8359014538173586</v>
      </c>
      <c r="N17" s="161">
        <v>6513</v>
      </c>
      <c r="O17" s="182">
        <v>28.332027509358404</v>
      </c>
      <c r="P17" s="161">
        <v>3134</v>
      </c>
      <c r="Q17" s="182">
        <v>12.823191433794724</v>
      </c>
      <c r="R17" s="161">
        <v>7287</v>
      </c>
      <c r="S17" s="182">
        <v>26.412466266213983</v>
      </c>
      <c r="T17" s="161">
        <v>13</v>
      </c>
      <c r="U17" s="182">
        <v>3.9174719247845394E-2</v>
      </c>
      <c r="V17" s="161">
        <f t="shared" si="0"/>
        <v>28474</v>
      </c>
      <c r="W17" s="182">
        <f t="shared" si="0"/>
        <v>99.999999999999986</v>
      </c>
      <c r="X17" s="162"/>
      <c r="Y17" s="158">
        <f t="shared" si="1"/>
        <v>1.3480730991383392</v>
      </c>
    </row>
    <row r="18" spans="2:25" s="128" customFormat="1" ht="18" customHeight="1" x14ac:dyDescent="0.2">
      <c r="B18" s="127" t="s">
        <v>44</v>
      </c>
      <c r="C18" s="129"/>
      <c r="D18" s="159">
        <v>43713</v>
      </c>
      <c r="E18" s="160"/>
      <c r="F18" s="161">
        <v>64</v>
      </c>
      <c r="G18" s="182">
        <v>0.38917682645664642</v>
      </c>
      <c r="H18" s="161">
        <v>3171</v>
      </c>
      <c r="I18" s="182">
        <v>5.0131877455410665</v>
      </c>
      <c r="J18" s="161">
        <v>5666</v>
      </c>
      <c r="K18" s="182">
        <v>10.515152074072708</v>
      </c>
      <c r="L18" s="161">
        <v>3253</v>
      </c>
      <c r="M18" s="182">
        <v>6.5237840529723146</v>
      </c>
      <c r="N18" s="161">
        <v>16067</v>
      </c>
      <c r="O18" s="182">
        <v>32.416031871922094</v>
      </c>
      <c r="P18" s="161">
        <v>5566</v>
      </c>
      <c r="Q18" s="182">
        <v>11.359905564675286</v>
      </c>
      <c r="R18" s="161">
        <v>18964</v>
      </c>
      <c r="S18" s="182">
        <v>33.677628788018517</v>
      </c>
      <c r="T18" s="161">
        <v>62</v>
      </c>
      <c r="U18" s="182">
        <v>0.10513307634136894</v>
      </c>
      <c r="V18" s="161">
        <f t="shared" si="0"/>
        <v>52813</v>
      </c>
      <c r="W18" s="182">
        <f t="shared" si="0"/>
        <v>100.00000000000001</v>
      </c>
      <c r="X18" s="162"/>
      <c r="Y18" s="158">
        <f t="shared" si="1"/>
        <v>1.2081760574657425</v>
      </c>
    </row>
    <row r="19" spans="2:25" s="128" customFormat="1" ht="18" customHeight="1" x14ac:dyDescent="0.2">
      <c r="B19" s="127" t="s">
        <v>6</v>
      </c>
      <c r="C19" s="129"/>
      <c r="D19" s="159">
        <v>41682</v>
      </c>
      <c r="E19" s="160"/>
      <c r="F19" s="161">
        <v>9</v>
      </c>
      <c r="G19" s="182">
        <v>7.0628950806935764E-3</v>
      </c>
      <c r="H19" s="161">
        <v>10217</v>
      </c>
      <c r="I19" s="182">
        <v>5.0323127449941731</v>
      </c>
      <c r="J19" s="161">
        <v>716</v>
      </c>
      <c r="K19" s="182">
        <v>8.1223293427976129E-2</v>
      </c>
      <c r="L19" s="161">
        <v>2489</v>
      </c>
      <c r="M19" s="182">
        <v>7.5113889183176186</v>
      </c>
      <c r="N19" s="161">
        <v>6451</v>
      </c>
      <c r="O19" s="182">
        <v>19.811420701345483</v>
      </c>
      <c r="P19" s="161">
        <v>6808</v>
      </c>
      <c r="Q19" s="182">
        <v>16.121058021683087</v>
      </c>
      <c r="R19" s="161">
        <v>27266</v>
      </c>
      <c r="S19" s="182">
        <v>51.403750397287851</v>
      </c>
      <c r="T19" s="161">
        <v>138</v>
      </c>
      <c r="U19" s="182">
        <v>3.1783027863121094E-2</v>
      </c>
      <c r="V19" s="161">
        <f t="shared" si="0"/>
        <v>54094</v>
      </c>
      <c r="W19" s="182">
        <f t="shared" si="0"/>
        <v>100.00000000000001</v>
      </c>
      <c r="X19" s="162"/>
      <c r="Y19" s="158">
        <f t="shared" si="1"/>
        <v>1.2977784175423444</v>
      </c>
    </row>
    <row r="20" spans="2:25" s="125" customFormat="1" ht="18" customHeight="1" x14ac:dyDescent="0.2">
      <c r="B20" s="127" t="s">
        <v>5</v>
      </c>
      <c r="C20" s="28"/>
      <c r="D20" s="156">
        <v>11376</v>
      </c>
      <c r="F20" s="157">
        <v>260</v>
      </c>
      <c r="G20" s="181">
        <v>2.6190698107931776</v>
      </c>
      <c r="H20" s="157">
        <v>558</v>
      </c>
      <c r="I20" s="181">
        <v>3.3647124615528008</v>
      </c>
      <c r="J20" s="157">
        <v>217</v>
      </c>
      <c r="K20" s="181">
        <v>1.8175039612265822</v>
      </c>
      <c r="L20" s="157">
        <v>685</v>
      </c>
      <c r="M20" s="181">
        <v>6.0117438717494638</v>
      </c>
      <c r="N20" s="157">
        <v>3095</v>
      </c>
      <c r="O20" s="181">
        <v>28.250535930655232</v>
      </c>
      <c r="P20" s="157">
        <v>5589</v>
      </c>
      <c r="Q20" s="181">
        <v>37.794761860378415</v>
      </c>
      <c r="R20" s="157">
        <v>1923</v>
      </c>
      <c r="S20" s="181">
        <v>20.141672103644328</v>
      </c>
      <c r="T20" s="157">
        <v>0</v>
      </c>
      <c r="U20" s="181">
        <v>0</v>
      </c>
      <c r="V20" s="157">
        <f t="shared" si="0"/>
        <v>12327</v>
      </c>
      <c r="W20" s="181">
        <f t="shared" si="0"/>
        <v>100</v>
      </c>
      <c r="X20" s="154"/>
      <c r="Y20" s="158">
        <f t="shared" si="1"/>
        <v>1.0835970464135021</v>
      </c>
    </row>
    <row r="21" spans="2:25" s="125" customFormat="1" ht="18" customHeight="1" x14ac:dyDescent="0.2">
      <c r="B21" s="32" t="s">
        <v>38</v>
      </c>
      <c r="C21" s="28"/>
      <c r="D21" s="156">
        <v>24887</v>
      </c>
      <c r="F21" s="157">
        <v>1474</v>
      </c>
      <c r="G21" s="181">
        <v>5.3052431721922009</v>
      </c>
      <c r="H21" s="157">
        <v>1725</v>
      </c>
      <c r="I21" s="181">
        <v>3.6950489265371695</v>
      </c>
      <c r="J21" s="157">
        <v>9149</v>
      </c>
      <c r="K21" s="181">
        <v>30.798159778004965</v>
      </c>
      <c r="L21" s="157">
        <v>1906</v>
      </c>
      <c r="M21" s="181">
        <v>7.5471009201109975</v>
      </c>
      <c r="N21" s="157">
        <v>4212</v>
      </c>
      <c r="O21" s="181">
        <v>17.328757119906527</v>
      </c>
      <c r="P21" s="157">
        <v>4882</v>
      </c>
      <c r="Q21" s="181">
        <v>16.445158463560684</v>
      </c>
      <c r="R21" s="157">
        <v>5004</v>
      </c>
      <c r="S21" s="181">
        <v>18.613991529136847</v>
      </c>
      <c r="T21" s="157">
        <v>70</v>
      </c>
      <c r="U21" s="181">
        <v>0.26654009055060612</v>
      </c>
      <c r="V21" s="157">
        <f t="shared" si="0"/>
        <v>28422</v>
      </c>
      <c r="W21" s="181">
        <f t="shared" si="0"/>
        <v>100.00000000000001</v>
      </c>
      <c r="X21" s="154"/>
      <c r="Y21" s="158">
        <f t="shared" si="1"/>
        <v>1.1420420299754892</v>
      </c>
    </row>
    <row r="22" spans="2:25" s="125" customFormat="1" ht="21" customHeight="1" x14ac:dyDescent="0.2">
      <c r="B22" s="32" t="s">
        <v>45</v>
      </c>
      <c r="C22" s="28"/>
      <c r="D22" s="156">
        <v>56839</v>
      </c>
      <c r="F22" s="157">
        <v>1807</v>
      </c>
      <c r="G22" s="181">
        <v>2.2532814395789673</v>
      </c>
      <c r="H22" s="157">
        <v>13480</v>
      </c>
      <c r="I22" s="181">
        <v>13.798591305169941</v>
      </c>
      <c r="J22" s="157">
        <v>12026</v>
      </c>
      <c r="K22" s="181">
        <v>14.416274049446134</v>
      </c>
      <c r="L22" s="157">
        <v>5674</v>
      </c>
      <c r="M22" s="181">
        <v>8.5530151426815628</v>
      </c>
      <c r="N22" s="157">
        <v>14550</v>
      </c>
      <c r="O22" s="181">
        <v>24.417377054346627</v>
      </c>
      <c r="P22" s="157">
        <v>11956</v>
      </c>
      <c r="Q22" s="181">
        <v>16.926398058711374</v>
      </c>
      <c r="R22" s="157">
        <v>14362</v>
      </c>
      <c r="S22" s="181">
        <v>19.521611017443234</v>
      </c>
      <c r="T22" s="157">
        <v>68</v>
      </c>
      <c r="U22" s="181">
        <v>0.11345193262215779</v>
      </c>
      <c r="V22" s="157">
        <f t="shared" si="0"/>
        <v>73923</v>
      </c>
      <c r="W22" s="181">
        <f t="shared" si="0"/>
        <v>100</v>
      </c>
      <c r="X22" s="154"/>
      <c r="Y22" s="158">
        <f t="shared" si="1"/>
        <v>1.3005682717852178</v>
      </c>
    </row>
    <row r="23" spans="2:25" s="125" customFormat="1" ht="18" customHeight="1" x14ac:dyDescent="0.2">
      <c r="B23" s="32" t="s">
        <v>46</v>
      </c>
      <c r="C23" s="28"/>
      <c r="D23" s="156">
        <v>12702</v>
      </c>
      <c r="F23" s="157">
        <v>1521</v>
      </c>
      <c r="G23" s="181">
        <v>8.3258093641171165</v>
      </c>
      <c r="H23" s="157">
        <v>1565</v>
      </c>
      <c r="I23" s="181">
        <v>9.538243260673287</v>
      </c>
      <c r="J23" s="157">
        <v>476</v>
      </c>
      <c r="K23" s="181">
        <v>0.88352895653295493</v>
      </c>
      <c r="L23" s="157">
        <v>1366</v>
      </c>
      <c r="M23" s="181">
        <v>8.2742164323487675</v>
      </c>
      <c r="N23" s="157">
        <v>2557</v>
      </c>
      <c r="O23" s="181">
        <v>15.62620920933832</v>
      </c>
      <c r="P23" s="157">
        <v>607</v>
      </c>
      <c r="Q23" s="181">
        <v>3.5147684767186895</v>
      </c>
      <c r="R23" s="157">
        <v>7453</v>
      </c>
      <c r="S23" s="181">
        <v>53.81787695085773</v>
      </c>
      <c r="T23" s="157">
        <v>3</v>
      </c>
      <c r="U23" s="181">
        <v>1.9347349413130401E-2</v>
      </c>
      <c r="V23" s="157">
        <f>F23+H23+J23+L23+N23+P23+R23+T23</f>
        <v>15548</v>
      </c>
      <c r="W23" s="181">
        <f t="shared" si="0"/>
        <v>100</v>
      </c>
      <c r="X23" s="154"/>
      <c r="Y23" s="158">
        <f t="shared" si="1"/>
        <v>1.2240592032750748</v>
      </c>
    </row>
    <row r="24" spans="2:25" s="125" customFormat="1" ht="22.5" customHeight="1" x14ac:dyDescent="0.2">
      <c r="B24" s="32" t="s">
        <v>47</v>
      </c>
      <c r="C24" s="28"/>
      <c r="D24" s="156">
        <v>3390</v>
      </c>
      <c r="F24" s="126">
        <v>255</v>
      </c>
      <c r="G24" s="183">
        <v>3.2579185520361991</v>
      </c>
      <c r="H24" s="126">
        <v>290</v>
      </c>
      <c r="I24" s="181">
        <v>6.4253393665158374</v>
      </c>
      <c r="J24" s="126">
        <v>154</v>
      </c>
      <c r="K24" s="181">
        <v>5.2187028657616894</v>
      </c>
      <c r="L24" s="126">
        <v>150</v>
      </c>
      <c r="M24" s="181">
        <v>3.4690799396681751</v>
      </c>
      <c r="N24" s="126">
        <v>1061</v>
      </c>
      <c r="O24" s="181">
        <v>17.134238310708898</v>
      </c>
      <c r="P24" s="126">
        <v>667</v>
      </c>
      <c r="Q24" s="181">
        <v>12.428355957767723</v>
      </c>
      <c r="R24" s="126">
        <v>1513</v>
      </c>
      <c r="S24" s="181">
        <v>51.945701357466064</v>
      </c>
      <c r="T24" s="126">
        <v>11</v>
      </c>
      <c r="U24" s="181">
        <v>0.12066365007541478</v>
      </c>
      <c r="V24" s="126">
        <f t="shared" si="0"/>
        <v>4101</v>
      </c>
      <c r="W24" s="181">
        <f t="shared" si="0"/>
        <v>100</v>
      </c>
      <c r="X24" s="154"/>
      <c r="Y24" s="158">
        <f t="shared" si="1"/>
        <v>1.2097345132743362</v>
      </c>
    </row>
    <row r="25" spans="2:25" s="125" customFormat="1" ht="18" customHeight="1" x14ac:dyDescent="0.2">
      <c r="B25" s="32" t="s">
        <v>48</v>
      </c>
      <c r="C25" s="28"/>
      <c r="D25" s="156">
        <v>16559</v>
      </c>
      <c r="F25" s="126">
        <v>218</v>
      </c>
      <c r="G25" s="183">
        <v>0.41635124905374715</v>
      </c>
      <c r="H25" s="126">
        <v>3643</v>
      </c>
      <c r="I25" s="181">
        <v>12.162503154176129</v>
      </c>
      <c r="J25" s="126">
        <v>1250</v>
      </c>
      <c r="K25" s="181">
        <v>6.594330894103793</v>
      </c>
      <c r="L25" s="126">
        <v>1802</v>
      </c>
      <c r="M25" s="181">
        <v>8.2555303221465213</v>
      </c>
      <c r="N25" s="126">
        <v>5883</v>
      </c>
      <c r="O25" s="181">
        <v>27.294137437967869</v>
      </c>
      <c r="P25" s="126">
        <v>650</v>
      </c>
      <c r="Q25" s="181">
        <v>2.5864244259399447</v>
      </c>
      <c r="R25" s="126">
        <v>7123</v>
      </c>
      <c r="S25" s="181">
        <v>35.057616283959966</v>
      </c>
      <c r="T25" s="126">
        <v>2015</v>
      </c>
      <c r="U25" s="181">
        <v>7.6331062326520316</v>
      </c>
      <c r="V25" s="126">
        <f t="shared" si="0"/>
        <v>22584</v>
      </c>
      <c r="W25" s="181">
        <f t="shared" si="0"/>
        <v>99.999999999999986</v>
      </c>
      <c r="X25" s="154"/>
      <c r="Y25" s="158">
        <f t="shared" si="1"/>
        <v>1.3638504740624433</v>
      </c>
    </row>
    <row r="26" spans="2:25" s="125" customFormat="1" ht="18" customHeight="1" x14ac:dyDescent="0.2">
      <c r="B26" s="32" t="s">
        <v>49</v>
      </c>
      <c r="C26" s="28"/>
      <c r="D26" s="156">
        <v>2368</v>
      </c>
      <c r="F26" s="126">
        <v>371</v>
      </c>
      <c r="G26" s="183">
        <v>8.1975827640567527</v>
      </c>
      <c r="H26" s="126">
        <v>463</v>
      </c>
      <c r="I26" s="181">
        <v>11.008933263268524</v>
      </c>
      <c r="J26" s="126">
        <v>729</v>
      </c>
      <c r="K26" s="181">
        <v>20.546505517603784</v>
      </c>
      <c r="L26" s="126">
        <v>393</v>
      </c>
      <c r="M26" s="181">
        <v>9.1697320021019451</v>
      </c>
      <c r="N26" s="126">
        <v>646</v>
      </c>
      <c r="O26" s="181">
        <v>17.892800840777721</v>
      </c>
      <c r="P26" s="126">
        <v>466</v>
      </c>
      <c r="Q26" s="181">
        <v>13.110877561744614</v>
      </c>
      <c r="R26" s="126">
        <v>524</v>
      </c>
      <c r="S26" s="181">
        <v>20.073568050446664</v>
      </c>
      <c r="T26" s="126">
        <v>0</v>
      </c>
      <c r="U26" s="181">
        <v>0</v>
      </c>
      <c r="V26" s="126">
        <f t="shared" si="0"/>
        <v>3592</v>
      </c>
      <c r="W26" s="181">
        <f t="shared" si="0"/>
        <v>100.00000000000001</v>
      </c>
      <c r="X26" s="154"/>
      <c r="Y26" s="158">
        <f t="shared" si="1"/>
        <v>1.5168918918918919</v>
      </c>
    </row>
    <row r="27" spans="2:25" s="125" customFormat="1" ht="18" customHeight="1" x14ac:dyDescent="0.2">
      <c r="B27" s="32" t="s">
        <v>4</v>
      </c>
      <c r="C27" s="28"/>
      <c r="D27" s="156">
        <v>1104</v>
      </c>
      <c r="F27" s="126">
        <v>179</v>
      </c>
      <c r="G27" s="183">
        <v>9.2670598146588041</v>
      </c>
      <c r="H27" s="126">
        <v>208</v>
      </c>
      <c r="I27" s="181">
        <v>12.973883740522325</v>
      </c>
      <c r="J27" s="126">
        <v>326</v>
      </c>
      <c r="K27" s="181">
        <v>20.387531592249367</v>
      </c>
      <c r="L27" s="126">
        <v>22</v>
      </c>
      <c r="M27" s="181">
        <v>1.5164279696714407</v>
      </c>
      <c r="N27" s="126">
        <v>75</v>
      </c>
      <c r="O27" s="181">
        <v>7.5821398483572029</v>
      </c>
      <c r="P27" s="126">
        <v>1</v>
      </c>
      <c r="Q27" s="181">
        <v>0.42122999157540014</v>
      </c>
      <c r="R27" s="126">
        <v>649</v>
      </c>
      <c r="S27" s="181">
        <v>47.851727042965457</v>
      </c>
      <c r="T27" s="126">
        <v>0</v>
      </c>
      <c r="U27" s="181">
        <v>0</v>
      </c>
      <c r="V27" s="157">
        <f t="shared" si="0"/>
        <v>1460</v>
      </c>
      <c r="W27" s="181">
        <f t="shared" si="0"/>
        <v>100</v>
      </c>
      <c r="X27" s="154"/>
      <c r="Y27" s="158">
        <f t="shared" si="1"/>
        <v>1.3224637681159421</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389948</v>
      </c>
      <c r="E30" s="23"/>
      <c r="F30" s="65">
        <f>SUM(F10:F27)</f>
        <v>21380</v>
      </c>
      <c r="G30" s="67">
        <f>F30*100/$V30</f>
        <v>4.2293502665598446</v>
      </c>
      <c r="H30" s="65">
        <f>SUM(H10:H27)</f>
        <v>74288</v>
      </c>
      <c r="I30" s="67">
        <f>H30*100/$V30</f>
        <v>14.69550854079503</v>
      </c>
      <c r="J30" s="65">
        <f>SUM(J10:J27)</f>
        <v>73392</v>
      </c>
      <c r="K30" s="67">
        <f>J30*100/$V30</f>
        <v>14.518263553010296</v>
      </c>
      <c r="L30" s="65">
        <f>SUM(L10:L27)</f>
        <v>30693</v>
      </c>
      <c r="M30" s="67">
        <f>L30*100/$V30</f>
        <v>6.0716299219607723</v>
      </c>
      <c r="N30" s="65">
        <f>SUM(N10:N27)</f>
        <v>89231</v>
      </c>
      <c r="O30" s="67">
        <f>N30*100/$V30</f>
        <v>17.65150391185227</v>
      </c>
      <c r="P30" s="65">
        <f>SUM(P10:P27)</f>
        <v>67639</v>
      </c>
      <c r="Q30" s="67">
        <f>P30*100/$V30</f>
        <v>13.380216215146929</v>
      </c>
      <c r="R30" s="65">
        <f>SUM(R10:R27)</f>
        <v>145917</v>
      </c>
      <c r="S30" s="67">
        <f>R30*100/$V30</f>
        <v>28.865018842170855</v>
      </c>
      <c r="T30" s="65">
        <f>SUM(T10:T28)</f>
        <v>2975</v>
      </c>
      <c r="U30" s="67">
        <f>T30*100/$V30</f>
        <v>0.58850874850400092</v>
      </c>
      <c r="V30" s="65">
        <f>SUM(V10:V27)</f>
        <v>505515</v>
      </c>
      <c r="W30" s="67">
        <f>G30+I30+K30+M30+O30+Q30+S30+U30</f>
        <v>99.999999999999986</v>
      </c>
      <c r="X30" s="174"/>
      <c r="Y30" s="175">
        <f>(V30/D30)</f>
        <v>1.2963651563798251</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9"/>
      <c r="D32" s="989"/>
      <c r="E32" s="989"/>
      <c r="F32" s="989"/>
      <c r="G32" s="989"/>
      <c r="H32" s="989"/>
      <c r="I32" s="989"/>
      <c r="J32" s="989"/>
      <c r="K32" s="989"/>
      <c r="L32" s="989"/>
      <c r="N32" s="989"/>
      <c r="O32" s="989"/>
      <c r="P32" s="989"/>
      <c r="Q32" s="989"/>
      <c r="R32" s="989"/>
      <c r="S32" s="989"/>
      <c r="T32" s="989"/>
      <c r="U32" s="989"/>
      <c r="V32" s="989"/>
      <c r="W32" s="989"/>
    </row>
    <row r="33" spans="1:25" s="990" customFormat="1" x14ac:dyDescent="0.2">
      <c r="B33" s="180" t="s">
        <v>50</v>
      </c>
      <c r="F33" s="991"/>
      <c r="G33" s="991"/>
      <c r="H33" s="991"/>
      <c r="I33" s="991"/>
      <c r="J33" s="991"/>
      <c r="K33" s="991"/>
      <c r="L33" s="991"/>
      <c r="M33" s="991"/>
      <c r="N33" s="991"/>
      <c r="O33" s="991"/>
      <c r="P33" s="991"/>
      <c r="Q33" s="991"/>
      <c r="R33" s="991"/>
      <c r="S33" s="991"/>
      <c r="T33" s="991"/>
      <c r="U33" s="991"/>
      <c r="X33" s="536"/>
      <c r="Y33" s="536"/>
    </row>
    <row r="34" spans="1:25" s="990" customFormat="1" x14ac:dyDescent="0.2">
      <c r="F34" s="992"/>
      <c r="G34" s="992"/>
      <c r="H34" s="992"/>
      <c r="I34" s="992"/>
      <c r="J34" s="992"/>
      <c r="X34" s="536"/>
      <c r="Y34" s="536"/>
    </row>
    <row r="35" spans="1:25" s="990"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90"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90" customFormat="1" x14ac:dyDescent="0.2">
      <c r="T37" s="536"/>
      <c r="U37" s="536"/>
    </row>
    <row r="38" spans="1:25" s="990" customFormat="1" x14ac:dyDescent="0.2">
      <c r="T38" s="536"/>
      <c r="U38" s="536"/>
    </row>
    <row r="39" spans="1:25" s="988" customFormat="1" x14ac:dyDescent="0.2">
      <c r="T39" s="135"/>
      <c r="U39" s="135"/>
    </row>
    <row r="40" spans="1:25" s="988" customFormat="1" x14ac:dyDescent="0.2">
      <c r="T40" s="135"/>
      <c r="U40" s="135"/>
    </row>
    <row r="41" spans="1:25" s="988" customFormat="1" x14ac:dyDescent="0.2">
      <c r="T41" s="135"/>
      <c r="U41" s="135"/>
    </row>
    <row r="42" spans="1:25" s="988"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topLeftCell="B1"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2" t="s">
        <v>432</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45" t="str">
        <f>porsaad!B6</f>
        <v>Situación a 31 de marzo de 2023</v>
      </c>
      <c r="C4" s="1045"/>
      <c r="D4" s="1045"/>
      <c r="E4" s="1045"/>
      <c r="F4" s="1045"/>
      <c r="G4" s="1045"/>
      <c r="H4" s="1045"/>
      <c r="I4" s="1045"/>
      <c r="J4" s="1045"/>
      <c r="K4" s="1045"/>
      <c r="L4" s="1045"/>
      <c r="M4" s="1045"/>
      <c r="N4" s="1045"/>
      <c r="O4" s="1045"/>
      <c r="P4" s="1045"/>
      <c r="Q4" s="1045"/>
      <c r="R4" s="1045"/>
      <c r="S4" s="1045"/>
      <c r="T4" s="1045"/>
      <c r="U4" s="1045"/>
      <c r="V4" s="1045"/>
      <c r="W4" s="1045"/>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row>
    <row r="8" spans="2:25" s="542"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'41abenpreGIII'!D10</f>
        <v>76395</v>
      </c>
      <c r="F10" s="551">
        <f>'41abenpreGIII'!F10+'41abenpreGIII'!H10+'41abenpreGIII'!J10+'41abenpreGIII'!L10+'41abenpreGIII'!N10</f>
        <v>77939</v>
      </c>
      <c r="G10" s="552">
        <f t="shared" ref="G10:G27" si="0">F10*100/$N10</f>
        <v>73.214470235690868</v>
      </c>
      <c r="H10" s="551">
        <f>'41abenpreGIII'!P10</f>
        <v>2463</v>
      </c>
      <c r="I10" s="552">
        <f t="shared" ref="I10:I27" si="1">H10*100/$N10</f>
        <v>2.3136971245526197</v>
      </c>
      <c r="J10" s="551">
        <f>'41abenpreGIII'!R10</f>
        <v>26043</v>
      </c>
      <c r="K10" s="552">
        <f t="shared" ref="K10:K27" si="2">J10*100/$N10</f>
        <v>24.464317586164785</v>
      </c>
      <c r="L10" s="551">
        <f>'41abenpreGIII'!T10</f>
        <v>8</v>
      </c>
      <c r="M10" s="552">
        <f t="shared" ref="M10:M27" si="3">L10*100/$N10</f>
        <v>7.5150535917259259E-3</v>
      </c>
      <c r="N10" s="551">
        <f>F10+H10+J10+L10</f>
        <v>106453</v>
      </c>
      <c r="O10" s="552">
        <f>G10+I10+K10+M10</f>
        <v>100</v>
      </c>
      <c r="P10" s="553"/>
      <c r="Q10" s="553">
        <f t="shared" ref="Q10:Q27" si="4">N10/D10</f>
        <v>1.3934550690490215</v>
      </c>
    </row>
    <row r="11" spans="2:25" s="549" customFormat="1" ht="18" customHeight="1" x14ac:dyDescent="0.2">
      <c r="B11" s="531" t="s">
        <v>10</v>
      </c>
      <c r="C11" s="546"/>
      <c r="D11" s="550">
        <f>'41abenpreGIII'!D11</f>
        <v>11948</v>
      </c>
      <c r="F11" s="551">
        <f>'41abenpreGIII'!F11+'41abenpreGIII'!H11+'41abenpreGIII'!J11+'41abenpreGIII'!L11+'41abenpreGIII'!N11</f>
        <v>5912</v>
      </c>
      <c r="G11" s="552">
        <f t="shared" si="0"/>
        <v>41.911243442506738</v>
      </c>
      <c r="H11" s="551">
        <f>'41abenpreGIII'!P11</f>
        <v>3489</v>
      </c>
      <c r="I11" s="552">
        <f t="shared" si="1"/>
        <v>24.734155678434707</v>
      </c>
      <c r="J11" s="551">
        <f>'41abenpreGIII'!R11</f>
        <v>4705</v>
      </c>
      <c r="K11" s="552">
        <f t="shared" si="2"/>
        <v>33.354600879058559</v>
      </c>
      <c r="L11" s="551">
        <f>'41abenpreGIII'!T11</f>
        <v>0</v>
      </c>
      <c r="M11" s="552">
        <f t="shared" si="3"/>
        <v>0</v>
      </c>
      <c r="N11" s="551">
        <f t="shared" ref="N11:O27" si="5">F11+H11+J11+L11</f>
        <v>14106</v>
      </c>
      <c r="O11" s="552">
        <f t="shared" si="5"/>
        <v>100</v>
      </c>
      <c r="P11" s="553"/>
      <c r="Q11" s="553">
        <f t="shared" si="4"/>
        <v>1.1806160026782726</v>
      </c>
    </row>
    <row r="12" spans="2:25" s="549" customFormat="1" ht="22.5" customHeight="1" x14ac:dyDescent="0.2">
      <c r="B12" s="531" t="s">
        <v>40</v>
      </c>
      <c r="C12" s="546"/>
      <c r="D12" s="550">
        <f>'41abenpreGIII'!D12</f>
        <v>7132</v>
      </c>
      <c r="F12" s="551">
        <f>'41abenpreGIII'!F12+'41abenpreGIII'!H12+'41abenpreGIII'!J12+'41abenpreGIII'!L12+'41abenpreGIII'!N12</f>
        <v>5486</v>
      </c>
      <c r="G12" s="552">
        <f t="shared" si="0"/>
        <v>57.753447731340138</v>
      </c>
      <c r="H12" s="550">
        <f>'41abenpreGIII'!P12</f>
        <v>1344</v>
      </c>
      <c r="I12" s="552">
        <f t="shared" si="1"/>
        <v>14.148857774502579</v>
      </c>
      <c r="J12" s="551">
        <f>'41abenpreGIII'!R12</f>
        <v>2664</v>
      </c>
      <c r="K12" s="552">
        <f t="shared" si="2"/>
        <v>28.04505737446047</v>
      </c>
      <c r="L12" s="551">
        <f>'41abenpreGIII'!T12</f>
        <v>5</v>
      </c>
      <c r="M12" s="552">
        <f t="shared" si="3"/>
        <v>5.2637119696810189E-2</v>
      </c>
      <c r="N12" s="551">
        <f t="shared" si="5"/>
        <v>9499</v>
      </c>
      <c r="O12" s="552">
        <f t="shared" si="5"/>
        <v>100</v>
      </c>
      <c r="P12" s="553"/>
      <c r="Q12" s="553">
        <f t="shared" si="4"/>
        <v>1.3318844643858665</v>
      </c>
    </row>
    <row r="13" spans="2:25" s="549" customFormat="1" ht="18" customHeight="1" x14ac:dyDescent="0.2">
      <c r="B13" s="531" t="s">
        <v>41</v>
      </c>
      <c r="C13" s="546"/>
      <c r="D13" s="550">
        <f>'41abenpreGIII'!D13</f>
        <v>7178</v>
      </c>
      <c r="F13" s="551">
        <f>'41abenpreGIII'!F13+'41abenpreGIII'!H13+'41abenpreGIII'!J13+'41abenpreGIII'!L13+'41abenpreGIII'!N13</f>
        <v>5226</v>
      </c>
      <c r="G13" s="552">
        <f t="shared" si="0"/>
        <v>53.250458528632564</v>
      </c>
      <c r="H13" s="551">
        <f>'41abenpreGIII'!P13</f>
        <v>435</v>
      </c>
      <c r="I13" s="552">
        <f t="shared" si="1"/>
        <v>4.4324434481353165</v>
      </c>
      <c r="J13" s="551">
        <f>'41abenpreGIII'!R13</f>
        <v>4153</v>
      </c>
      <c r="K13" s="552">
        <f t="shared" si="2"/>
        <v>42.31709802323212</v>
      </c>
      <c r="L13" s="551">
        <f>'41abenpreGIII'!T13</f>
        <v>0</v>
      </c>
      <c r="M13" s="552">
        <f t="shared" si="3"/>
        <v>0</v>
      </c>
      <c r="N13" s="551">
        <f t="shared" si="5"/>
        <v>9814</v>
      </c>
      <c r="O13" s="552">
        <f t="shared" si="5"/>
        <v>100</v>
      </c>
      <c r="P13" s="553"/>
      <c r="Q13" s="553">
        <f t="shared" si="4"/>
        <v>1.3672332125940374</v>
      </c>
    </row>
    <row r="14" spans="2:25" s="549" customFormat="1" ht="18" customHeight="1" x14ac:dyDescent="0.2">
      <c r="B14" s="531" t="s">
        <v>9</v>
      </c>
      <c r="C14" s="546"/>
      <c r="D14" s="550">
        <f>'41abenpreGIII'!D14</f>
        <v>12469</v>
      </c>
      <c r="F14" s="551">
        <f>'41abenpreGIII'!F14+'41abenpreGIII'!H14+'41abenpreGIII'!J14+'41abenpreGIII'!L14+'41abenpreGIII'!N14</f>
        <v>5115</v>
      </c>
      <c r="G14" s="552">
        <f t="shared" si="0"/>
        <v>37.135182227384931</v>
      </c>
      <c r="H14" s="551">
        <f>'41abenpreGIII'!P14</f>
        <v>3639</v>
      </c>
      <c r="I14" s="552">
        <f t="shared" si="1"/>
        <v>26.419340786989981</v>
      </c>
      <c r="J14" s="551">
        <f>'41abenpreGIII'!R14</f>
        <v>5020</v>
      </c>
      <c r="K14" s="552">
        <f t="shared" si="2"/>
        <v>36.445476985625092</v>
      </c>
      <c r="L14" s="551">
        <f>'41abenpreGIII'!T14</f>
        <v>0</v>
      </c>
      <c r="M14" s="552">
        <f t="shared" si="3"/>
        <v>0</v>
      </c>
      <c r="N14" s="551">
        <f t="shared" si="5"/>
        <v>13774</v>
      </c>
      <c r="O14" s="552">
        <f t="shared" si="5"/>
        <v>100</v>
      </c>
      <c r="P14" s="553"/>
      <c r="Q14" s="553">
        <f t="shared" si="4"/>
        <v>1.1046595556981313</v>
      </c>
    </row>
    <row r="15" spans="2:25" s="549" customFormat="1" ht="18" customHeight="1" x14ac:dyDescent="0.2">
      <c r="B15" s="531" t="s">
        <v>8</v>
      </c>
      <c r="C15" s="546"/>
      <c r="D15" s="550">
        <f>'41abenpreGIII'!D15</f>
        <v>5847</v>
      </c>
      <c r="F15" s="551">
        <f>'41abenpreGIII'!F15+'41abenpreGIII'!H15+'41abenpreGIII'!J15+'41abenpreGIII'!L15+'41abenpreGIII'!N15</f>
        <v>7078</v>
      </c>
      <c r="G15" s="552">
        <f t="shared" si="0"/>
        <v>73.316759892272628</v>
      </c>
      <c r="H15" s="550">
        <f>'41abenpreGIII'!P15</f>
        <v>103</v>
      </c>
      <c r="I15" s="552">
        <f t="shared" si="1"/>
        <v>1.0669152682825771</v>
      </c>
      <c r="J15" s="551">
        <f>'41abenpreGIII'!R15</f>
        <v>2473</v>
      </c>
      <c r="K15" s="552">
        <f t="shared" si="2"/>
        <v>25.61632483944479</v>
      </c>
      <c r="L15" s="551">
        <f>'41abenpreGIII'!T15</f>
        <v>0</v>
      </c>
      <c r="M15" s="552">
        <f t="shared" si="3"/>
        <v>0</v>
      </c>
      <c r="N15" s="551">
        <f t="shared" si="5"/>
        <v>9654</v>
      </c>
      <c r="O15" s="552">
        <f t="shared" si="5"/>
        <v>99.999999999999986</v>
      </c>
      <c r="P15" s="553"/>
      <c r="Q15" s="553">
        <f t="shared" si="4"/>
        <v>1.6511031298101591</v>
      </c>
    </row>
    <row r="16" spans="2:25" s="549" customFormat="1" ht="18" customHeight="1" x14ac:dyDescent="0.2">
      <c r="B16" s="531" t="s">
        <v>7</v>
      </c>
      <c r="C16" s="546"/>
      <c r="D16" s="550">
        <f>'41abenpreGIII'!D16</f>
        <v>33237</v>
      </c>
      <c r="F16" s="551">
        <f>'41abenpreGIII'!F16+'41abenpreGIII'!H16+'41abenpreGIII'!J16+'41abenpreGIII'!L16+'41abenpreGIII'!N16</f>
        <v>19664</v>
      </c>
      <c r="G16" s="552">
        <f t="shared" si="0"/>
        <v>43.817545736123179</v>
      </c>
      <c r="H16" s="551">
        <f>'41abenpreGIII'!P16</f>
        <v>15840</v>
      </c>
      <c r="I16" s="552">
        <f t="shared" si="1"/>
        <v>35.296477037235107</v>
      </c>
      <c r="J16" s="551">
        <f>'41abenpreGIII'!R16</f>
        <v>8791</v>
      </c>
      <c r="K16" s="552">
        <f t="shared" si="2"/>
        <v>19.58909909307663</v>
      </c>
      <c r="L16" s="551">
        <f>'41abenpreGIII'!T16</f>
        <v>582</v>
      </c>
      <c r="M16" s="552">
        <f t="shared" si="3"/>
        <v>1.2968781335650779</v>
      </c>
      <c r="N16" s="551">
        <f t="shared" si="5"/>
        <v>44877</v>
      </c>
      <c r="O16" s="552">
        <f t="shared" si="5"/>
        <v>99.999999999999986</v>
      </c>
      <c r="P16" s="553"/>
      <c r="Q16" s="553">
        <f t="shared" si="4"/>
        <v>1.3502121130065889</v>
      </c>
    </row>
    <row r="17" spans="2:25" s="549" customFormat="1" ht="18" customHeight="1" x14ac:dyDescent="0.2">
      <c r="B17" s="531" t="s">
        <v>43</v>
      </c>
      <c r="C17" s="546"/>
      <c r="D17" s="550">
        <f>'41abenpreGIII'!D17</f>
        <v>21122</v>
      </c>
      <c r="F17" s="551">
        <f>'41abenpreGIII'!F17+'41abenpreGIII'!H17+'41abenpreGIII'!J17+'41abenpreGIII'!L17+'41abenpreGIII'!N17</f>
        <v>18040</v>
      </c>
      <c r="G17" s="552">
        <f t="shared" si="0"/>
        <v>63.356044110416519</v>
      </c>
      <c r="H17" s="551">
        <f>'41abenpreGIII'!P17</f>
        <v>3134</v>
      </c>
      <c r="I17" s="552">
        <f t="shared" si="1"/>
        <v>11.006532275057948</v>
      </c>
      <c r="J17" s="551">
        <f>'41abenpreGIII'!R17</f>
        <v>7287</v>
      </c>
      <c r="K17" s="552">
        <f t="shared" si="2"/>
        <v>25.591767928636649</v>
      </c>
      <c r="L17" s="551">
        <f>'41abenpreGIII'!T17</f>
        <v>13</v>
      </c>
      <c r="M17" s="552">
        <f t="shared" si="3"/>
        <v>4.5655685888881081E-2</v>
      </c>
      <c r="N17" s="551">
        <f t="shared" si="5"/>
        <v>28474</v>
      </c>
      <c r="O17" s="552">
        <f t="shared" si="5"/>
        <v>100</v>
      </c>
      <c r="P17" s="553"/>
      <c r="Q17" s="553">
        <f t="shared" si="4"/>
        <v>1.3480730991383392</v>
      </c>
    </row>
    <row r="18" spans="2:25" s="549" customFormat="1" ht="18" customHeight="1" x14ac:dyDescent="0.2">
      <c r="B18" s="531" t="s">
        <v>44</v>
      </c>
      <c r="C18" s="546"/>
      <c r="D18" s="550">
        <f>'41abenpreGIII'!D18</f>
        <v>43713</v>
      </c>
      <c r="F18" s="551">
        <f>'41abenpreGIII'!F18+'41abenpreGIII'!H18+'41abenpreGIII'!J18+'41abenpreGIII'!L18+'41abenpreGIII'!N18</f>
        <v>28221</v>
      </c>
      <c r="G18" s="552">
        <f t="shared" si="0"/>
        <v>53.435707117565748</v>
      </c>
      <c r="H18" s="551">
        <f>'41abenpreGIII'!P18</f>
        <v>5566</v>
      </c>
      <c r="I18" s="552">
        <f t="shared" si="1"/>
        <v>10.539071819438396</v>
      </c>
      <c r="J18" s="551">
        <f>'41abenpreGIII'!R18</f>
        <v>18964</v>
      </c>
      <c r="K18" s="552">
        <f t="shared" si="2"/>
        <v>35.90782572472687</v>
      </c>
      <c r="L18" s="551">
        <f>'41abenpreGIII'!T18</f>
        <v>62</v>
      </c>
      <c r="M18" s="552">
        <f t="shared" si="3"/>
        <v>0.11739533826898681</v>
      </c>
      <c r="N18" s="551">
        <f t="shared" si="5"/>
        <v>52813</v>
      </c>
      <c r="O18" s="552">
        <f t="shared" si="5"/>
        <v>100.00000000000001</v>
      </c>
      <c r="P18" s="553"/>
      <c r="Q18" s="553">
        <f t="shared" si="4"/>
        <v>1.2081760574657425</v>
      </c>
    </row>
    <row r="19" spans="2:25" s="549" customFormat="1" ht="18" customHeight="1" x14ac:dyDescent="0.2">
      <c r="B19" s="531" t="s">
        <v>6</v>
      </c>
      <c r="C19" s="546"/>
      <c r="D19" s="550">
        <f>'41abenpreGIII'!D19</f>
        <v>41682</v>
      </c>
      <c r="F19" s="551">
        <f>'41abenpreGIII'!F19+'41abenpreGIII'!H19+'41abenpreGIII'!J19+'41abenpreGIII'!L19+'41abenpreGIII'!N19</f>
        <v>19882</v>
      </c>
      <c r="G19" s="552">
        <f t="shared" si="0"/>
        <v>36.754538396125263</v>
      </c>
      <c r="H19" s="551">
        <f>'41abenpreGIII'!P19</f>
        <v>6808</v>
      </c>
      <c r="I19" s="552">
        <f>H19*100/$N19</f>
        <v>12.585499316005471</v>
      </c>
      <c r="J19" s="551">
        <f>'41abenpreGIII'!R19</f>
        <v>27266</v>
      </c>
      <c r="K19" s="552">
        <f>J19*100/$N19</f>
        <v>50.404850815247535</v>
      </c>
      <c r="L19" s="551">
        <f>'41abenpreGIII'!T19</f>
        <v>138</v>
      </c>
      <c r="M19" s="552">
        <f t="shared" si="3"/>
        <v>0.25511147262173256</v>
      </c>
      <c r="N19" s="551">
        <f t="shared" si="5"/>
        <v>54094</v>
      </c>
      <c r="O19" s="552">
        <f t="shared" si="5"/>
        <v>100</v>
      </c>
      <c r="P19" s="553"/>
      <c r="Q19" s="553">
        <f t="shared" si="4"/>
        <v>1.2977784175423444</v>
      </c>
    </row>
    <row r="20" spans="2:25" s="549" customFormat="1" ht="18" customHeight="1" x14ac:dyDescent="0.2">
      <c r="B20" s="531" t="s">
        <v>5</v>
      </c>
      <c r="C20" s="546"/>
      <c r="D20" s="550">
        <f>'41abenpreGIII'!D20</f>
        <v>11376</v>
      </c>
      <c r="F20" s="551">
        <f>'41abenpreGIII'!F20+'41abenpreGIII'!H20+'41abenpreGIII'!J20+'41abenpreGIII'!L20+'41abenpreGIII'!N20</f>
        <v>4815</v>
      </c>
      <c r="G20" s="552">
        <f t="shared" si="0"/>
        <v>39.060598685811634</v>
      </c>
      <c r="H20" s="551">
        <f>'41abenpreGIII'!P20</f>
        <v>5589</v>
      </c>
      <c r="I20" s="552">
        <f>H20*100/$N20</f>
        <v>45.339498661474813</v>
      </c>
      <c r="J20" s="551">
        <f>'41abenpreGIII'!R20</f>
        <v>1923</v>
      </c>
      <c r="K20" s="552">
        <f>J20*100/$N20</f>
        <v>15.599902652713556</v>
      </c>
      <c r="L20" s="551">
        <f>'41abenpreGIII'!T20</f>
        <v>0</v>
      </c>
      <c r="M20" s="552">
        <f t="shared" si="3"/>
        <v>0</v>
      </c>
      <c r="N20" s="551">
        <f t="shared" si="5"/>
        <v>12327</v>
      </c>
      <c r="O20" s="552">
        <f t="shared" si="5"/>
        <v>100</v>
      </c>
      <c r="P20" s="553"/>
      <c r="Q20" s="553">
        <f t="shared" si="4"/>
        <v>1.0835970464135021</v>
      </c>
    </row>
    <row r="21" spans="2:25" s="549" customFormat="1" ht="18" customHeight="1" x14ac:dyDescent="0.2">
      <c r="B21" s="531" t="s">
        <v>38</v>
      </c>
      <c r="C21" s="546"/>
      <c r="D21" s="550">
        <f>'41abenpreGIII'!D21</f>
        <v>24887</v>
      </c>
      <c r="F21" s="551">
        <f>'41abenpreGIII'!F21+'41abenpreGIII'!H21+'41abenpreGIII'!J21+'41abenpreGIII'!L21+'41abenpreGIII'!N21</f>
        <v>18466</v>
      </c>
      <c r="G21" s="552">
        <f t="shared" si="0"/>
        <v>64.970797269720634</v>
      </c>
      <c r="H21" s="551">
        <f>'41abenpreGIII'!P21</f>
        <v>4882</v>
      </c>
      <c r="I21" s="552">
        <f>H21*100/$N21</f>
        <v>17.176834846245868</v>
      </c>
      <c r="J21" s="551">
        <f>'41abenpreGIII'!R21</f>
        <v>5004</v>
      </c>
      <c r="K21" s="552">
        <f>J21*100/$N21</f>
        <v>17.60607979734009</v>
      </c>
      <c r="L21" s="551">
        <f>'41abenpreGIII'!T21</f>
        <v>70</v>
      </c>
      <c r="M21" s="552">
        <f t="shared" si="3"/>
        <v>0.24628808669340652</v>
      </c>
      <c r="N21" s="551">
        <f t="shared" si="5"/>
        <v>28422</v>
      </c>
      <c r="O21" s="552">
        <f t="shared" si="5"/>
        <v>100</v>
      </c>
      <c r="P21" s="553"/>
      <c r="Q21" s="553">
        <f t="shared" si="4"/>
        <v>1.1420420299754892</v>
      </c>
    </row>
    <row r="22" spans="2:25" s="549" customFormat="1" ht="21" customHeight="1" x14ac:dyDescent="0.2">
      <c r="B22" s="531" t="s">
        <v>45</v>
      </c>
      <c r="C22" s="546"/>
      <c r="D22" s="550">
        <f>'41abenpreGIII'!D22</f>
        <v>56839</v>
      </c>
      <c r="F22" s="551">
        <f>'41abenpreGIII'!F22+'41abenpreGIII'!H22+'41abenpreGIII'!J22+'41abenpreGIII'!L22+'41abenpreGIII'!N22</f>
        <v>47537</v>
      </c>
      <c r="G22" s="552">
        <f t="shared" si="0"/>
        <v>64.306102295631945</v>
      </c>
      <c r="H22" s="551">
        <f>'41abenpreGIII'!P22</f>
        <v>11956</v>
      </c>
      <c r="I22" s="552">
        <f>H22*100/$N22</f>
        <v>16.173586028705547</v>
      </c>
      <c r="J22" s="551">
        <f>'41abenpreGIII'!R22</f>
        <v>14362</v>
      </c>
      <c r="K22" s="552">
        <f>J22*100/$N22</f>
        <v>19.428324066934511</v>
      </c>
      <c r="L22" s="551">
        <f>'41abenpreGIII'!T22</f>
        <v>68</v>
      </c>
      <c r="M22" s="552">
        <f t="shared" si="3"/>
        <v>9.1987608728000755E-2</v>
      </c>
      <c r="N22" s="551">
        <f t="shared" si="5"/>
        <v>73923</v>
      </c>
      <c r="O22" s="552">
        <f t="shared" si="5"/>
        <v>100</v>
      </c>
      <c r="P22" s="553"/>
      <c r="Q22" s="553">
        <f t="shared" si="4"/>
        <v>1.3005682717852178</v>
      </c>
    </row>
    <row r="23" spans="2:25" s="549" customFormat="1" ht="18" customHeight="1" x14ac:dyDescent="0.2">
      <c r="B23" s="531" t="s">
        <v>46</v>
      </c>
      <c r="C23" s="546"/>
      <c r="D23" s="550">
        <f>'41abenpreGIII'!D23</f>
        <v>12702</v>
      </c>
      <c r="F23" s="551">
        <f>'41abenpreGIII'!F23+'41abenpreGIII'!H23+'41abenpreGIII'!J23+'41abenpreGIII'!L23+'41abenpreGIII'!N23</f>
        <v>7485</v>
      </c>
      <c r="G23" s="552">
        <f t="shared" si="0"/>
        <v>48.14124003087214</v>
      </c>
      <c r="H23" s="551">
        <f>'41abenpreGIII'!P23</f>
        <v>607</v>
      </c>
      <c r="I23" s="552">
        <f>H23*100/$N23</f>
        <v>3.904039104708001</v>
      </c>
      <c r="J23" s="551">
        <f>'41abenpreGIII'!R23</f>
        <v>7453</v>
      </c>
      <c r="K23" s="552">
        <f>J23*100/$N23</f>
        <v>47.935425778235143</v>
      </c>
      <c r="L23" s="551">
        <f>'41abenpreGIII'!T23</f>
        <v>3</v>
      </c>
      <c r="M23" s="552">
        <f t="shared" si="3"/>
        <v>1.9295086184718292E-2</v>
      </c>
      <c r="N23" s="551">
        <f t="shared" si="5"/>
        <v>15548</v>
      </c>
      <c r="O23" s="552">
        <f t="shared" si="5"/>
        <v>100</v>
      </c>
      <c r="P23" s="553"/>
      <c r="Q23" s="553">
        <f t="shared" si="4"/>
        <v>1.2240592032750748</v>
      </c>
    </row>
    <row r="24" spans="2:25" s="549" customFormat="1" ht="22.5" customHeight="1" x14ac:dyDescent="0.2">
      <c r="B24" s="531" t="s">
        <v>47</v>
      </c>
      <c r="C24" s="546"/>
      <c r="D24" s="550">
        <f>'41abenpreGIII'!D24</f>
        <v>3390</v>
      </c>
      <c r="F24" s="551">
        <f>'41abenpreGIII'!F24+'41abenpreGIII'!H24+'41abenpreGIII'!J24+'41abenpreGIII'!L24+'41abenpreGIII'!N24</f>
        <v>1910</v>
      </c>
      <c r="G24" s="554">
        <f t="shared" si="0"/>
        <v>46.574006339917091</v>
      </c>
      <c r="H24" s="550">
        <f>'41abenpreGIII'!P24</f>
        <v>667</v>
      </c>
      <c r="I24" s="552">
        <f t="shared" si="1"/>
        <v>16.264325774201414</v>
      </c>
      <c r="J24" s="551">
        <f>'41abenpreGIII'!R24</f>
        <v>1513</v>
      </c>
      <c r="K24" s="552">
        <f t="shared" si="2"/>
        <v>36.893440624237989</v>
      </c>
      <c r="L24" s="551">
        <f>'41abenpreGIII'!T24</f>
        <v>11</v>
      </c>
      <c r="M24" s="552">
        <f t="shared" si="3"/>
        <v>0.26822726164350158</v>
      </c>
      <c r="N24" s="550">
        <f t="shared" si="5"/>
        <v>4101</v>
      </c>
      <c r="O24" s="552">
        <f t="shared" si="5"/>
        <v>99.999999999999986</v>
      </c>
      <c r="P24" s="553"/>
      <c r="Q24" s="553">
        <f t="shared" si="4"/>
        <v>1.2097345132743362</v>
      </c>
    </row>
    <row r="25" spans="2:25" s="549" customFormat="1" ht="18" customHeight="1" x14ac:dyDescent="0.2">
      <c r="B25" s="531" t="s">
        <v>48</v>
      </c>
      <c r="C25" s="546"/>
      <c r="D25" s="550">
        <f>'41abenpreGIII'!D25</f>
        <v>16559</v>
      </c>
      <c r="F25" s="551">
        <f>'41abenpreGIII'!F25+'41abenpreGIII'!H25+'41abenpreGIII'!J25+'41abenpreGIII'!L25+'41abenpreGIII'!N25</f>
        <v>12796</v>
      </c>
      <c r="G25" s="554">
        <f t="shared" si="0"/>
        <v>56.659582004959262</v>
      </c>
      <c r="H25" s="550">
        <f>'41abenpreGIII'!P25</f>
        <v>650</v>
      </c>
      <c r="I25" s="552">
        <f t="shared" si="1"/>
        <v>2.8781438186326604</v>
      </c>
      <c r="J25" s="551">
        <f>'41abenpreGIII'!R25</f>
        <v>7123</v>
      </c>
      <c r="K25" s="552">
        <f t="shared" si="2"/>
        <v>31.540028338646831</v>
      </c>
      <c r="L25" s="551">
        <f>'41abenpreGIII'!T25</f>
        <v>2015</v>
      </c>
      <c r="M25" s="552">
        <f t="shared" si="3"/>
        <v>8.9222458377612472</v>
      </c>
      <c r="N25" s="550">
        <f t="shared" si="5"/>
        <v>22584</v>
      </c>
      <c r="O25" s="552">
        <f t="shared" si="5"/>
        <v>100</v>
      </c>
      <c r="P25" s="553"/>
      <c r="Q25" s="553">
        <f t="shared" si="4"/>
        <v>1.3638504740624433</v>
      </c>
    </row>
    <row r="26" spans="2:25" s="549" customFormat="1" ht="18" customHeight="1" x14ac:dyDescent="0.2">
      <c r="B26" s="531" t="s">
        <v>49</v>
      </c>
      <c r="C26" s="546"/>
      <c r="D26" s="550">
        <f>'41abenpreGIII'!D26</f>
        <v>2368</v>
      </c>
      <c r="F26" s="551">
        <f>'41abenpreGIII'!F26+'41abenpreGIII'!H26+'41abenpreGIII'!J26+'41abenpreGIII'!L26+'41abenpreGIII'!N26</f>
        <v>2602</v>
      </c>
      <c r="G26" s="554">
        <f t="shared" si="0"/>
        <v>72.438752783964361</v>
      </c>
      <c r="H26" s="550">
        <f>'41abenpreGIII'!P26</f>
        <v>466</v>
      </c>
      <c r="I26" s="552">
        <f t="shared" si="1"/>
        <v>12.973273942093542</v>
      </c>
      <c r="J26" s="551">
        <f>'41abenpreGIII'!R26</f>
        <v>524</v>
      </c>
      <c r="K26" s="552">
        <f t="shared" si="2"/>
        <v>14.587973273942094</v>
      </c>
      <c r="L26" s="551">
        <f>'41abenpreGIII'!T26</f>
        <v>0</v>
      </c>
      <c r="M26" s="552">
        <f t="shared" si="3"/>
        <v>0</v>
      </c>
      <c r="N26" s="550">
        <f t="shared" si="5"/>
        <v>3592</v>
      </c>
      <c r="O26" s="552">
        <f t="shared" si="5"/>
        <v>100</v>
      </c>
      <c r="P26" s="553"/>
      <c r="Q26" s="553">
        <f t="shared" si="4"/>
        <v>1.5168918918918919</v>
      </c>
    </row>
    <row r="27" spans="2:25" s="549" customFormat="1" ht="18" customHeight="1" x14ac:dyDescent="0.2">
      <c r="B27" s="531" t="s">
        <v>4</v>
      </c>
      <c r="C27" s="546"/>
      <c r="D27" s="550">
        <f>'41abenpreGIII'!D27</f>
        <v>1104</v>
      </c>
      <c r="F27" s="551">
        <f>'41abenpreGIII'!F27+'41abenpreGIII'!H27+'41abenpreGIII'!J27+'41abenpreGIII'!L27+'41abenpreGIII'!N27</f>
        <v>810</v>
      </c>
      <c r="G27" s="554">
        <f t="shared" si="0"/>
        <v>55.479452054794521</v>
      </c>
      <c r="H27" s="550">
        <f>'41abenpreGIII'!P27</f>
        <v>1</v>
      </c>
      <c r="I27" s="552">
        <f t="shared" si="1"/>
        <v>6.8493150684931503E-2</v>
      </c>
      <c r="J27" s="551">
        <f>'41abenpreGIII'!R27</f>
        <v>649</v>
      </c>
      <c r="K27" s="552">
        <f t="shared" si="2"/>
        <v>44.452054794520549</v>
      </c>
      <c r="L27" s="551">
        <f>'41abenpreGIII'!T27</f>
        <v>0</v>
      </c>
      <c r="M27" s="552">
        <f t="shared" si="3"/>
        <v>0</v>
      </c>
      <c r="N27" s="551">
        <f t="shared" si="5"/>
        <v>1460</v>
      </c>
      <c r="O27" s="552">
        <f t="shared" si="5"/>
        <v>100</v>
      </c>
      <c r="P27" s="553"/>
      <c r="Q27" s="553">
        <f t="shared" si="4"/>
        <v>1.3224637681159421</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389948</v>
      </c>
      <c r="E30" s="561"/>
      <c r="F30" s="532">
        <f>SUM(F10:F27)</f>
        <v>288984</v>
      </c>
      <c r="G30" s="562">
        <f>F30*100/$N30</f>
        <v>57.166256194178217</v>
      </c>
      <c r="H30" s="532">
        <f>SUM(H10:H27)</f>
        <v>67639</v>
      </c>
      <c r="I30" s="562">
        <f>H30*100/$N30</f>
        <v>13.380216215146929</v>
      </c>
      <c r="J30" s="532">
        <f>SUM(J10:J27)</f>
        <v>145917</v>
      </c>
      <c r="K30" s="562">
        <f>J30*100/$N30</f>
        <v>28.865018842170855</v>
      </c>
      <c r="L30" s="532">
        <f>SUM(L10:L28)</f>
        <v>2975</v>
      </c>
      <c r="M30" s="562">
        <f>L30*100/$N30</f>
        <v>0.58850874850400092</v>
      </c>
      <c r="N30" s="532">
        <f>F30+H30+J30+L30</f>
        <v>505515</v>
      </c>
      <c r="O30" s="562">
        <f>G30+I30+K30+M30</f>
        <v>100</v>
      </c>
      <c r="P30" s="563"/>
      <c r="Q30" s="563">
        <f>(N30/D30)</f>
        <v>1.2963651563798251</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W42"/>
  <sheetViews>
    <sheetView zoomScale="80" zoomScaleNormal="80" workbookViewId="0">
      <selection activeCell="H8" sqref="H8"/>
    </sheetView>
  </sheetViews>
  <sheetFormatPr baseColWidth="10" defaultColWidth="11.42578125" defaultRowHeight="15" x14ac:dyDescent="0.25"/>
  <cols>
    <col min="1" max="1" width="1.85546875" style="870" customWidth="1"/>
    <col min="2" max="2" width="40"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19" x14ac:dyDescent="0.25">
      <c r="A1" s="869"/>
      <c r="B1" s="869"/>
      <c r="H1" s="871"/>
      <c r="I1" s="871"/>
    </row>
    <row r="2" spans="1:19" ht="48.75" customHeight="1" x14ac:dyDescent="0.25">
      <c r="A2" s="869"/>
      <c r="B2" s="869"/>
      <c r="H2" s="871"/>
      <c r="I2" s="871"/>
    </row>
    <row r="3" spans="1:19" ht="24" customHeight="1" x14ac:dyDescent="0.25">
      <c r="A3" s="869"/>
      <c r="B3" s="1027" t="s">
        <v>350</v>
      </c>
      <c r="C3" s="1027"/>
      <c r="D3" s="1027"/>
      <c r="E3" s="1027"/>
      <c r="F3" s="1027"/>
      <c r="G3" s="1027"/>
      <c r="H3" s="1027"/>
      <c r="I3" s="1027"/>
      <c r="J3" s="1027"/>
      <c r="K3" s="1027"/>
      <c r="L3" s="1027"/>
      <c r="M3" s="1027"/>
      <c r="N3" s="1027"/>
      <c r="O3" s="1027"/>
      <c r="P3" s="1027"/>
      <c r="Q3" s="1027"/>
      <c r="R3" s="1027"/>
    </row>
    <row r="4" spans="1:19" ht="13.5" customHeight="1" x14ac:dyDescent="0.25">
      <c r="A4" s="869"/>
      <c r="B4" s="869"/>
      <c r="H4" s="871"/>
      <c r="I4" s="871"/>
    </row>
    <row r="5" spans="1:19" x14ac:dyDescent="0.25">
      <c r="A5" s="869"/>
      <c r="B5" s="872"/>
      <c r="C5" s="1028" t="s">
        <v>351</v>
      </c>
      <c r="D5" s="1028"/>
      <c r="E5" s="1028"/>
      <c r="F5" s="1028"/>
      <c r="G5" s="1028"/>
      <c r="H5" s="1028"/>
      <c r="I5" s="1028"/>
      <c r="J5" s="1028" t="s">
        <v>352</v>
      </c>
      <c r="K5" s="1028"/>
      <c r="L5" s="1028"/>
      <c r="M5" s="1028"/>
      <c r="N5" s="1028"/>
      <c r="O5" s="1028"/>
      <c r="P5" s="1028"/>
      <c r="Q5" s="1028"/>
      <c r="R5" s="1028"/>
      <c r="S5" s="1028"/>
    </row>
    <row r="6" spans="1:19" ht="25.5" customHeight="1" x14ac:dyDescent="0.25">
      <c r="A6" s="869"/>
      <c r="B6" s="872"/>
      <c r="C6" s="1029"/>
      <c r="D6" s="1029"/>
      <c r="E6" s="1029"/>
      <c r="F6" s="1029"/>
      <c r="G6" s="1029"/>
      <c r="H6" s="1029"/>
      <c r="I6" s="1029"/>
      <c r="J6" s="1029">
        <v>43830</v>
      </c>
      <c r="K6" s="1030"/>
      <c r="L6" s="1031">
        <v>44196</v>
      </c>
      <c r="M6" s="1031"/>
      <c r="N6" s="1031">
        <v>44561</v>
      </c>
      <c r="O6" s="1031"/>
      <c r="P6" s="1031">
        <v>44926</v>
      </c>
      <c r="Q6" s="1031"/>
      <c r="R6" s="1031">
        <f>H7</f>
        <v>45016</v>
      </c>
      <c r="S6" s="1031"/>
    </row>
    <row r="7" spans="1:19" x14ac:dyDescent="0.25">
      <c r="B7" s="873"/>
      <c r="C7" s="874">
        <v>43465</v>
      </c>
      <c r="D7" s="874">
        <v>43830</v>
      </c>
      <c r="E7" s="874">
        <v>44196</v>
      </c>
      <c r="F7" s="874">
        <v>44561</v>
      </c>
      <c r="G7" s="874">
        <v>44926</v>
      </c>
      <c r="H7" s="874">
        <v>45016</v>
      </c>
      <c r="I7" s="874"/>
      <c r="J7" s="874" t="s">
        <v>31</v>
      </c>
      <c r="K7" s="874" t="s">
        <v>353</v>
      </c>
      <c r="L7" s="874" t="s">
        <v>31</v>
      </c>
      <c r="M7" s="874" t="s">
        <v>353</v>
      </c>
      <c r="N7" s="874" t="s">
        <v>31</v>
      </c>
      <c r="O7" s="874" t="s">
        <v>353</v>
      </c>
      <c r="P7" s="874" t="s">
        <v>31</v>
      </c>
      <c r="Q7" s="874" t="s">
        <v>353</v>
      </c>
      <c r="R7" s="874" t="s">
        <v>31</v>
      </c>
      <c r="S7" s="874" t="s">
        <v>353</v>
      </c>
    </row>
    <row r="8" spans="1:19" x14ac:dyDescent="0.25">
      <c r="B8" s="875" t="s">
        <v>32</v>
      </c>
      <c r="C8" s="876">
        <v>1767186</v>
      </c>
      <c r="D8" s="876">
        <v>1894744</v>
      </c>
      <c r="E8" s="876">
        <v>1850950</v>
      </c>
      <c r="F8" s="876">
        <v>1892604</v>
      </c>
      <c r="G8" s="876">
        <v>1982018</v>
      </c>
      <c r="H8" s="876">
        <v>2009901</v>
      </c>
      <c r="I8" s="877"/>
      <c r="J8" s="878">
        <v>7.2181422894930236E-2</v>
      </c>
      <c r="K8" s="879">
        <v>127558</v>
      </c>
      <c r="L8" s="881">
        <v>-2.3113412682663204E-2</v>
      </c>
      <c r="M8" s="882">
        <v>-43794</v>
      </c>
      <c r="N8" s="881">
        <v>2.250411950619946E-2</v>
      </c>
      <c r="O8" s="882">
        <v>41654</v>
      </c>
      <c r="P8" s="881">
        <v>4.7243903109155383E-2</v>
      </c>
      <c r="Q8" s="876">
        <f>G8-F8</f>
        <v>89414</v>
      </c>
      <c r="R8" s="881">
        <f>[1]Cuadro2_ampl!P5</f>
        <v>6.0969140113418474E-2</v>
      </c>
      <c r="S8" s="882">
        <f>[1]Cuadro2_ampl!Q5</f>
        <v>115500</v>
      </c>
    </row>
    <row r="9" spans="1:19" x14ac:dyDescent="0.25">
      <c r="B9" s="883" t="s">
        <v>254</v>
      </c>
      <c r="C9" s="884">
        <v>1638618</v>
      </c>
      <c r="D9" s="884">
        <v>1735551</v>
      </c>
      <c r="E9" s="884">
        <v>1709394</v>
      </c>
      <c r="F9" s="884">
        <v>1768008</v>
      </c>
      <c r="G9" s="884">
        <v>1850208</v>
      </c>
      <c r="H9" s="884">
        <v>1874000</v>
      </c>
      <c r="I9" s="885"/>
      <c r="J9" s="886">
        <v>5.9155336997396502E-2</v>
      </c>
      <c r="K9" s="887">
        <v>96933</v>
      </c>
      <c r="L9" s="888">
        <v>-1.507129436127197E-2</v>
      </c>
      <c r="M9" s="887">
        <v>-26157</v>
      </c>
      <c r="N9" s="888">
        <v>3.4289344644944375E-2</v>
      </c>
      <c r="O9" s="887">
        <v>58614</v>
      </c>
      <c r="P9" s="888">
        <v>4.6493002294107244E-2</v>
      </c>
      <c r="Q9" s="884">
        <f t="shared" ref="Q9:Q22" si="0">G9-F9</f>
        <v>82200</v>
      </c>
      <c r="R9" s="888">
        <f>[1]Cuadro2_ampl!P6</f>
        <v>5.4274904713013772E-2</v>
      </c>
      <c r="S9" s="887">
        <f>[1]Cuadro2_ampl!Q6</f>
        <v>96475</v>
      </c>
    </row>
    <row r="10" spans="1:19" x14ac:dyDescent="0.25">
      <c r="B10" s="889" t="s">
        <v>354</v>
      </c>
      <c r="C10" s="890">
        <v>334306</v>
      </c>
      <c r="D10" s="890">
        <v>350514</v>
      </c>
      <c r="E10" s="890">
        <v>352921</v>
      </c>
      <c r="F10" s="890">
        <v>352430</v>
      </c>
      <c r="G10" s="890">
        <v>359348</v>
      </c>
      <c r="H10" s="890">
        <v>360946</v>
      </c>
      <c r="I10" s="891"/>
      <c r="J10" s="892">
        <v>4.8482527983344514E-2</v>
      </c>
      <c r="K10" s="893">
        <v>16208</v>
      </c>
      <c r="L10" s="895">
        <v>6.8670580918308577E-3</v>
      </c>
      <c r="M10" s="893">
        <v>2407</v>
      </c>
      <c r="N10" s="895">
        <v>-1.3912461995744252E-3</v>
      </c>
      <c r="O10" s="893">
        <v>-491</v>
      </c>
      <c r="P10" s="895">
        <v>1.9629429957722211E-2</v>
      </c>
      <c r="Q10" s="890">
        <f t="shared" si="0"/>
        <v>6918</v>
      </c>
      <c r="R10" s="895">
        <f>[1]Cuadro2_ampl!P7</f>
        <v>2.2304295736551571E-2</v>
      </c>
      <c r="S10" s="893">
        <f>[1]Cuadro2_ampl!Q7</f>
        <v>7875</v>
      </c>
    </row>
    <row r="11" spans="1:19" x14ac:dyDescent="0.25">
      <c r="B11" s="896" t="s">
        <v>355</v>
      </c>
      <c r="C11" s="897">
        <v>1304312</v>
      </c>
      <c r="D11" s="897">
        <v>1385037</v>
      </c>
      <c r="E11" s="897">
        <v>1356473</v>
      </c>
      <c r="F11" s="897">
        <v>1415578</v>
      </c>
      <c r="G11" s="897">
        <v>1490860</v>
      </c>
      <c r="H11" s="897">
        <v>1513054</v>
      </c>
      <c r="I11" s="898"/>
      <c r="J11" s="899">
        <v>6.1890866602469341E-2</v>
      </c>
      <c r="K11" s="900">
        <v>80725</v>
      </c>
      <c r="L11" s="901">
        <v>-2.0623275768084204E-2</v>
      </c>
      <c r="M11" s="900">
        <v>-28564</v>
      </c>
      <c r="N11" s="901">
        <v>4.3572559129448241E-2</v>
      </c>
      <c r="O11" s="900">
        <v>59105</v>
      </c>
      <c r="P11" s="901">
        <v>5.3181103407936581E-2</v>
      </c>
      <c r="Q11" s="897">
        <f t="shared" si="0"/>
        <v>75282</v>
      </c>
      <c r="R11" s="901">
        <f>[1]Cuadro2_ampl!P8</f>
        <v>6.2199270738121371E-2</v>
      </c>
      <c r="S11" s="900">
        <f>[1]Cuadro2_ampl!Q8</f>
        <v>88600</v>
      </c>
    </row>
    <row r="12" spans="1:19" x14ac:dyDescent="0.25">
      <c r="B12" s="902" t="s">
        <v>356</v>
      </c>
      <c r="C12" s="903">
        <v>429437</v>
      </c>
      <c r="D12" s="903">
        <v>467298</v>
      </c>
      <c r="E12" s="903">
        <v>473559</v>
      </c>
      <c r="F12" s="903">
        <v>487549</v>
      </c>
      <c r="G12" s="903">
        <v>515590</v>
      </c>
      <c r="H12" s="903">
        <v>524881</v>
      </c>
      <c r="I12" s="904"/>
      <c r="J12" s="892">
        <v>8.8164270894217411E-2</v>
      </c>
      <c r="K12" s="893">
        <v>37861</v>
      </c>
      <c r="L12" s="895">
        <v>1.3398302582078303E-2</v>
      </c>
      <c r="M12" s="893">
        <v>6261</v>
      </c>
      <c r="N12" s="895">
        <v>2.9542253446772193E-2</v>
      </c>
      <c r="O12" s="893">
        <v>13990</v>
      </c>
      <c r="P12" s="895">
        <v>5.7514219083620421E-2</v>
      </c>
      <c r="Q12" s="890">
        <f t="shared" si="0"/>
        <v>28041</v>
      </c>
      <c r="R12" s="895">
        <f>[1]Cuadro2_ampl!P9</f>
        <v>6.777537050034077E-2</v>
      </c>
      <c r="S12" s="893">
        <f>[1]Cuadro2_ampl!Q9</f>
        <v>33316</v>
      </c>
    </row>
    <row r="13" spans="1:19" x14ac:dyDescent="0.25">
      <c r="B13" s="889" t="s">
        <v>357</v>
      </c>
      <c r="C13" s="890">
        <v>490680</v>
      </c>
      <c r="D13" s="890">
        <v>515590</v>
      </c>
      <c r="E13" s="890">
        <v>506355</v>
      </c>
      <c r="F13" s="890">
        <v>529632</v>
      </c>
      <c r="G13" s="890">
        <v>560619</v>
      </c>
      <c r="H13" s="890">
        <v>569365</v>
      </c>
      <c r="I13" s="891"/>
      <c r="J13" s="892">
        <v>5.076628352490431E-2</v>
      </c>
      <c r="K13" s="893">
        <v>24910</v>
      </c>
      <c r="L13" s="895">
        <v>-1.7911518842491092E-2</v>
      </c>
      <c r="M13" s="893">
        <v>-9235</v>
      </c>
      <c r="N13" s="895">
        <v>4.5969724797819689E-2</v>
      </c>
      <c r="O13" s="893">
        <v>23277</v>
      </c>
      <c r="P13" s="895">
        <v>5.8506661228928669E-2</v>
      </c>
      <c r="Q13" s="890">
        <f t="shared" si="0"/>
        <v>30987</v>
      </c>
      <c r="R13" s="895">
        <f>[1]Cuadro2_ampl!P10</f>
        <v>6.724987253696435E-2</v>
      </c>
      <c r="S13" s="893">
        <f>[1]Cuadro2_ampl!Q10</f>
        <v>35877</v>
      </c>
    </row>
    <row r="14" spans="1:19" x14ac:dyDescent="0.25">
      <c r="B14" s="905" t="s">
        <v>358</v>
      </c>
      <c r="C14" s="906">
        <v>384195</v>
      </c>
      <c r="D14" s="906">
        <v>402149</v>
      </c>
      <c r="E14" s="906">
        <v>376559</v>
      </c>
      <c r="F14" s="906">
        <v>398397</v>
      </c>
      <c r="G14" s="906">
        <v>414651</v>
      </c>
      <c r="H14" s="906">
        <v>418808</v>
      </c>
      <c r="I14" s="907"/>
      <c r="J14" s="892">
        <v>4.67314775049128E-2</v>
      </c>
      <c r="K14" s="893">
        <v>17954</v>
      </c>
      <c r="L14" s="895">
        <v>-6.363313100368273E-2</v>
      </c>
      <c r="M14" s="893">
        <v>-25590</v>
      </c>
      <c r="N14" s="895">
        <v>5.7993568072997936E-2</v>
      </c>
      <c r="O14" s="893">
        <v>21838</v>
      </c>
      <c r="P14" s="895">
        <v>4.0798499988704773E-2</v>
      </c>
      <c r="Q14" s="890">
        <f t="shared" si="0"/>
        <v>16254</v>
      </c>
      <c r="R14" s="895">
        <f>[1]Cuadro2_ampl!P11</f>
        <v>4.8590263920220478E-2</v>
      </c>
      <c r="S14" s="893">
        <f>[1]Cuadro2_ampl!Q11</f>
        <v>19407</v>
      </c>
    </row>
    <row r="15" spans="1:19" x14ac:dyDescent="0.25">
      <c r="B15" s="883" t="s">
        <v>359</v>
      </c>
      <c r="C15" s="884">
        <v>1054275</v>
      </c>
      <c r="D15" s="884">
        <v>1115183</v>
      </c>
      <c r="E15" s="884">
        <v>1124230</v>
      </c>
      <c r="F15" s="884">
        <v>1222142</v>
      </c>
      <c r="G15" s="884">
        <v>1313437</v>
      </c>
      <c r="H15" s="884">
        <v>1330298</v>
      </c>
      <c r="I15" s="885"/>
      <c r="J15" s="886">
        <v>5.7772402836072212E-2</v>
      </c>
      <c r="K15" s="887">
        <v>60908</v>
      </c>
      <c r="L15" s="908">
        <v>8.1125698652149136E-3</v>
      </c>
      <c r="M15" s="887">
        <v>9047</v>
      </c>
      <c r="N15" s="908">
        <v>8.7092498865890322E-2</v>
      </c>
      <c r="O15" s="887">
        <v>97912</v>
      </c>
      <c r="P15" s="908">
        <v>7.4700812180581222E-2</v>
      </c>
      <c r="Q15" s="884">
        <f t="shared" si="0"/>
        <v>91295</v>
      </c>
      <c r="R15" s="908">
        <f>[1]Cuadro2_ampl!P12</f>
        <v>7.8075717448596205E-2</v>
      </c>
      <c r="S15" s="887">
        <f>[1]Cuadro2_ampl!Q12</f>
        <v>96342</v>
      </c>
    </row>
    <row r="16" spans="1:19" x14ac:dyDescent="0.25">
      <c r="B16" s="889" t="s">
        <v>356</v>
      </c>
      <c r="C16" s="890">
        <v>277636</v>
      </c>
      <c r="D16" s="890">
        <v>310719</v>
      </c>
      <c r="E16" s="890">
        <v>337667</v>
      </c>
      <c r="F16" s="890">
        <v>378893</v>
      </c>
      <c r="G16" s="890">
        <v>419029</v>
      </c>
      <c r="H16" s="890">
        <v>426051</v>
      </c>
      <c r="I16" s="891"/>
      <c r="J16" s="892">
        <v>0.11915961906957317</v>
      </c>
      <c r="K16" s="893">
        <v>33083</v>
      </c>
      <c r="L16" s="895">
        <v>8.6727879531023122E-2</v>
      </c>
      <c r="M16" s="893">
        <v>26948</v>
      </c>
      <c r="N16" s="895">
        <v>0.12209069882458157</v>
      </c>
      <c r="O16" s="893">
        <v>41226</v>
      </c>
      <c r="P16" s="895">
        <v>0.10592964240563951</v>
      </c>
      <c r="Q16" s="890">
        <f t="shared" si="0"/>
        <v>40136</v>
      </c>
      <c r="R16" s="895">
        <f>[1]Cuadro2_ampl!P13</f>
        <v>0.10441713974648104</v>
      </c>
      <c r="S16" s="893">
        <f>[1]Cuadro2_ampl!Q13</f>
        <v>40281</v>
      </c>
    </row>
    <row r="17" spans="2:21" x14ac:dyDescent="0.25">
      <c r="B17" s="889" t="s">
        <v>357</v>
      </c>
      <c r="C17" s="890">
        <v>427294</v>
      </c>
      <c r="D17" s="890">
        <v>442658</v>
      </c>
      <c r="E17" s="890">
        <v>443395</v>
      </c>
      <c r="F17" s="890">
        <v>474372</v>
      </c>
      <c r="G17" s="890">
        <v>508082</v>
      </c>
      <c r="H17" s="890">
        <v>514299</v>
      </c>
      <c r="I17" s="891"/>
      <c r="J17" s="892">
        <v>3.5956507697276319E-2</v>
      </c>
      <c r="K17" s="893">
        <v>15364</v>
      </c>
      <c r="L17" s="895">
        <v>1.6649422353147703E-3</v>
      </c>
      <c r="M17" s="893">
        <v>737</v>
      </c>
      <c r="N17" s="895">
        <v>6.9863214515274219E-2</v>
      </c>
      <c r="O17" s="893">
        <v>30977</v>
      </c>
      <c r="P17" s="895">
        <v>7.1062372989974198E-2</v>
      </c>
      <c r="Q17" s="890">
        <f t="shared" si="0"/>
        <v>33710</v>
      </c>
      <c r="R17" s="895">
        <f>[1]Cuadro2_ampl!P14</f>
        <v>7.3906098286716571E-2</v>
      </c>
      <c r="S17" s="893">
        <f>[1]Cuadro2_ampl!Q14</f>
        <v>35394</v>
      </c>
    </row>
    <row r="18" spans="2:21" x14ac:dyDescent="0.25">
      <c r="B18" s="905" t="s">
        <v>358</v>
      </c>
      <c r="C18" s="906">
        <v>349345</v>
      </c>
      <c r="D18" s="906">
        <v>361806</v>
      </c>
      <c r="E18" s="906">
        <v>343168</v>
      </c>
      <c r="F18" s="906">
        <v>368877</v>
      </c>
      <c r="G18" s="906">
        <v>386326</v>
      </c>
      <c r="H18" s="906">
        <v>389948</v>
      </c>
      <c r="I18" s="907"/>
      <c r="J18" s="909">
        <v>3.5669610270649299E-2</v>
      </c>
      <c r="K18" s="910">
        <v>12461</v>
      </c>
      <c r="L18" s="912">
        <v>-5.151379468554973E-2</v>
      </c>
      <c r="M18" s="910">
        <v>-18638</v>
      </c>
      <c r="N18" s="912">
        <v>7.4916658895934463E-2</v>
      </c>
      <c r="O18" s="910">
        <v>25709</v>
      </c>
      <c r="P18" s="912">
        <v>4.7303030549478597E-2</v>
      </c>
      <c r="Q18" s="906">
        <f t="shared" si="0"/>
        <v>17449</v>
      </c>
      <c r="R18" s="912">
        <f>[1]Cuadro2_ampl!P15</f>
        <v>5.5965511358558873E-2</v>
      </c>
      <c r="S18" s="910">
        <f>[1]Cuadro2_ampl!Q15</f>
        <v>20667</v>
      </c>
    </row>
    <row r="19" spans="2:21" ht="15" customHeight="1" x14ac:dyDescent="0.25">
      <c r="B19" s="913" t="s">
        <v>360</v>
      </c>
      <c r="C19" s="884">
        <v>250037</v>
      </c>
      <c r="D19" s="884">
        <v>269854</v>
      </c>
      <c r="E19" s="884">
        <v>232243</v>
      </c>
      <c r="F19" s="884">
        <v>193436</v>
      </c>
      <c r="G19" s="884">
        <v>177423</v>
      </c>
      <c r="H19" s="884">
        <v>182756</v>
      </c>
      <c r="I19" s="885"/>
      <c r="J19" s="914">
        <v>7.92562700720294E-2</v>
      </c>
      <c r="K19" s="915">
        <v>19817</v>
      </c>
      <c r="L19" s="916">
        <v>-0.13937536593861866</v>
      </c>
      <c r="M19" s="915">
        <v>-37611</v>
      </c>
      <c r="N19" s="916">
        <v>-0.16709653251120593</v>
      </c>
      <c r="O19" s="915">
        <v>-38807</v>
      </c>
      <c r="P19" s="916">
        <v>-8.2781902024442244E-2</v>
      </c>
      <c r="Q19" s="1005">
        <f t="shared" si="0"/>
        <v>-16013</v>
      </c>
      <c r="R19" s="916">
        <f>[1]Cuadro2_ampl!P16</f>
        <v>-4.0640846623061666E-2</v>
      </c>
      <c r="S19" s="915">
        <f>[1]Cuadro2_ampl!Q16</f>
        <v>-7742</v>
      </c>
    </row>
    <row r="20" spans="2:21" x14ac:dyDescent="0.25">
      <c r="B20" s="889" t="s">
        <v>356</v>
      </c>
      <c r="C20" s="890">
        <v>151801</v>
      </c>
      <c r="D20" s="890">
        <v>156579</v>
      </c>
      <c r="E20" s="890">
        <v>135892</v>
      </c>
      <c r="F20" s="890">
        <v>108656</v>
      </c>
      <c r="G20" s="890">
        <v>96561</v>
      </c>
      <c r="H20" s="890">
        <v>98830</v>
      </c>
      <c r="I20" s="891"/>
      <c r="J20" s="892">
        <v>3.1475418475504169E-2</v>
      </c>
      <c r="K20" s="893">
        <v>4778</v>
      </c>
      <c r="L20" s="895">
        <v>-0.13211861105256772</v>
      </c>
      <c r="M20" s="893">
        <v>-20687</v>
      </c>
      <c r="N20" s="895">
        <v>-0.20042386601124418</v>
      </c>
      <c r="O20" s="893">
        <v>-27236</v>
      </c>
      <c r="P20" s="895">
        <v>-0.11131460756884115</v>
      </c>
      <c r="Q20" s="890">
        <f t="shared" si="0"/>
        <v>-12095</v>
      </c>
      <c r="R20" s="895">
        <f>[1]Cuadro2_ampl!P17</f>
        <v>-6.5834869322746847E-2</v>
      </c>
      <c r="S20" s="893">
        <f>[1]Cuadro2_ampl!Q17</f>
        <v>-6965</v>
      </c>
    </row>
    <row r="21" spans="2:21" x14ac:dyDescent="0.25">
      <c r="B21" s="889" t="s">
        <v>357</v>
      </c>
      <c r="C21" s="890">
        <v>63386</v>
      </c>
      <c r="D21" s="890">
        <v>72932</v>
      </c>
      <c r="E21" s="890">
        <v>62960</v>
      </c>
      <c r="F21" s="890">
        <v>55260</v>
      </c>
      <c r="G21" s="890">
        <v>52537</v>
      </c>
      <c r="H21" s="890">
        <v>55066</v>
      </c>
      <c r="I21" s="891"/>
      <c r="J21" s="892">
        <v>0.15060107910264087</v>
      </c>
      <c r="K21" s="893">
        <v>9546</v>
      </c>
      <c r="L21" s="895">
        <v>-0.13673010475511438</v>
      </c>
      <c r="M21" s="893">
        <v>-9972</v>
      </c>
      <c r="N21" s="895">
        <v>-0.12229987293519695</v>
      </c>
      <c r="O21" s="893">
        <v>-7700</v>
      </c>
      <c r="P21" s="895">
        <v>-4.9276149113282708E-2</v>
      </c>
      <c r="Q21" s="890">
        <f t="shared" si="0"/>
        <v>-2723</v>
      </c>
      <c r="R21" s="895">
        <f>[1]Cuadro2_ampl!P18</f>
        <v>8.8489090009709059E-3</v>
      </c>
      <c r="S21" s="893">
        <f>[1]Cuadro2_ampl!Q18</f>
        <v>483</v>
      </c>
    </row>
    <row r="22" spans="2:21" x14ac:dyDescent="0.25">
      <c r="B22" s="905" t="s">
        <v>358</v>
      </c>
      <c r="C22" s="906">
        <v>34850</v>
      </c>
      <c r="D22" s="906">
        <v>40343</v>
      </c>
      <c r="E22" s="906">
        <v>33391</v>
      </c>
      <c r="F22" s="906">
        <v>29520</v>
      </c>
      <c r="G22" s="906">
        <v>28325</v>
      </c>
      <c r="H22" s="906">
        <v>28860</v>
      </c>
      <c r="I22" s="907"/>
      <c r="J22" s="909">
        <v>0.15761836441893839</v>
      </c>
      <c r="K22" s="910">
        <v>5493</v>
      </c>
      <c r="L22" s="912">
        <v>-0.17232233596906521</v>
      </c>
      <c r="M22" s="910">
        <v>-6952</v>
      </c>
      <c r="N22" s="912">
        <v>-0.11592944206522715</v>
      </c>
      <c r="O22" s="910">
        <v>-3871</v>
      </c>
      <c r="P22" s="912">
        <v>-4.0481029810298108E-2</v>
      </c>
      <c r="Q22" s="906">
        <f t="shared" si="0"/>
        <v>-1195</v>
      </c>
      <c r="R22" s="912">
        <f>[1]Cuadro2_ampl!P19</f>
        <v>-4.1832669322709126E-2</v>
      </c>
      <c r="S22" s="910">
        <f>[1]Cuadro2_ampl!Q19</f>
        <v>-1260</v>
      </c>
    </row>
    <row r="23" spans="2:21" x14ac:dyDescent="0.25">
      <c r="B23" s="917"/>
      <c r="C23" s="917"/>
      <c r="D23" s="917"/>
      <c r="E23" s="917"/>
      <c r="F23" s="917"/>
      <c r="G23" s="917"/>
      <c r="H23" s="917"/>
      <c r="I23" s="917"/>
      <c r="J23" s="917"/>
      <c r="K23" s="917"/>
      <c r="L23" s="917"/>
      <c r="M23" s="917"/>
      <c r="N23" s="917"/>
      <c r="O23" s="917"/>
      <c r="P23" s="917"/>
      <c r="Q23" s="917"/>
      <c r="R23" s="917"/>
      <c r="S23" s="917"/>
    </row>
    <row r="24" spans="2:21" x14ac:dyDescent="0.25">
      <c r="B24" s="918"/>
      <c r="C24" s="1028" t="s">
        <v>351</v>
      </c>
      <c r="D24" s="1028"/>
      <c r="E24" s="1028"/>
      <c r="F24" s="1028"/>
      <c r="G24" s="1028"/>
      <c r="H24" s="1028"/>
      <c r="I24" s="1028"/>
      <c r="J24" s="1028" t="s">
        <v>352</v>
      </c>
      <c r="K24" s="1028"/>
      <c r="L24" s="1028"/>
      <c r="M24" s="1028"/>
      <c r="N24" s="1028"/>
      <c r="O24" s="1028"/>
      <c r="P24" s="1028"/>
      <c r="Q24" s="1028"/>
      <c r="R24" s="1028"/>
      <c r="S24" s="1028"/>
    </row>
    <row r="25" spans="2:21" ht="24" customHeight="1" x14ac:dyDescent="0.25">
      <c r="B25" s="918"/>
      <c r="C25" s="1029"/>
      <c r="D25" s="1029"/>
      <c r="E25" s="1029"/>
      <c r="F25" s="1029"/>
      <c r="G25" s="1029"/>
      <c r="H25" s="1029"/>
      <c r="I25" s="1029"/>
      <c r="J25" s="1029">
        <v>43830</v>
      </c>
      <c r="K25" s="1030"/>
      <c r="L25" s="1031">
        <v>44196</v>
      </c>
      <c r="M25" s="1031"/>
      <c r="N25" s="1031">
        <v>44561</v>
      </c>
      <c r="O25" s="1031"/>
      <c r="P25" s="1031">
        <v>44926</v>
      </c>
      <c r="Q25" s="1031"/>
      <c r="R25" s="1031">
        <f>R6</f>
        <v>45016</v>
      </c>
      <c r="S25" s="1031"/>
    </row>
    <row r="26" spans="2:21" x14ac:dyDescent="0.25">
      <c r="B26" s="873"/>
      <c r="C26" s="874">
        <v>43465</v>
      </c>
      <c r="D26" s="874">
        <v>43830</v>
      </c>
      <c r="E26" s="874">
        <v>44196</v>
      </c>
      <c r="F26" s="874">
        <v>44561</v>
      </c>
      <c r="G26" s="874">
        <v>44926</v>
      </c>
      <c r="H26" s="874">
        <f>H7</f>
        <v>45016</v>
      </c>
      <c r="I26" s="874"/>
      <c r="J26" s="874" t="s">
        <v>31</v>
      </c>
      <c r="K26" s="874" t="s">
        <v>353</v>
      </c>
      <c r="L26" s="874" t="s">
        <v>31</v>
      </c>
      <c r="M26" s="874" t="s">
        <v>353</v>
      </c>
      <c r="N26" s="874" t="s">
        <v>31</v>
      </c>
      <c r="O26" s="874" t="s">
        <v>353</v>
      </c>
      <c r="P26" s="874" t="s">
        <v>31</v>
      </c>
      <c r="Q26" s="874" t="s">
        <v>353</v>
      </c>
      <c r="R26" s="874" t="s">
        <v>31</v>
      </c>
      <c r="S26" s="874" t="s">
        <v>353</v>
      </c>
    </row>
    <row r="27" spans="2:21" x14ac:dyDescent="0.25">
      <c r="B27" s="875" t="s">
        <v>75</v>
      </c>
      <c r="C27" s="876">
        <v>1320659</v>
      </c>
      <c r="D27" s="876">
        <v>1411021</v>
      </c>
      <c r="E27" s="876">
        <v>1427207</v>
      </c>
      <c r="F27" s="876">
        <v>1569205</v>
      </c>
      <c r="G27" s="876">
        <v>1727429</v>
      </c>
      <c r="H27" s="876">
        <v>1769386</v>
      </c>
      <c r="I27" s="877"/>
      <c r="J27" s="878">
        <v>6.842190149008931E-2</v>
      </c>
      <c r="K27" s="879">
        <v>90362</v>
      </c>
      <c r="L27" s="880">
        <v>1.1471126227037054E-2</v>
      </c>
      <c r="M27" s="876">
        <v>16186</v>
      </c>
      <c r="N27" s="881">
        <v>9.9493626362538778E-2</v>
      </c>
      <c r="O27" s="876">
        <v>141998</v>
      </c>
      <c r="P27" s="881">
        <v>0.10083067540569912</v>
      </c>
      <c r="Q27" s="876">
        <f>G27-F27</f>
        <v>158224</v>
      </c>
      <c r="R27" s="881">
        <f>[1]Cuadro2_ampl!P24</f>
        <v>0.11552178827866966</v>
      </c>
      <c r="S27" s="882">
        <f>[1]Cuadro2_ampl!Q24</f>
        <v>183235</v>
      </c>
    </row>
    <row r="28" spans="2:21" ht="15" customHeight="1" x14ac:dyDescent="0.25">
      <c r="B28" s="919" t="s">
        <v>361</v>
      </c>
      <c r="C28" s="920">
        <v>52274</v>
      </c>
      <c r="D28" s="920">
        <v>60438</v>
      </c>
      <c r="E28" s="920">
        <v>61411</v>
      </c>
      <c r="F28" s="920">
        <v>62214</v>
      </c>
      <c r="G28" s="920">
        <v>65642</v>
      </c>
      <c r="H28" s="920">
        <v>66297</v>
      </c>
      <c r="I28" s="885"/>
      <c r="J28" s="921">
        <v>0.15617706699315148</v>
      </c>
      <c r="K28" s="920">
        <v>8164</v>
      </c>
      <c r="L28" s="922">
        <v>1.6099142923326371E-2</v>
      </c>
      <c r="M28" s="923">
        <v>973</v>
      </c>
      <c r="N28" s="922">
        <v>1.3075833319763586E-2</v>
      </c>
      <c r="O28" s="923">
        <v>803</v>
      </c>
      <c r="P28" s="922">
        <v>5.510013823255222E-2</v>
      </c>
      <c r="Q28" s="920">
        <f t="shared" ref="Q28:Q41" si="1">G28-F28</f>
        <v>3428</v>
      </c>
      <c r="R28" s="924">
        <f>[1]Cuadro2_ampl!P25</f>
        <v>7.0221318223642859E-2</v>
      </c>
      <c r="S28" s="923">
        <f>[1]Cuadro2_ampl!Q25</f>
        <v>4350</v>
      </c>
    </row>
    <row r="29" spans="2:21" x14ac:dyDescent="0.25">
      <c r="B29" s="889" t="s">
        <v>362</v>
      </c>
      <c r="C29" s="890">
        <v>224714</v>
      </c>
      <c r="D29" s="890">
        <v>246617</v>
      </c>
      <c r="E29" s="890">
        <v>254644</v>
      </c>
      <c r="F29" s="890">
        <v>292469</v>
      </c>
      <c r="G29" s="890">
        <v>351993</v>
      </c>
      <c r="H29" s="890">
        <v>373311</v>
      </c>
      <c r="I29" s="891"/>
      <c r="J29" s="892">
        <v>9.747056258177067E-2</v>
      </c>
      <c r="K29" s="890">
        <v>21903</v>
      </c>
      <c r="L29" s="895">
        <v>3.2548445565390827E-2</v>
      </c>
      <c r="M29" s="893">
        <v>8027</v>
      </c>
      <c r="N29" s="895">
        <v>0.14854070781169004</v>
      </c>
      <c r="O29" s="893">
        <v>37825</v>
      </c>
      <c r="P29" s="895">
        <v>0.20352242459884629</v>
      </c>
      <c r="Q29" s="890">
        <f t="shared" si="1"/>
        <v>59524</v>
      </c>
      <c r="R29" s="894">
        <f>[1]Cuadro2_ampl!P26</f>
        <v>0.25964954902973059</v>
      </c>
      <c r="S29" s="893">
        <f>[1]Cuadro2_ampl!Q26</f>
        <v>76950</v>
      </c>
    </row>
    <row r="30" spans="2:21" x14ac:dyDescent="0.25">
      <c r="B30" s="889" t="s">
        <v>363</v>
      </c>
      <c r="C30" s="890">
        <v>235924</v>
      </c>
      <c r="D30" s="890">
        <v>250318</v>
      </c>
      <c r="E30" s="890">
        <v>253202</v>
      </c>
      <c r="F30" s="890">
        <v>291129</v>
      </c>
      <c r="G30" s="890">
        <v>322595</v>
      </c>
      <c r="H30" s="890">
        <v>325738</v>
      </c>
      <c r="I30" s="891"/>
      <c r="J30" s="892">
        <v>6.1011173089638993E-2</v>
      </c>
      <c r="K30" s="890">
        <v>14394</v>
      </c>
      <c r="L30" s="895">
        <v>1.1521344849351633E-2</v>
      </c>
      <c r="M30" s="893">
        <v>2884</v>
      </c>
      <c r="N30" s="895">
        <v>0.14978949613352177</v>
      </c>
      <c r="O30" s="893">
        <v>37927</v>
      </c>
      <c r="P30" s="895">
        <v>0.1080826712556977</v>
      </c>
      <c r="Q30" s="890">
        <f t="shared" si="1"/>
        <v>31466</v>
      </c>
      <c r="R30" s="894">
        <f>[1]Cuadro2_ampl!P27</f>
        <v>0.10512191563783913</v>
      </c>
      <c r="S30" s="893">
        <f>[1]Cuadro2_ampl!Q27</f>
        <v>30985</v>
      </c>
    </row>
    <row r="31" spans="2:21" x14ac:dyDescent="0.25">
      <c r="B31" s="889" t="s">
        <v>364</v>
      </c>
      <c r="C31" s="890">
        <v>94802</v>
      </c>
      <c r="D31" s="890">
        <v>96748</v>
      </c>
      <c r="E31" s="890">
        <v>88465</v>
      </c>
      <c r="F31" s="890">
        <v>91795</v>
      </c>
      <c r="G31" s="890">
        <v>97929</v>
      </c>
      <c r="H31" s="890">
        <v>99191</v>
      </c>
      <c r="I31" s="891"/>
      <c r="J31" s="892">
        <v>2.0526993101411373E-2</v>
      </c>
      <c r="K31" s="890">
        <v>1946</v>
      </c>
      <c r="L31" s="895">
        <v>-8.5614172902799046E-2</v>
      </c>
      <c r="M31" s="893">
        <v>-8283</v>
      </c>
      <c r="N31" s="895">
        <v>3.764200531283568E-2</v>
      </c>
      <c r="O31" s="893">
        <v>3330</v>
      </c>
      <c r="P31" s="895">
        <v>6.6822811699983609E-2</v>
      </c>
      <c r="Q31" s="890">
        <f t="shared" si="1"/>
        <v>6134</v>
      </c>
      <c r="R31" s="894">
        <f>[1]Cuadro2_ampl!P28</f>
        <v>7.5987677087627103E-2</v>
      </c>
      <c r="S31" s="893">
        <f>[1]Cuadro2_ampl!Q28</f>
        <v>7005</v>
      </c>
    </row>
    <row r="32" spans="2:21" x14ac:dyDescent="0.25">
      <c r="B32" s="889" t="s">
        <v>365</v>
      </c>
      <c r="C32" s="890">
        <v>166579</v>
      </c>
      <c r="D32" s="890">
        <v>170785</v>
      </c>
      <c r="E32" s="890">
        <v>156437</v>
      </c>
      <c r="F32" s="890">
        <v>169990</v>
      </c>
      <c r="G32" s="890">
        <v>175956</v>
      </c>
      <c r="H32" s="890">
        <v>178158</v>
      </c>
      <c r="I32" s="891"/>
      <c r="J32" s="892">
        <v>2.5249281121870082E-2</v>
      </c>
      <c r="K32" s="890">
        <v>4206</v>
      </c>
      <c r="L32" s="895">
        <v>-8.4012061949234385E-2</v>
      </c>
      <c r="M32" s="893">
        <v>-14348</v>
      </c>
      <c r="N32" s="895">
        <v>8.6635514616107523E-2</v>
      </c>
      <c r="O32" s="893">
        <v>13553</v>
      </c>
      <c r="P32" s="895">
        <v>3.5096182128360409E-2</v>
      </c>
      <c r="Q32" s="890">
        <f t="shared" si="1"/>
        <v>5966</v>
      </c>
      <c r="R32" s="894">
        <f>[1]Cuadro2_ampl!P29</f>
        <v>4.7803328824325142E-2</v>
      </c>
      <c r="S32" s="893">
        <f>[1]Cuadro2_ampl!Q29</f>
        <v>8128</v>
      </c>
      <c r="U32" s="925"/>
    </row>
    <row r="33" spans="2:23" x14ac:dyDescent="0.25">
      <c r="B33" s="889" t="s">
        <v>366</v>
      </c>
      <c r="C33" s="890">
        <v>132491</v>
      </c>
      <c r="D33" s="890">
        <v>151340</v>
      </c>
      <c r="E33" s="890">
        <v>154547</v>
      </c>
      <c r="F33" s="890">
        <v>170517</v>
      </c>
      <c r="G33" s="890">
        <v>187214</v>
      </c>
      <c r="H33" s="890">
        <v>191034</v>
      </c>
      <c r="I33" s="891"/>
      <c r="J33" s="892">
        <v>0.14226626714267376</v>
      </c>
      <c r="K33" s="890">
        <v>18849</v>
      </c>
      <c r="L33" s="895">
        <v>2.1190696445090529E-2</v>
      </c>
      <c r="M33" s="893">
        <v>3207</v>
      </c>
      <c r="N33" s="895">
        <v>0.10333426077503938</v>
      </c>
      <c r="O33" s="893">
        <v>15970</v>
      </c>
      <c r="P33" s="895">
        <v>9.7919855498278752E-2</v>
      </c>
      <c r="Q33" s="890">
        <f t="shared" si="1"/>
        <v>16697</v>
      </c>
      <c r="R33" s="894">
        <f>[1]Cuadro2_ampl!P30</f>
        <v>0.10555282270899036</v>
      </c>
      <c r="S33" s="893">
        <f>[1]Cuadro2_ampl!Q30</f>
        <v>18239</v>
      </c>
    </row>
    <row r="34" spans="2:23" x14ac:dyDescent="0.25">
      <c r="B34" s="926" t="s">
        <v>367</v>
      </c>
      <c r="C34" s="927">
        <v>7022</v>
      </c>
      <c r="D34" s="927">
        <v>9202</v>
      </c>
      <c r="E34" s="927">
        <v>11820</v>
      </c>
      <c r="F34" s="927">
        <v>15678</v>
      </c>
      <c r="G34" s="927">
        <v>19892</v>
      </c>
      <c r="H34" s="927">
        <v>20131</v>
      </c>
      <c r="I34" s="928"/>
      <c r="J34" s="929">
        <v>0.31045286243235548</v>
      </c>
      <c r="K34" s="927">
        <v>2180</v>
      </c>
      <c r="L34" s="930">
        <v>0.28450336883286242</v>
      </c>
      <c r="M34" s="931">
        <v>2618</v>
      </c>
      <c r="N34" s="930">
        <v>0.3263959390862945</v>
      </c>
      <c r="O34" s="931">
        <v>3858</v>
      </c>
      <c r="P34" s="930">
        <v>0.26878428370965679</v>
      </c>
      <c r="Q34" s="927">
        <f t="shared" si="1"/>
        <v>4214</v>
      </c>
      <c r="R34" s="932">
        <f>[1]Cuadro2_ampl!P31</f>
        <v>0.12803989689566286</v>
      </c>
      <c r="S34" s="931">
        <f>[1]Cuadro2_ampl!Q31</f>
        <v>2285</v>
      </c>
    </row>
    <row r="35" spans="2:23" x14ac:dyDescent="0.25">
      <c r="B35" s="926" t="s">
        <v>368</v>
      </c>
      <c r="C35" s="927">
        <v>171</v>
      </c>
      <c r="D35" s="927">
        <v>236</v>
      </c>
      <c r="E35" s="927">
        <v>293</v>
      </c>
      <c r="F35" s="927">
        <v>388</v>
      </c>
      <c r="G35" s="927">
        <v>233</v>
      </c>
      <c r="H35" s="927">
        <v>192</v>
      </c>
      <c r="I35" s="928"/>
      <c r="J35" s="929">
        <v>0.38011695906432741</v>
      </c>
      <c r="K35" s="927">
        <v>65</v>
      </c>
      <c r="L35" s="930">
        <v>0.24152542372881358</v>
      </c>
      <c r="M35" s="931">
        <v>57</v>
      </c>
      <c r="N35" s="930">
        <v>0.32423208191126274</v>
      </c>
      <c r="O35" s="931">
        <v>95</v>
      </c>
      <c r="P35" s="930">
        <v>-0.39948453608247425</v>
      </c>
      <c r="Q35" s="927">
        <f t="shared" si="1"/>
        <v>-155</v>
      </c>
      <c r="R35" s="932">
        <f>[1]Cuadro2_ampl!P32</f>
        <v>-0.58441558441558439</v>
      </c>
      <c r="S35" s="931">
        <f>[1]Cuadro2_ampl!Q32</f>
        <v>-270</v>
      </c>
    </row>
    <row r="36" spans="2:23" x14ac:dyDescent="0.25">
      <c r="B36" s="926" t="s">
        <v>369</v>
      </c>
      <c r="C36" s="927">
        <v>29845</v>
      </c>
      <c r="D36" s="927">
        <v>37073</v>
      </c>
      <c r="E36" s="927">
        <v>46805</v>
      </c>
      <c r="F36" s="927">
        <v>56289</v>
      </c>
      <c r="G36" s="927">
        <v>61732</v>
      </c>
      <c r="H36" s="927">
        <v>63156</v>
      </c>
      <c r="I36" s="928"/>
      <c r="J36" s="929">
        <v>0.24218462053945378</v>
      </c>
      <c r="K36" s="927">
        <v>7228</v>
      </c>
      <c r="L36" s="930">
        <v>0.26250910366034574</v>
      </c>
      <c r="M36" s="931">
        <v>9732</v>
      </c>
      <c r="N36" s="930">
        <v>0.20262792436705479</v>
      </c>
      <c r="O36" s="931">
        <v>9484</v>
      </c>
      <c r="P36" s="930">
        <v>9.6697400913144715E-2</v>
      </c>
      <c r="Q36" s="927">
        <f t="shared" si="1"/>
        <v>5443</v>
      </c>
      <c r="R36" s="932">
        <f>[1]Cuadro2_ampl!P33</f>
        <v>0.10081572892700263</v>
      </c>
      <c r="S36" s="931">
        <f>[1]Cuadro2_ampl!Q33</f>
        <v>5784</v>
      </c>
    </row>
    <row r="37" spans="2:23" x14ac:dyDescent="0.25">
      <c r="B37" s="926" t="s">
        <v>370</v>
      </c>
      <c r="C37" s="927">
        <v>21423</v>
      </c>
      <c r="D37" s="927">
        <v>24365</v>
      </c>
      <c r="E37" s="927">
        <v>24374</v>
      </c>
      <c r="F37" s="927">
        <v>23330</v>
      </c>
      <c r="G37" s="927">
        <v>22270</v>
      </c>
      <c r="H37" s="927">
        <v>23138</v>
      </c>
      <c r="I37" s="928"/>
      <c r="J37" s="929">
        <v>0.13732903888344294</v>
      </c>
      <c r="K37" s="927">
        <v>2942</v>
      </c>
      <c r="L37" s="930">
        <v>3.6938231069161276E-4</v>
      </c>
      <c r="M37" s="931">
        <v>9</v>
      </c>
      <c r="N37" s="930">
        <v>-4.2832526462624143E-2</v>
      </c>
      <c r="O37" s="931">
        <v>-1044</v>
      </c>
      <c r="P37" s="930">
        <v>-4.5435062151735983E-2</v>
      </c>
      <c r="Q37" s="927">
        <f t="shared" si="1"/>
        <v>-1060</v>
      </c>
      <c r="R37" s="932">
        <f>[1]Cuadro2_ampl!P34</f>
        <v>5.8220900983306567E-2</v>
      </c>
      <c r="S37" s="931">
        <f>[1]Cuadro2_ampl!Q34</f>
        <v>1273</v>
      </c>
    </row>
    <row r="38" spans="2:23" x14ac:dyDescent="0.25">
      <c r="B38" s="926" t="s">
        <v>371</v>
      </c>
      <c r="C38" s="927">
        <v>73552</v>
      </c>
      <c r="D38" s="927">
        <v>80417</v>
      </c>
      <c r="E38" s="927">
        <v>71239</v>
      </c>
      <c r="F38" s="927">
        <v>74832</v>
      </c>
      <c r="G38" s="927">
        <v>83087</v>
      </c>
      <c r="H38" s="927">
        <v>84417</v>
      </c>
      <c r="I38" s="928"/>
      <c r="J38" s="929">
        <v>9.333532738742667E-2</v>
      </c>
      <c r="K38" s="927">
        <v>6865</v>
      </c>
      <c r="L38" s="930">
        <v>-0.11413009687006481</v>
      </c>
      <c r="M38" s="931">
        <v>-9178</v>
      </c>
      <c r="N38" s="930">
        <v>5.0435856763851206E-2</v>
      </c>
      <c r="O38" s="931">
        <v>3593</v>
      </c>
      <c r="P38" s="930">
        <v>0.11031376951036997</v>
      </c>
      <c r="Q38" s="927">
        <f t="shared" si="1"/>
        <v>8255</v>
      </c>
      <c r="R38" s="932">
        <f>[1]Cuadro2_ampl!P35</f>
        <v>0.12182059800664446</v>
      </c>
      <c r="S38" s="931">
        <f>[1]Cuadro2_ampl!Q35</f>
        <v>9167</v>
      </c>
    </row>
    <row r="39" spans="2:23" x14ac:dyDescent="0.25">
      <c r="B39" s="926" t="s">
        <v>372</v>
      </c>
      <c r="C39" s="927">
        <v>478</v>
      </c>
      <c r="D39" s="927">
        <v>47</v>
      </c>
      <c r="E39" s="927">
        <v>16</v>
      </c>
      <c r="F39" s="927">
        <v>0</v>
      </c>
      <c r="G39" s="927">
        <v>0</v>
      </c>
      <c r="H39" s="927">
        <v>0</v>
      </c>
      <c r="I39" s="928"/>
      <c r="J39" s="929">
        <v>-0.90167364016736395</v>
      </c>
      <c r="K39" s="927">
        <v>-431</v>
      </c>
      <c r="L39" s="930">
        <v>-0.65957446808510634</v>
      </c>
      <c r="M39" s="931">
        <v>-31</v>
      </c>
      <c r="N39" s="930">
        <v>-1</v>
      </c>
      <c r="O39" s="931">
        <v>-16</v>
      </c>
      <c r="P39" s="930" t="s">
        <v>376</v>
      </c>
      <c r="Q39" s="927">
        <f t="shared" si="1"/>
        <v>0</v>
      </c>
      <c r="R39" s="932" t="str">
        <f>[1]Cuadro2_ampl!P36</f>
        <v>-</v>
      </c>
      <c r="S39" s="931">
        <f>[1]Cuadro2_ampl!Q36</f>
        <v>0</v>
      </c>
    </row>
    <row r="40" spans="2:23" x14ac:dyDescent="0.25">
      <c r="B40" s="889" t="s">
        <v>373</v>
      </c>
      <c r="C40" s="890">
        <v>406849</v>
      </c>
      <c r="D40" s="890">
        <v>426938</v>
      </c>
      <c r="E40" s="890">
        <v>450517</v>
      </c>
      <c r="F40" s="890">
        <v>482545</v>
      </c>
      <c r="G40" s="890">
        <v>517053</v>
      </c>
      <c r="H40" s="890">
        <v>526251</v>
      </c>
      <c r="I40" s="891"/>
      <c r="J40" s="892">
        <v>4.9377041605116467E-2</v>
      </c>
      <c r="K40" s="890">
        <v>20089</v>
      </c>
      <c r="L40" s="895">
        <v>5.5228159592259241E-2</v>
      </c>
      <c r="M40" s="893">
        <v>23579</v>
      </c>
      <c r="N40" s="895">
        <v>7.109165691860686E-2</v>
      </c>
      <c r="O40" s="893">
        <v>32028</v>
      </c>
      <c r="P40" s="895">
        <v>7.1512501424737529E-2</v>
      </c>
      <c r="Q40" s="890">
        <f t="shared" si="1"/>
        <v>34508</v>
      </c>
      <c r="R40" s="894">
        <f>[1]Cuadro2_ampl!P37</f>
        <v>7.4861264014019602E-2</v>
      </c>
      <c r="S40" s="893">
        <f>[1]Cuadro2_ampl!Q37</f>
        <v>36652</v>
      </c>
    </row>
    <row r="41" spans="2:23" x14ac:dyDescent="0.25">
      <c r="B41" s="905" t="s">
        <v>374</v>
      </c>
      <c r="C41" s="906">
        <v>7026</v>
      </c>
      <c r="D41" s="906">
        <v>7837</v>
      </c>
      <c r="E41" s="906">
        <v>7984</v>
      </c>
      <c r="F41" s="906">
        <v>8546</v>
      </c>
      <c r="G41" s="906">
        <v>9047</v>
      </c>
      <c r="H41" s="906">
        <v>9406</v>
      </c>
      <c r="I41" s="907"/>
      <c r="J41" s="909">
        <v>0.11542840876743532</v>
      </c>
      <c r="K41" s="906">
        <v>811</v>
      </c>
      <c r="L41" s="912">
        <v>1.8757177491387056E-2</v>
      </c>
      <c r="M41" s="910">
        <v>147</v>
      </c>
      <c r="N41" s="912">
        <v>7.039078156312617E-2</v>
      </c>
      <c r="O41" s="910">
        <v>562</v>
      </c>
      <c r="P41" s="912">
        <v>5.8623917622279365E-2</v>
      </c>
      <c r="Q41" s="906">
        <f t="shared" si="1"/>
        <v>501</v>
      </c>
      <c r="R41" s="911">
        <f>[1]Cuadro2_ampl!P38</f>
        <v>0.10919811320754724</v>
      </c>
      <c r="S41" s="910">
        <f>[1]Cuadro2_ampl!Q38</f>
        <v>926</v>
      </c>
      <c r="U41" s="925"/>
      <c r="V41" s="925"/>
      <c r="W41" s="933"/>
    </row>
    <row r="42" spans="2:23" x14ac:dyDescent="0.25">
      <c r="B42" s="934" t="s">
        <v>375</v>
      </c>
      <c r="C42" s="935">
        <v>1.2526703184652961</v>
      </c>
      <c r="D42" s="935">
        <v>1.2652820209777229</v>
      </c>
      <c r="E42" s="935">
        <v>1.2694973448493636</v>
      </c>
      <c r="F42" s="935">
        <v>1.2839792757306434</v>
      </c>
      <c r="G42" s="935">
        <v>1.31519745522625</v>
      </c>
      <c r="H42" s="935">
        <v>1.3300673984325317</v>
      </c>
      <c r="I42" s="936"/>
      <c r="J42" s="938">
        <v>1.0067854507703089E-2</v>
      </c>
      <c r="K42" s="937">
        <v>1.2611702512426826E-2</v>
      </c>
      <c r="L42" s="938">
        <v>3.3315290992463886E-3</v>
      </c>
      <c r="M42" s="939">
        <v>4.2153238716406971E-3</v>
      </c>
      <c r="N42" s="938">
        <v>1.1407610216780828E-2</v>
      </c>
      <c r="O42" s="939">
        <v>1.4481930881279803E-2</v>
      </c>
      <c r="P42" s="938">
        <v>2.4313616337648503E-2</v>
      </c>
      <c r="Q42" s="937">
        <f>G42-F42</f>
        <v>3.1218179495606568E-2</v>
      </c>
      <c r="R42" s="940">
        <f>[1]Cuadro2_ampl!O39</f>
        <v>4.2153238716406971E-3</v>
      </c>
      <c r="S42" s="939" t="str">
        <f>[1]Cuadro2_ampl!P39</f>
        <v>-</v>
      </c>
    </row>
  </sheetData>
  <mergeCells count="15">
    <mergeCell ref="C24:I25"/>
    <mergeCell ref="J24:S24"/>
    <mergeCell ref="J25:K25"/>
    <mergeCell ref="L25:M25"/>
    <mergeCell ref="R25:S25"/>
    <mergeCell ref="N25:O25"/>
    <mergeCell ref="P25:Q25"/>
    <mergeCell ref="B3:R3"/>
    <mergeCell ref="C5:I6"/>
    <mergeCell ref="J5:S5"/>
    <mergeCell ref="J6:K6"/>
    <mergeCell ref="L6:M6"/>
    <mergeCell ref="R6:S6"/>
    <mergeCell ref="N6:O6"/>
    <mergeCell ref="P6:Q6"/>
  </mergeCells>
  <pageMargins left="0.7" right="0.7" top="0.75" bottom="0.75" header="0.3" footer="0.3"/>
  <pageSetup paperSize="9" scale="67"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EVO!C27:H27</xm:f>
              <xm:sqref>I27</xm:sqref>
            </x14:sparkline>
            <x14:sparkline>
              <xm:f>EVO!C28:H28</xm:f>
              <xm:sqref>I28</xm:sqref>
            </x14:sparkline>
            <x14:sparkline>
              <xm:f>EVO!C29:H29</xm:f>
              <xm:sqref>I29</xm:sqref>
            </x14:sparkline>
            <x14:sparkline>
              <xm:f>EVO!C30:H30</xm:f>
              <xm:sqref>I30</xm:sqref>
            </x14:sparkline>
            <x14:sparkline>
              <xm:f>EVO!C31:H31</xm:f>
              <xm:sqref>I31</xm:sqref>
            </x14:sparkline>
            <x14:sparkline>
              <xm:f>EVO!C32:H32</xm:f>
              <xm:sqref>I32</xm:sqref>
            </x14:sparkline>
            <x14:sparkline>
              <xm:f>EVO!C33:H33</xm:f>
              <xm:sqref>I33</xm:sqref>
            </x14:sparkline>
            <x14:sparkline>
              <xm:f>EVO!C34:H34</xm:f>
              <xm:sqref>I34</xm:sqref>
            </x14:sparkline>
            <x14:sparkline>
              <xm:f>EVO!C35:H35</xm:f>
              <xm:sqref>I35</xm:sqref>
            </x14:sparkline>
            <x14:sparkline>
              <xm:f>EVO!C36:H36</xm:f>
              <xm:sqref>I36</xm:sqref>
            </x14:sparkline>
            <x14:sparkline>
              <xm:f>EVO!C37:H37</xm:f>
              <xm:sqref>I37</xm:sqref>
            </x14:sparkline>
            <x14:sparkline>
              <xm:f>EVO!C38:H38</xm:f>
              <xm:sqref>I38</xm:sqref>
            </x14:sparkline>
            <x14:sparkline>
              <xm:f>EVO!C39:H39</xm:f>
              <xm:sqref>I39</xm:sqref>
            </x14:sparkline>
            <x14:sparkline>
              <xm:f>EVO!C40:H40</xm:f>
              <xm:sqref>I40</xm:sqref>
            </x14:sparkline>
            <x14:sparkline>
              <xm:f>EVO!C41:H41</xm:f>
              <xm:sqref>I41</xm:sqref>
            </x14:sparkline>
            <x14:sparkline>
              <xm:f>EVO!C42:H42</xm:f>
              <xm:sqref>I42</xm:sqref>
            </x14:sparkline>
          </x14:sparklines>
        </x14:sparklineGroup>
        <x14:sparklineGroup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EVO!C8:H8</xm:f>
              <xm:sqref>I8</xm:sqref>
            </x14:sparkline>
            <x14:sparkline>
              <xm:f>EVO!C9:H9</xm:f>
              <xm:sqref>I9</xm:sqref>
            </x14:sparkline>
            <x14:sparkline>
              <xm:f>EVO!C10:H10</xm:f>
              <xm:sqref>I10</xm:sqref>
            </x14:sparkline>
            <x14:sparkline>
              <xm:f>EVO!C11:H11</xm:f>
              <xm:sqref>I11</xm:sqref>
            </x14:sparkline>
            <x14:sparkline>
              <xm:f>EVO!C12:H12</xm:f>
              <xm:sqref>I12</xm:sqref>
            </x14:sparkline>
            <x14:sparkline>
              <xm:f>EVO!C13:H13</xm:f>
              <xm:sqref>I13</xm:sqref>
            </x14:sparkline>
            <x14:sparkline>
              <xm:f>EVO!C14:H14</xm:f>
              <xm:sqref>I14</xm:sqref>
            </x14:sparkline>
            <x14:sparkline>
              <xm:f>EVO!C15:H15</xm:f>
              <xm:sqref>I15</xm:sqref>
            </x14:sparkline>
            <x14:sparkline>
              <xm:f>EVO!C16:H16</xm:f>
              <xm:sqref>I16</xm:sqref>
            </x14:sparkline>
            <x14:sparkline>
              <xm:f>EVO!C17:H17</xm:f>
              <xm:sqref>I17</xm:sqref>
            </x14:sparkline>
            <x14:sparkline>
              <xm:f>EVO!C18:H18</xm:f>
              <xm:sqref>I18</xm:sqref>
            </x14:sparkline>
            <x14:sparkline>
              <xm:f>EVO!C19:H19</xm:f>
              <xm:sqref>I19</xm:sqref>
            </x14:sparkline>
            <x14:sparkline>
              <xm:f>EVO!C20:H20</xm:f>
              <xm:sqref>I20</xm:sqref>
            </x14:sparkline>
            <x14:sparkline>
              <xm:f>EVO!C21:H21</xm:f>
              <xm:sqref>I21</xm:sqref>
            </x14:sparkline>
            <x14:sparkline>
              <xm:f>EVO!C22:H22</xm:f>
              <xm:sqref>I22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27" t="s">
        <v>431</v>
      </c>
      <c r="C3" s="1027"/>
      <c r="D3" s="1027"/>
      <c r="E3" s="1027"/>
      <c r="F3" s="1027"/>
      <c r="G3" s="1027"/>
      <c r="H3" s="1027"/>
      <c r="I3" s="1027"/>
      <c r="J3" s="1027"/>
      <c r="K3" s="1027"/>
      <c r="L3" s="1027"/>
      <c r="M3" s="1027"/>
      <c r="N3" s="1027"/>
      <c r="O3" s="1027"/>
      <c r="P3" s="1027"/>
      <c r="Q3" s="1027"/>
      <c r="R3" s="1027"/>
      <c r="S3" s="1027"/>
      <c r="T3" s="1027"/>
      <c r="U3" s="1027"/>
      <c r="V3" s="1027"/>
      <c r="W3" s="1027"/>
      <c r="X3" s="1027"/>
      <c r="Y3" s="13"/>
    </row>
    <row r="4" spans="2:25" s="7" customFormat="1" ht="14.25" customHeight="1" x14ac:dyDescent="0.2">
      <c r="B4" s="1045" t="str">
        <f>porsaad!B6</f>
        <v>Situación a 31 de marzo de 2023</v>
      </c>
      <c r="C4" s="1045"/>
      <c r="D4" s="1045"/>
      <c r="E4" s="1045"/>
      <c r="F4" s="1045"/>
      <c r="G4" s="1045"/>
      <c r="H4" s="1045"/>
      <c r="I4" s="1045"/>
      <c r="J4" s="1045"/>
      <c r="K4" s="1045"/>
      <c r="L4" s="1045"/>
      <c r="M4" s="1045"/>
      <c r="N4" s="1045"/>
      <c r="O4" s="1045"/>
      <c r="P4" s="1045"/>
      <c r="Q4" s="1045"/>
      <c r="R4" s="1045"/>
      <c r="S4" s="1045"/>
      <c r="T4" s="1045"/>
      <c r="U4" s="1045"/>
      <c r="V4" s="1045"/>
      <c r="W4" s="104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259</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260</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124798</v>
      </c>
      <c r="E10" s="125"/>
      <c r="F10" s="153">
        <v>38</v>
      </c>
      <c r="G10" s="75">
        <v>0.10980645769756742</v>
      </c>
      <c r="H10" s="153">
        <v>54012</v>
      </c>
      <c r="I10" s="75">
        <v>28.272131390500057</v>
      </c>
      <c r="J10" s="153">
        <v>66321</v>
      </c>
      <c r="K10" s="75">
        <v>32.258846830096402</v>
      </c>
      <c r="L10" s="153">
        <v>7846</v>
      </c>
      <c r="M10" s="75">
        <v>4.8732510121730224</v>
      </c>
      <c r="N10" s="153">
        <v>14891</v>
      </c>
      <c r="O10" s="75">
        <v>8.4901275236959641</v>
      </c>
      <c r="P10" s="153">
        <v>1743</v>
      </c>
      <c r="Q10" s="75">
        <v>1.0178991262639532</v>
      </c>
      <c r="R10" s="153">
        <v>36804</v>
      </c>
      <c r="S10" s="75">
        <v>24.976590341073678</v>
      </c>
      <c r="T10" s="153">
        <v>3</v>
      </c>
      <c r="U10" s="75">
        <v>1.3473184993566553E-3</v>
      </c>
      <c r="V10" s="153">
        <f>F10+H10+J10+L10+N10+P10+R10+T10</f>
        <v>181658</v>
      </c>
      <c r="W10" s="75">
        <f t="shared" ref="V10:W27" si="0">G10+I10+K10+M10+O10+Q10+S10+U10</f>
        <v>100</v>
      </c>
      <c r="X10" s="154"/>
      <c r="Y10" s="155">
        <f t="shared" ref="Y10:Y27" si="1">V10/D10</f>
        <v>1.4556162759018574</v>
      </c>
    </row>
    <row r="11" spans="2:25" s="125" customFormat="1" ht="18" customHeight="1" x14ac:dyDescent="0.2">
      <c r="B11" s="32" t="s">
        <v>10</v>
      </c>
      <c r="C11" s="28"/>
      <c r="D11" s="156">
        <v>14017</v>
      </c>
      <c r="F11" s="157">
        <v>950</v>
      </c>
      <c r="G11" s="181">
        <v>6.7192847663616684</v>
      </c>
      <c r="H11" s="157">
        <v>1212</v>
      </c>
      <c r="I11" s="181">
        <v>7.4806174477893412</v>
      </c>
      <c r="J11" s="157">
        <v>1568</v>
      </c>
      <c r="K11" s="181">
        <v>9.4083956136062028</v>
      </c>
      <c r="L11" s="157">
        <v>611</v>
      </c>
      <c r="M11" s="181">
        <v>4.4632255360759938</v>
      </c>
      <c r="N11" s="157">
        <v>1235</v>
      </c>
      <c r="O11" s="181">
        <v>7.9346231752462106</v>
      </c>
      <c r="P11" s="157">
        <v>3328</v>
      </c>
      <c r="Q11" s="181">
        <v>21.121743381993433</v>
      </c>
      <c r="R11" s="157">
        <v>7182</v>
      </c>
      <c r="S11" s="181">
        <v>42.87211007892715</v>
      </c>
      <c r="T11" s="157">
        <v>0</v>
      </c>
      <c r="U11" s="181">
        <v>0</v>
      </c>
      <c r="V11" s="157">
        <f t="shared" si="0"/>
        <v>16086</v>
      </c>
      <c r="W11" s="181">
        <f t="shared" si="0"/>
        <v>100</v>
      </c>
      <c r="X11" s="154"/>
      <c r="Y11" s="158">
        <f t="shared" si="1"/>
        <v>1.147606477848327</v>
      </c>
    </row>
    <row r="12" spans="2:25" s="125" customFormat="1" ht="22.5" customHeight="1" x14ac:dyDescent="0.2">
      <c r="B12" s="32" t="s">
        <v>40</v>
      </c>
      <c r="C12" s="28"/>
      <c r="D12" s="156">
        <v>9851</v>
      </c>
      <c r="F12" s="126">
        <v>2673</v>
      </c>
      <c r="G12" s="181">
        <v>23.348325837081461</v>
      </c>
      <c r="H12" s="126">
        <v>686</v>
      </c>
      <c r="I12" s="181">
        <v>3.2783608195902048</v>
      </c>
      <c r="J12" s="126">
        <v>1779</v>
      </c>
      <c r="K12" s="181">
        <v>9.9050474762618688</v>
      </c>
      <c r="L12" s="126">
        <v>887</v>
      </c>
      <c r="M12" s="181">
        <v>9.3253373313343335</v>
      </c>
      <c r="N12" s="126">
        <v>1842</v>
      </c>
      <c r="O12" s="181">
        <v>15.282358820589705</v>
      </c>
      <c r="P12" s="126">
        <v>1265</v>
      </c>
      <c r="Q12" s="181">
        <v>7.6761619190404797</v>
      </c>
      <c r="R12" s="126">
        <v>4050</v>
      </c>
      <c r="S12" s="181">
        <v>31.174412793603199</v>
      </c>
      <c r="T12" s="126">
        <v>3</v>
      </c>
      <c r="U12" s="181">
        <v>9.9950024987506252E-3</v>
      </c>
      <c r="V12" s="157">
        <f t="shared" si="0"/>
        <v>13185</v>
      </c>
      <c r="W12" s="181">
        <f t="shared" si="0"/>
        <v>100</v>
      </c>
      <c r="X12" s="154"/>
      <c r="Y12" s="158">
        <f t="shared" si="1"/>
        <v>1.3384427976855142</v>
      </c>
    </row>
    <row r="13" spans="2:25" s="125" customFormat="1" ht="18" customHeight="1" x14ac:dyDescent="0.2">
      <c r="B13" s="32" t="s">
        <v>41</v>
      </c>
      <c r="C13" s="28"/>
      <c r="D13" s="156">
        <v>9111</v>
      </c>
      <c r="F13" s="157">
        <v>659</v>
      </c>
      <c r="G13" s="181">
        <v>4.3208578637510513</v>
      </c>
      <c r="H13" s="157">
        <v>3806</v>
      </c>
      <c r="I13" s="181">
        <v>17.29394449116905</v>
      </c>
      <c r="J13" s="157">
        <v>731</v>
      </c>
      <c r="K13" s="181">
        <v>2.6913372582001682</v>
      </c>
      <c r="L13" s="157">
        <v>904</v>
      </c>
      <c r="M13" s="181">
        <v>5.1198486122792266</v>
      </c>
      <c r="N13" s="157">
        <v>879</v>
      </c>
      <c r="O13" s="181">
        <v>9.8927670311185878</v>
      </c>
      <c r="P13" s="157">
        <v>362</v>
      </c>
      <c r="Q13" s="181">
        <v>3.4798149705634986</v>
      </c>
      <c r="R13" s="157">
        <v>6842</v>
      </c>
      <c r="S13" s="181">
        <v>57.201429772918416</v>
      </c>
      <c r="T13" s="157">
        <v>0</v>
      </c>
      <c r="U13" s="181">
        <v>0</v>
      </c>
      <c r="V13" s="157">
        <f t="shared" si="0"/>
        <v>14183</v>
      </c>
      <c r="W13" s="181">
        <f t="shared" si="0"/>
        <v>100</v>
      </c>
      <c r="X13" s="154"/>
      <c r="Y13" s="158">
        <f t="shared" si="1"/>
        <v>1.5566897157282407</v>
      </c>
    </row>
    <row r="14" spans="2:25" s="125" customFormat="1" ht="18" customHeight="1" x14ac:dyDescent="0.2">
      <c r="B14" s="32" t="s">
        <v>9</v>
      </c>
      <c r="C14" s="28"/>
      <c r="D14" s="156">
        <v>12815</v>
      </c>
      <c r="F14" s="157">
        <v>389</v>
      </c>
      <c r="G14" s="181">
        <v>0.42908762420957541</v>
      </c>
      <c r="H14" s="157">
        <v>775</v>
      </c>
      <c r="I14" s="181">
        <v>4.9683830171635046</v>
      </c>
      <c r="J14" s="157">
        <v>143</v>
      </c>
      <c r="K14" s="181">
        <v>4.5167118337850046E-2</v>
      </c>
      <c r="L14" s="157">
        <v>1831</v>
      </c>
      <c r="M14" s="181">
        <v>21.081752484191508</v>
      </c>
      <c r="N14" s="157">
        <v>1794</v>
      </c>
      <c r="O14" s="181">
        <v>16.700542005420054</v>
      </c>
      <c r="P14" s="157">
        <v>3910</v>
      </c>
      <c r="Q14" s="181">
        <v>17.626467931345982</v>
      </c>
      <c r="R14" s="157">
        <v>5481</v>
      </c>
      <c r="S14" s="181">
        <v>39.14859981933153</v>
      </c>
      <c r="T14" s="157">
        <v>0</v>
      </c>
      <c r="U14" s="181">
        <v>0</v>
      </c>
      <c r="V14" s="157">
        <f t="shared" si="0"/>
        <v>14323</v>
      </c>
      <c r="W14" s="181">
        <f t="shared" si="0"/>
        <v>100</v>
      </c>
      <c r="X14" s="154"/>
      <c r="Y14" s="158">
        <f t="shared" si="1"/>
        <v>1.1176746000780335</v>
      </c>
    </row>
    <row r="15" spans="2:25" s="125" customFormat="1" ht="18" customHeight="1" x14ac:dyDescent="0.2">
      <c r="B15" s="32" t="s">
        <v>8</v>
      </c>
      <c r="C15" s="28"/>
      <c r="D15" s="156">
        <v>7712</v>
      </c>
      <c r="F15" s="126">
        <v>3437</v>
      </c>
      <c r="G15" s="181">
        <v>0</v>
      </c>
      <c r="H15" s="126">
        <v>1324</v>
      </c>
      <c r="I15" s="181">
        <v>11.413246850442809</v>
      </c>
      <c r="J15" s="126">
        <v>554</v>
      </c>
      <c r="K15" s="181">
        <v>6.1619059498565552</v>
      </c>
      <c r="L15" s="126">
        <v>759</v>
      </c>
      <c r="M15" s="181">
        <v>9.0931769988773858</v>
      </c>
      <c r="N15" s="126">
        <v>2847</v>
      </c>
      <c r="O15" s="181">
        <v>28.888611700137208</v>
      </c>
      <c r="P15" s="126">
        <v>77</v>
      </c>
      <c r="Q15" s="181">
        <v>0</v>
      </c>
      <c r="R15" s="126">
        <v>3576</v>
      </c>
      <c r="S15" s="181">
        <v>44.443058500686043</v>
      </c>
      <c r="T15" s="126">
        <v>0</v>
      </c>
      <c r="U15" s="181">
        <v>0</v>
      </c>
      <c r="V15" s="157">
        <f t="shared" si="0"/>
        <v>12574</v>
      </c>
      <c r="W15" s="181">
        <f t="shared" si="0"/>
        <v>100</v>
      </c>
      <c r="X15" s="154"/>
      <c r="Y15" s="158">
        <f t="shared" si="1"/>
        <v>1.6304460580912863</v>
      </c>
    </row>
    <row r="16" spans="2:25" s="128" customFormat="1" ht="18" customHeight="1" x14ac:dyDescent="0.2">
      <c r="B16" s="127" t="s">
        <v>7</v>
      </c>
      <c r="C16" s="129"/>
      <c r="D16" s="159">
        <v>38358</v>
      </c>
      <c r="E16" s="160"/>
      <c r="F16" s="161">
        <v>4252</v>
      </c>
      <c r="G16" s="182">
        <v>10.020679338261175</v>
      </c>
      <c r="H16" s="161">
        <v>7698</v>
      </c>
      <c r="I16" s="182">
        <v>9.329901443153819</v>
      </c>
      <c r="J16" s="161">
        <v>7113</v>
      </c>
      <c r="K16" s="182">
        <v>17.52243928194298</v>
      </c>
      <c r="L16" s="161">
        <v>2454</v>
      </c>
      <c r="M16" s="182">
        <v>6.0366068285814851</v>
      </c>
      <c r="N16" s="161">
        <v>2986</v>
      </c>
      <c r="O16" s="182">
        <v>6.7053854276663145</v>
      </c>
      <c r="P16" s="161">
        <v>16134</v>
      </c>
      <c r="Q16" s="182">
        <v>27.28132699753608</v>
      </c>
      <c r="R16" s="161">
        <v>11397</v>
      </c>
      <c r="S16" s="182">
        <v>22.32268567405843</v>
      </c>
      <c r="T16" s="161">
        <v>681</v>
      </c>
      <c r="U16" s="182">
        <v>0.78097500879971837</v>
      </c>
      <c r="V16" s="161">
        <f t="shared" si="0"/>
        <v>52715</v>
      </c>
      <c r="W16" s="182">
        <f t="shared" si="0"/>
        <v>100</v>
      </c>
      <c r="X16" s="162"/>
      <c r="Y16" s="158">
        <f t="shared" si="1"/>
        <v>1.3742895875697376</v>
      </c>
    </row>
    <row r="17" spans="2:25" s="128" customFormat="1" ht="18" customHeight="1" x14ac:dyDescent="0.2">
      <c r="B17" s="127" t="s">
        <v>43</v>
      </c>
      <c r="C17" s="129"/>
      <c r="D17" s="159">
        <v>22136</v>
      </c>
      <c r="E17" s="160"/>
      <c r="F17" s="161">
        <v>2138</v>
      </c>
      <c r="G17" s="182">
        <v>6.2973598149477548</v>
      </c>
      <c r="H17" s="161">
        <v>7576</v>
      </c>
      <c r="I17" s="182">
        <v>14.552923346893197</v>
      </c>
      <c r="J17" s="161">
        <v>4550</v>
      </c>
      <c r="K17" s="182">
        <v>18.975831538645608</v>
      </c>
      <c r="L17" s="161">
        <v>1350</v>
      </c>
      <c r="M17" s="182">
        <v>5.4997208263539923</v>
      </c>
      <c r="N17" s="161">
        <v>4191</v>
      </c>
      <c r="O17" s="182">
        <v>17.08542713567839</v>
      </c>
      <c r="P17" s="161">
        <v>3273</v>
      </c>
      <c r="Q17" s="182">
        <v>12.363404323203318</v>
      </c>
      <c r="R17" s="161">
        <v>6363</v>
      </c>
      <c r="S17" s="182">
        <v>25.201403844619925</v>
      </c>
      <c r="T17" s="161">
        <v>4</v>
      </c>
      <c r="U17" s="182">
        <v>2.3929169657812874E-2</v>
      </c>
      <c r="V17" s="161">
        <f t="shared" si="0"/>
        <v>29445</v>
      </c>
      <c r="W17" s="182">
        <f t="shared" si="0"/>
        <v>99.999999999999986</v>
      </c>
      <c r="X17" s="162"/>
      <c r="Y17" s="158">
        <f t="shared" si="1"/>
        <v>1.3301861221539573</v>
      </c>
    </row>
    <row r="18" spans="2:25" s="128" customFormat="1" ht="18" customHeight="1" x14ac:dyDescent="0.2">
      <c r="B18" s="127" t="s">
        <v>44</v>
      </c>
      <c r="C18" s="129"/>
      <c r="D18" s="159">
        <v>78118</v>
      </c>
      <c r="E18" s="160"/>
      <c r="F18" s="161">
        <v>126</v>
      </c>
      <c r="G18" s="182">
        <v>0.42117310443490702</v>
      </c>
      <c r="H18" s="161">
        <v>9207</v>
      </c>
      <c r="I18" s="182">
        <v>9.6183118741058653</v>
      </c>
      <c r="J18" s="161">
        <v>12152</v>
      </c>
      <c r="K18" s="182">
        <v>13.866666666666667</v>
      </c>
      <c r="L18" s="161">
        <v>6620</v>
      </c>
      <c r="M18" s="182">
        <v>8.0606580829756798</v>
      </c>
      <c r="N18" s="161">
        <v>19587</v>
      </c>
      <c r="O18" s="182">
        <v>18.894420600858368</v>
      </c>
      <c r="P18" s="161">
        <v>9476</v>
      </c>
      <c r="Q18" s="182">
        <v>7.6623748211731044</v>
      </c>
      <c r="R18" s="161">
        <v>39491</v>
      </c>
      <c r="S18" s="182">
        <v>41.460371959942776</v>
      </c>
      <c r="T18" s="161">
        <v>21</v>
      </c>
      <c r="U18" s="182">
        <v>1.602288984263233E-2</v>
      </c>
      <c r="V18" s="161">
        <f t="shared" si="0"/>
        <v>96680</v>
      </c>
      <c r="W18" s="182">
        <f t="shared" si="0"/>
        <v>99.999999999999986</v>
      </c>
      <c r="X18" s="162"/>
      <c r="Y18" s="158">
        <f t="shared" si="1"/>
        <v>1.2376148902941704</v>
      </c>
    </row>
    <row r="19" spans="2:25" s="128" customFormat="1" ht="18" customHeight="1" x14ac:dyDescent="0.2">
      <c r="B19" s="127" t="s">
        <v>6</v>
      </c>
      <c r="C19" s="129"/>
      <c r="D19" s="159">
        <v>52395</v>
      </c>
      <c r="E19" s="160"/>
      <c r="F19" s="161">
        <v>265</v>
      </c>
      <c r="G19" s="182">
        <v>0.3575259206292456</v>
      </c>
      <c r="H19" s="161">
        <v>14701</v>
      </c>
      <c r="I19" s="182">
        <v>6.0600643546657134</v>
      </c>
      <c r="J19" s="161">
        <v>1448</v>
      </c>
      <c r="K19" s="182">
        <v>9.8319628173042545E-2</v>
      </c>
      <c r="L19" s="161">
        <v>3677</v>
      </c>
      <c r="M19" s="182">
        <v>10.001787629603147</v>
      </c>
      <c r="N19" s="161">
        <v>6387</v>
      </c>
      <c r="O19" s="182">
        <v>14.864140150160887</v>
      </c>
      <c r="P19" s="161">
        <v>8010</v>
      </c>
      <c r="Q19" s="182">
        <v>14.593016327017041</v>
      </c>
      <c r="R19" s="161">
        <v>35003</v>
      </c>
      <c r="S19" s="182">
        <v>54.019187224407105</v>
      </c>
      <c r="T19" s="161">
        <v>146</v>
      </c>
      <c r="U19" s="182">
        <v>5.9587653438207605E-3</v>
      </c>
      <c r="V19" s="161">
        <f t="shared" si="0"/>
        <v>69637</v>
      </c>
      <c r="W19" s="182">
        <f t="shared" si="0"/>
        <v>100</v>
      </c>
      <c r="X19" s="162"/>
      <c r="Y19" s="158">
        <f t="shared" si="1"/>
        <v>1.3290772020230939</v>
      </c>
    </row>
    <row r="20" spans="2:25" s="125" customFormat="1" ht="18" customHeight="1" x14ac:dyDescent="0.2">
      <c r="B20" s="127" t="s">
        <v>5</v>
      </c>
      <c r="C20" s="28"/>
      <c r="D20" s="156">
        <v>10983</v>
      </c>
      <c r="F20" s="157">
        <v>222</v>
      </c>
      <c r="G20" s="181">
        <v>1.8696778970751573</v>
      </c>
      <c r="H20" s="157">
        <v>1193</v>
      </c>
      <c r="I20" s="181">
        <v>6.5808959644576079</v>
      </c>
      <c r="J20" s="157">
        <v>306</v>
      </c>
      <c r="K20" s="181">
        <v>2.4157719363198815</v>
      </c>
      <c r="L20" s="157">
        <v>800</v>
      </c>
      <c r="M20" s="181">
        <v>7.2102924842650866</v>
      </c>
      <c r="N20" s="157">
        <v>1607</v>
      </c>
      <c r="O20" s="181">
        <v>12.865605331358756</v>
      </c>
      <c r="P20" s="157">
        <v>5672</v>
      </c>
      <c r="Q20" s="181">
        <v>43.169196593854132</v>
      </c>
      <c r="R20" s="157">
        <v>2545</v>
      </c>
      <c r="S20" s="181">
        <v>25.888559792669383</v>
      </c>
      <c r="T20" s="157">
        <v>0</v>
      </c>
      <c r="U20" s="181">
        <v>0</v>
      </c>
      <c r="V20" s="157">
        <f t="shared" si="0"/>
        <v>12345</v>
      </c>
      <c r="W20" s="181">
        <f t="shared" si="0"/>
        <v>100</v>
      </c>
      <c r="X20" s="154"/>
      <c r="Y20" s="158">
        <f t="shared" si="1"/>
        <v>1.1240098333788582</v>
      </c>
    </row>
    <row r="21" spans="2:25" s="125" customFormat="1" ht="18" customHeight="1" x14ac:dyDescent="0.2">
      <c r="B21" s="32" t="s">
        <v>38</v>
      </c>
      <c r="C21" s="28"/>
      <c r="D21" s="156">
        <v>24532</v>
      </c>
      <c r="F21" s="157">
        <v>2029</v>
      </c>
      <c r="G21" s="181">
        <v>6.8877841448142387</v>
      </c>
      <c r="H21" s="157">
        <v>3270</v>
      </c>
      <c r="I21" s="181">
        <v>7.9655421046639594</v>
      </c>
      <c r="J21" s="157">
        <v>9005</v>
      </c>
      <c r="K21" s="181">
        <v>32.791924405145913</v>
      </c>
      <c r="L21" s="157">
        <v>3068</v>
      </c>
      <c r="M21" s="181">
        <v>12.428370839816326</v>
      </c>
      <c r="N21" s="157">
        <v>2647</v>
      </c>
      <c r="O21" s="181">
        <v>10.219726006603166</v>
      </c>
      <c r="P21" s="157">
        <v>3943</v>
      </c>
      <c r="Q21" s="181">
        <v>11.248149975333005</v>
      </c>
      <c r="R21" s="157">
        <v>5966</v>
      </c>
      <c r="S21" s="181">
        <v>18.30670562786991</v>
      </c>
      <c r="T21" s="157">
        <v>33</v>
      </c>
      <c r="U21" s="181">
        <v>0.15179689575348185</v>
      </c>
      <c r="V21" s="157">
        <f t="shared" si="0"/>
        <v>29961</v>
      </c>
      <c r="W21" s="181">
        <f t="shared" si="0"/>
        <v>100</v>
      </c>
      <c r="X21" s="154"/>
      <c r="Y21" s="158">
        <f t="shared" si="1"/>
        <v>1.2213027881950107</v>
      </c>
    </row>
    <row r="22" spans="2:25" s="125" customFormat="1" ht="21" customHeight="1" x14ac:dyDescent="0.2">
      <c r="B22" s="32" t="s">
        <v>45</v>
      </c>
      <c r="C22" s="28"/>
      <c r="D22" s="156">
        <v>61234</v>
      </c>
      <c r="F22" s="157">
        <v>1926</v>
      </c>
      <c r="G22" s="181">
        <v>2.5204128338771832</v>
      </c>
      <c r="H22" s="157">
        <v>24186</v>
      </c>
      <c r="I22" s="181">
        <v>25.114060861990048</v>
      </c>
      <c r="J22" s="157">
        <v>18104</v>
      </c>
      <c r="K22" s="181">
        <v>22.629084412420454</v>
      </c>
      <c r="L22" s="157">
        <v>6778</v>
      </c>
      <c r="M22" s="181">
        <v>9.9753421825859707</v>
      </c>
      <c r="N22" s="157">
        <v>7900</v>
      </c>
      <c r="O22" s="181">
        <v>9.2193659840240976</v>
      </c>
      <c r="P22" s="157">
        <v>8244</v>
      </c>
      <c r="Q22" s="181">
        <v>9.4349373218952568</v>
      </c>
      <c r="R22" s="157">
        <v>17050</v>
      </c>
      <c r="S22" s="181">
        <v>21.083172147001935</v>
      </c>
      <c r="T22" s="157">
        <v>17</v>
      </c>
      <c r="U22" s="181">
        <v>2.3624256205058543E-2</v>
      </c>
      <c r="V22" s="157">
        <f t="shared" si="0"/>
        <v>84205</v>
      </c>
      <c r="W22" s="181">
        <f t="shared" si="0"/>
        <v>100</v>
      </c>
      <c r="X22" s="154"/>
      <c r="Y22" s="158">
        <f t="shared" si="1"/>
        <v>1.3751347290720841</v>
      </c>
    </row>
    <row r="23" spans="2:25" s="125" customFormat="1" ht="18" customHeight="1" x14ac:dyDescent="0.2">
      <c r="B23" s="32" t="s">
        <v>46</v>
      </c>
      <c r="C23" s="28"/>
      <c r="D23" s="156">
        <v>15317</v>
      </c>
      <c r="F23" s="157">
        <v>2079</v>
      </c>
      <c r="G23" s="181">
        <v>10.863942058975686</v>
      </c>
      <c r="H23" s="157">
        <v>2764</v>
      </c>
      <c r="I23" s="181">
        <v>12.81945162959131</v>
      </c>
      <c r="J23" s="157">
        <v>957</v>
      </c>
      <c r="K23" s="181">
        <v>1.5468184169684429</v>
      </c>
      <c r="L23" s="157">
        <v>1928</v>
      </c>
      <c r="M23" s="181">
        <v>10.57941024314537</v>
      </c>
      <c r="N23" s="157">
        <v>2333</v>
      </c>
      <c r="O23" s="181">
        <v>11.810657009829281</v>
      </c>
      <c r="P23" s="157">
        <v>374</v>
      </c>
      <c r="Q23" s="181">
        <v>2.7728918779099843</v>
      </c>
      <c r="R23" s="157">
        <v>9091</v>
      </c>
      <c r="S23" s="181">
        <v>49.606828763579927</v>
      </c>
      <c r="T23" s="157">
        <v>0</v>
      </c>
      <c r="U23" s="181">
        <v>0</v>
      </c>
      <c r="V23" s="157">
        <f>F23+H23+J23+L23+N23+P23+R23+T23</f>
        <v>19526</v>
      </c>
      <c r="W23" s="181">
        <f t="shared" si="0"/>
        <v>100</v>
      </c>
      <c r="X23" s="154"/>
      <c r="Y23" s="158">
        <f t="shared" si="1"/>
        <v>1.2747927139779329</v>
      </c>
    </row>
    <row r="24" spans="2:25" s="125" customFormat="1" ht="22.5" customHeight="1" x14ac:dyDescent="0.2">
      <c r="B24" s="32" t="s">
        <v>47</v>
      </c>
      <c r="C24" s="28"/>
      <c r="D24" s="156">
        <v>5771</v>
      </c>
      <c r="F24" s="126">
        <v>421</v>
      </c>
      <c r="G24" s="183">
        <v>3.1306171360095867</v>
      </c>
      <c r="H24" s="126">
        <v>947</v>
      </c>
      <c r="I24" s="181">
        <v>11.593768723786699</v>
      </c>
      <c r="J24" s="126">
        <v>282</v>
      </c>
      <c r="K24" s="181">
        <v>5.0179748352306772</v>
      </c>
      <c r="L24" s="126">
        <v>200</v>
      </c>
      <c r="M24" s="181">
        <v>1.6776512881965249</v>
      </c>
      <c r="N24" s="126">
        <v>1308</v>
      </c>
      <c r="O24" s="181">
        <v>14.679448771719592</v>
      </c>
      <c r="P24" s="126">
        <v>1183</v>
      </c>
      <c r="Q24" s="181">
        <v>12.732174955062911</v>
      </c>
      <c r="R24" s="126">
        <v>3072</v>
      </c>
      <c r="S24" s="181">
        <v>51.078490113840623</v>
      </c>
      <c r="T24" s="126">
        <v>13</v>
      </c>
      <c r="U24" s="181">
        <v>8.9874176153385263E-2</v>
      </c>
      <c r="V24" s="126">
        <f t="shared" si="0"/>
        <v>7426</v>
      </c>
      <c r="W24" s="181">
        <f t="shared" si="0"/>
        <v>100</v>
      </c>
      <c r="X24" s="154"/>
      <c r="Y24" s="158">
        <f t="shared" si="1"/>
        <v>1.2867787211921677</v>
      </c>
    </row>
    <row r="25" spans="2:25" s="125" customFormat="1" ht="18" customHeight="1" x14ac:dyDescent="0.2">
      <c r="B25" s="32" t="s">
        <v>48</v>
      </c>
      <c r="C25" s="28"/>
      <c r="D25" s="156">
        <v>22270</v>
      </c>
      <c r="F25" s="126">
        <v>338</v>
      </c>
      <c r="G25" s="183">
        <v>0.32482446354747685</v>
      </c>
      <c r="H25" s="126">
        <v>7052</v>
      </c>
      <c r="I25" s="181">
        <v>17.120545967583176</v>
      </c>
      <c r="J25" s="126">
        <v>1774</v>
      </c>
      <c r="K25" s="181">
        <v>6.9394317212415517</v>
      </c>
      <c r="L25" s="126">
        <v>3136</v>
      </c>
      <c r="M25" s="181">
        <v>10.256578515650633</v>
      </c>
      <c r="N25" s="126">
        <v>4628</v>
      </c>
      <c r="O25" s="181">
        <v>14.54163659032745</v>
      </c>
      <c r="P25" s="126">
        <v>607</v>
      </c>
      <c r="Q25" s="181">
        <v>1.9030120086619857</v>
      </c>
      <c r="R25" s="126">
        <v>12091</v>
      </c>
      <c r="S25" s="181">
        <v>42.788240698208547</v>
      </c>
      <c r="T25" s="126">
        <v>2169</v>
      </c>
      <c r="U25" s="181">
        <v>6.1257300347791848</v>
      </c>
      <c r="V25" s="126">
        <f t="shared" si="0"/>
        <v>31795</v>
      </c>
      <c r="W25" s="181">
        <f t="shared" si="0"/>
        <v>100</v>
      </c>
      <c r="X25" s="154"/>
      <c r="Y25" s="158">
        <f t="shared" si="1"/>
        <v>1.4277054333183654</v>
      </c>
    </row>
    <row r="26" spans="2:25" s="125" customFormat="1" ht="18" customHeight="1" x14ac:dyDescent="0.2">
      <c r="B26" s="32" t="s">
        <v>49</v>
      </c>
      <c r="C26" s="28"/>
      <c r="D26" s="156">
        <v>3684</v>
      </c>
      <c r="F26" s="126">
        <v>507</v>
      </c>
      <c r="G26" s="183">
        <v>7.345642247369466</v>
      </c>
      <c r="H26" s="126">
        <v>1072</v>
      </c>
      <c r="I26" s="181">
        <v>16.100853682747669</v>
      </c>
      <c r="J26" s="126">
        <v>1318</v>
      </c>
      <c r="K26" s="181">
        <v>24.200913242009133</v>
      </c>
      <c r="L26" s="126">
        <v>597</v>
      </c>
      <c r="M26" s="181">
        <v>8.9537423069287279</v>
      </c>
      <c r="N26" s="126">
        <v>1036</v>
      </c>
      <c r="O26" s="181">
        <v>17.272185824895772</v>
      </c>
      <c r="P26" s="126">
        <v>460</v>
      </c>
      <c r="Q26" s="181">
        <v>6.9088743299583086</v>
      </c>
      <c r="R26" s="126">
        <v>726</v>
      </c>
      <c r="S26" s="181">
        <v>19.217788366090929</v>
      </c>
      <c r="T26" s="126">
        <v>0</v>
      </c>
      <c r="U26" s="181">
        <v>0</v>
      </c>
      <c r="V26" s="126">
        <f t="shared" si="0"/>
        <v>5716</v>
      </c>
      <c r="W26" s="181">
        <f t="shared" si="0"/>
        <v>100</v>
      </c>
      <c r="X26" s="154"/>
      <c r="Y26" s="158">
        <f t="shared" si="1"/>
        <v>1.5515743756786102</v>
      </c>
    </row>
    <row r="27" spans="2:25" s="125" customFormat="1" ht="18" customHeight="1" x14ac:dyDescent="0.2">
      <c r="B27" s="32" t="s">
        <v>4</v>
      </c>
      <c r="C27" s="28"/>
      <c r="D27" s="156">
        <v>1197</v>
      </c>
      <c r="F27" s="126">
        <v>194</v>
      </c>
      <c r="G27" s="183">
        <v>8.9026915113871627</v>
      </c>
      <c r="H27" s="126">
        <v>263</v>
      </c>
      <c r="I27" s="181">
        <v>14.699792960662526</v>
      </c>
      <c r="J27" s="126">
        <v>377</v>
      </c>
      <c r="K27" s="181">
        <v>20.496894409937887</v>
      </c>
      <c r="L27" s="126">
        <v>26</v>
      </c>
      <c r="M27" s="181">
        <v>2.8985507246376812</v>
      </c>
      <c r="N27" s="126">
        <v>105</v>
      </c>
      <c r="O27" s="181">
        <v>10.420979986197377</v>
      </c>
      <c r="P27" s="126">
        <v>2</v>
      </c>
      <c r="Q27" s="181">
        <v>0.34506556245686681</v>
      </c>
      <c r="R27" s="126">
        <v>630</v>
      </c>
      <c r="S27" s="181">
        <v>42.236024844720497</v>
      </c>
      <c r="T27" s="126">
        <v>0</v>
      </c>
      <c r="U27" s="181">
        <v>0</v>
      </c>
      <c r="V27" s="157">
        <f t="shared" si="0"/>
        <v>1597</v>
      </c>
      <c r="W27" s="181">
        <f t="shared" si="0"/>
        <v>100</v>
      </c>
      <c r="X27" s="154"/>
      <c r="Y27" s="158">
        <f t="shared" si="1"/>
        <v>1.3341687552213868</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514299</v>
      </c>
      <c r="E30" s="23"/>
      <c r="F30" s="65">
        <f>SUM(F10:F27)</f>
        <v>22643</v>
      </c>
      <c r="G30" s="67">
        <f>F30*100/$V30</f>
        <v>3.2671194432781143</v>
      </c>
      <c r="H30" s="65">
        <f>SUM(H10:H27)</f>
        <v>141744</v>
      </c>
      <c r="I30" s="67">
        <f>H30*100/$V30</f>
        <v>20.451997454754803</v>
      </c>
      <c r="J30" s="65">
        <f>SUM(J10:J27)</f>
        <v>128482</v>
      </c>
      <c r="K30" s="67">
        <f>J30*100/$V30</f>
        <v>18.538446332697021</v>
      </c>
      <c r="L30" s="65">
        <f>SUM(L10:L27)</f>
        <v>43472</v>
      </c>
      <c r="M30" s="67">
        <f>L30*100/$V30</f>
        <v>6.2724999531063101</v>
      </c>
      <c r="N30" s="65">
        <f>SUM(N10:N27)</f>
        <v>78203</v>
      </c>
      <c r="O30" s="67">
        <f>N30*100/$V30</f>
        <v>11.283776081909568</v>
      </c>
      <c r="P30" s="65">
        <f>SUM(P10:P27)</f>
        <v>68063</v>
      </c>
      <c r="Q30" s="67">
        <f>P30*100/$V30</f>
        <v>9.820692958876398</v>
      </c>
      <c r="R30" s="65">
        <f>SUM(R10:R27)</f>
        <v>207360</v>
      </c>
      <c r="S30" s="67">
        <f>R30*100/$V30</f>
        <v>29.919617001199036</v>
      </c>
      <c r="T30" s="65">
        <f>SUM(T10:T28)</f>
        <v>3090</v>
      </c>
      <c r="U30" s="67">
        <f>T30*100/$V30</f>
        <v>0.44585077417874719</v>
      </c>
      <c r="V30" s="65">
        <f>SUM(V10:V27)</f>
        <v>693057</v>
      </c>
      <c r="W30" s="67">
        <f>G30+I30+K30+M30+O30+Q30+S30+U30</f>
        <v>100</v>
      </c>
      <c r="X30" s="174"/>
      <c r="Y30" s="175">
        <f>(V30/D30)</f>
        <v>1.3475760209527921</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9"/>
      <c r="D32" s="989"/>
      <c r="E32" s="989"/>
      <c r="F32" s="989"/>
      <c r="G32" s="989"/>
      <c r="H32" s="989"/>
      <c r="I32" s="989"/>
      <c r="J32" s="989"/>
      <c r="K32" s="989"/>
      <c r="L32" s="989"/>
      <c r="N32" s="989"/>
      <c r="O32" s="989"/>
      <c r="P32" s="989"/>
      <c r="Q32" s="989"/>
      <c r="R32" s="989"/>
      <c r="S32" s="989"/>
      <c r="T32" s="989"/>
      <c r="U32" s="989"/>
      <c r="V32" s="989"/>
      <c r="W32" s="989"/>
    </row>
    <row r="33" spans="1:25" s="990" customFormat="1" x14ac:dyDescent="0.2">
      <c r="B33" s="180" t="s">
        <v>50</v>
      </c>
      <c r="F33" s="991"/>
      <c r="G33" s="991"/>
      <c r="H33" s="991"/>
      <c r="I33" s="991"/>
      <c r="J33" s="991"/>
      <c r="K33" s="991"/>
      <c r="L33" s="991"/>
      <c r="M33" s="991"/>
      <c r="N33" s="991"/>
      <c r="O33" s="991"/>
      <c r="P33" s="991"/>
      <c r="Q33" s="991"/>
      <c r="R33" s="991"/>
      <c r="S33" s="991"/>
      <c r="T33" s="991"/>
      <c r="U33" s="991"/>
      <c r="X33" s="536"/>
      <c r="Y33" s="536"/>
    </row>
    <row r="34" spans="1:25" s="990" customFormat="1" x14ac:dyDescent="0.2">
      <c r="F34" s="992"/>
      <c r="G34" s="992"/>
      <c r="H34" s="992"/>
      <c r="I34" s="992"/>
      <c r="J34" s="992"/>
      <c r="X34" s="536"/>
      <c r="Y34" s="536"/>
    </row>
    <row r="35" spans="1:25" s="990"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90"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8" customFormat="1" x14ac:dyDescent="0.2">
      <c r="T37" s="135"/>
      <c r="U37" s="135"/>
    </row>
    <row r="38" spans="1:25" s="988" customFormat="1" x14ac:dyDescent="0.2">
      <c r="T38" s="135"/>
      <c r="U38" s="135"/>
    </row>
    <row r="39" spans="1:25" s="988" customFormat="1" x14ac:dyDescent="0.2">
      <c r="T39" s="135"/>
      <c r="U39" s="135"/>
    </row>
    <row r="40" spans="1:25" s="988" customFormat="1" x14ac:dyDescent="0.2">
      <c r="T40" s="135"/>
      <c r="U40" s="135"/>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2" t="s">
        <v>430</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45" t="str">
        <f>porsaad!B6</f>
        <v>Situación a 31 de marzo de 2023</v>
      </c>
      <c r="C4" s="1045"/>
      <c r="D4" s="1045"/>
      <c r="E4" s="1045"/>
      <c r="F4" s="1045"/>
      <c r="G4" s="1045"/>
      <c r="H4" s="1045"/>
      <c r="I4" s="1045"/>
      <c r="J4" s="1045"/>
      <c r="K4" s="1045"/>
      <c r="L4" s="1045"/>
      <c r="M4" s="1045"/>
      <c r="N4" s="1045"/>
      <c r="O4" s="1045"/>
      <c r="P4" s="1045"/>
      <c r="Q4" s="1045"/>
      <c r="R4" s="1045"/>
      <c r="S4" s="1045"/>
      <c r="T4" s="1045"/>
      <c r="U4" s="1045"/>
      <c r="V4" s="1045"/>
      <c r="W4" s="1045"/>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row>
    <row r="8" spans="2:25" s="542"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'41bbenpreGII'!D10</f>
        <v>124798</v>
      </c>
      <c r="F10" s="551">
        <f>'41bbenpreGII'!F10+'41bbenpreGII'!H10+'41bbenpreGII'!J10+'41bbenpreGII'!L10+'41bbenpreGII'!N10</f>
        <v>143108</v>
      </c>
      <c r="G10" s="552">
        <f t="shared" ref="G10:G27" si="0">F10*100/$N10</f>
        <v>78.778804126435389</v>
      </c>
      <c r="H10" s="551">
        <f>'41bbenpreGII'!P10</f>
        <v>1743</v>
      </c>
      <c r="I10" s="552">
        <f t="shared" ref="I10:I27" si="1">H10*100/$N10</f>
        <v>0.95949531537284349</v>
      </c>
      <c r="J10" s="551">
        <f>'41bbenpreGII'!R10</f>
        <v>36804</v>
      </c>
      <c r="K10" s="552">
        <f t="shared" ref="K10:K27" si="2">J10*100/$N10</f>
        <v>20.260049103259973</v>
      </c>
      <c r="L10" s="551">
        <f>'41bbenpreGII'!T10</f>
        <v>3</v>
      </c>
      <c r="M10" s="552">
        <f t="shared" ref="M10:M27" si="3">L10*100/$N10</f>
        <v>1.6514549317949113E-3</v>
      </c>
      <c r="N10" s="551">
        <f>F10+H10+J10+L10</f>
        <v>181658</v>
      </c>
      <c r="O10" s="552">
        <f>G10+I10+K10+M10</f>
        <v>100</v>
      </c>
      <c r="P10" s="553"/>
      <c r="Q10" s="553">
        <f t="shared" ref="Q10:Q27" si="4">N10/D10</f>
        <v>1.4556162759018574</v>
      </c>
    </row>
    <row r="11" spans="2:25" s="549" customFormat="1" ht="18" customHeight="1" x14ac:dyDescent="0.2">
      <c r="B11" s="531" t="s">
        <v>10</v>
      </c>
      <c r="C11" s="546"/>
      <c r="D11" s="550">
        <f>'41bbenpreGII'!D11</f>
        <v>14017</v>
      </c>
      <c r="F11" s="551">
        <f>'41bbenpreGII'!F11+'41bbenpreGII'!H11+'41bbenpreGII'!J11+'41bbenpreGII'!L11+'41bbenpreGII'!N11</f>
        <v>5576</v>
      </c>
      <c r="G11" s="552">
        <f t="shared" si="0"/>
        <v>34.663682705458164</v>
      </c>
      <c r="H11" s="551">
        <f>'41bbenpreGII'!P11</f>
        <v>3328</v>
      </c>
      <c r="I11" s="552">
        <f t="shared" si="1"/>
        <v>20.688797712296406</v>
      </c>
      <c r="J11" s="551">
        <f>'41bbenpreGII'!R11</f>
        <v>7182</v>
      </c>
      <c r="K11" s="552">
        <f t="shared" si="2"/>
        <v>44.64751958224543</v>
      </c>
      <c r="L11" s="551">
        <f>'41bbenpreGII'!T11</f>
        <v>0</v>
      </c>
      <c r="M11" s="552">
        <f t="shared" si="3"/>
        <v>0</v>
      </c>
      <c r="N11" s="551">
        <f t="shared" ref="N11:O27" si="5">F11+H11+J11+L11</f>
        <v>16086</v>
      </c>
      <c r="O11" s="552">
        <f t="shared" si="5"/>
        <v>100</v>
      </c>
      <c r="P11" s="553"/>
      <c r="Q11" s="553">
        <f t="shared" si="4"/>
        <v>1.147606477848327</v>
      </c>
    </row>
    <row r="12" spans="2:25" s="549" customFormat="1" ht="22.5" customHeight="1" x14ac:dyDescent="0.2">
      <c r="B12" s="531" t="s">
        <v>40</v>
      </c>
      <c r="C12" s="546"/>
      <c r="D12" s="550">
        <f>'41bbenpreGII'!D12</f>
        <v>9851</v>
      </c>
      <c r="F12" s="551">
        <f>'41bbenpreGII'!F12+'41bbenpreGII'!H12+'41bbenpreGII'!J12+'41bbenpreGII'!L12+'41bbenpreGII'!N12</f>
        <v>7867</v>
      </c>
      <c r="G12" s="552">
        <f t="shared" si="0"/>
        <v>59.666287447857414</v>
      </c>
      <c r="H12" s="551">
        <f>'41bbenpreGII'!P12</f>
        <v>1265</v>
      </c>
      <c r="I12" s="552">
        <f t="shared" si="1"/>
        <v>9.5942358740993559</v>
      </c>
      <c r="J12" s="551">
        <f>'41bbenpreGII'!R12</f>
        <v>4050</v>
      </c>
      <c r="K12" s="552">
        <f t="shared" si="2"/>
        <v>30.716723549488055</v>
      </c>
      <c r="L12" s="551">
        <f>'41bbenpreGII'!T12</f>
        <v>3</v>
      </c>
      <c r="M12" s="552">
        <f t="shared" si="3"/>
        <v>2.2753128555176336E-2</v>
      </c>
      <c r="N12" s="551">
        <f t="shared" si="5"/>
        <v>13185</v>
      </c>
      <c r="O12" s="552">
        <f t="shared" si="5"/>
        <v>100</v>
      </c>
      <c r="P12" s="553"/>
      <c r="Q12" s="553">
        <f t="shared" si="4"/>
        <v>1.3384427976855142</v>
      </c>
    </row>
    <row r="13" spans="2:25" s="549" customFormat="1" ht="18" customHeight="1" x14ac:dyDescent="0.2">
      <c r="B13" s="531" t="s">
        <v>41</v>
      </c>
      <c r="C13" s="546"/>
      <c r="D13" s="550">
        <f>'41bbenpreGII'!D13</f>
        <v>9111</v>
      </c>
      <c r="F13" s="551">
        <f>'41bbenpreGII'!F13+'41bbenpreGII'!H13+'41bbenpreGII'!J13+'41bbenpreGII'!L13+'41bbenpreGII'!N13</f>
        <v>6979</v>
      </c>
      <c r="G13" s="552">
        <f t="shared" si="0"/>
        <v>49.206796869491647</v>
      </c>
      <c r="H13" s="551">
        <f>'41bbenpreGII'!P13</f>
        <v>362</v>
      </c>
      <c r="I13" s="552">
        <f t="shared" si="1"/>
        <v>2.5523514066135515</v>
      </c>
      <c r="J13" s="551">
        <f>'41bbenpreGII'!R13</f>
        <v>6842</v>
      </c>
      <c r="K13" s="552">
        <f t="shared" si="2"/>
        <v>48.240851723894806</v>
      </c>
      <c r="L13" s="551">
        <f>'41bbenpreGII'!T13</f>
        <v>0</v>
      </c>
      <c r="M13" s="552">
        <f t="shared" si="3"/>
        <v>0</v>
      </c>
      <c r="N13" s="551">
        <f t="shared" si="5"/>
        <v>14183</v>
      </c>
      <c r="O13" s="552">
        <f t="shared" si="5"/>
        <v>100</v>
      </c>
      <c r="P13" s="553"/>
      <c r="Q13" s="553">
        <f t="shared" si="4"/>
        <v>1.5566897157282407</v>
      </c>
    </row>
    <row r="14" spans="2:25" s="549" customFormat="1" ht="18" customHeight="1" x14ac:dyDescent="0.2">
      <c r="B14" s="531" t="s">
        <v>9</v>
      </c>
      <c r="C14" s="546"/>
      <c r="D14" s="550">
        <f>'41bbenpreGII'!D14</f>
        <v>12815</v>
      </c>
      <c r="F14" s="551">
        <f>'41bbenpreGII'!F14+'41bbenpreGII'!H14+'41bbenpreGII'!J14+'41bbenpreGII'!L14+'41bbenpreGII'!N14</f>
        <v>4932</v>
      </c>
      <c r="G14" s="552">
        <f t="shared" si="0"/>
        <v>34.434126928716054</v>
      </c>
      <c r="H14" s="551">
        <f>'41bbenpreGII'!P14</f>
        <v>3910</v>
      </c>
      <c r="I14" s="552">
        <f t="shared" si="1"/>
        <v>27.298750261816657</v>
      </c>
      <c r="J14" s="551">
        <f>'41bbenpreGII'!R14</f>
        <v>5481</v>
      </c>
      <c r="K14" s="552">
        <f t="shared" si="2"/>
        <v>38.267122809467288</v>
      </c>
      <c r="L14" s="551">
        <f>'41bbenpreGII'!T14</f>
        <v>0</v>
      </c>
      <c r="M14" s="552">
        <f t="shared" si="3"/>
        <v>0</v>
      </c>
      <c r="N14" s="551">
        <f t="shared" si="5"/>
        <v>14323</v>
      </c>
      <c r="O14" s="552">
        <f t="shared" si="5"/>
        <v>100</v>
      </c>
      <c r="P14" s="553"/>
      <c r="Q14" s="553">
        <f t="shared" si="4"/>
        <v>1.1176746000780335</v>
      </c>
    </row>
    <row r="15" spans="2:25" s="549" customFormat="1" ht="18" customHeight="1" x14ac:dyDescent="0.2">
      <c r="B15" s="531" t="s">
        <v>8</v>
      </c>
      <c r="C15" s="546"/>
      <c r="D15" s="550">
        <f>'41bbenpreGII'!D15</f>
        <v>7712</v>
      </c>
      <c r="F15" s="551">
        <f>'41bbenpreGII'!F15+'41bbenpreGII'!H15+'41bbenpreGII'!J15+'41bbenpreGII'!L15+'41bbenpreGII'!N15</f>
        <v>8921</v>
      </c>
      <c r="G15" s="552">
        <f t="shared" si="0"/>
        <v>70.947987911563544</v>
      </c>
      <c r="H15" s="551">
        <f>'41bbenpreGII'!P15</f>
        <v>77</v>
      </c>
      <c r="I15" s="552">
        <f t="shared" si="1"/>
        <v>0.6123747415301416</v>
      </c>
      <c r="J15" s="551">
        <f>'41bbenpreGII'!R15</f>
        <v>3576</v>
      </c>
      <c r="K15" s="552">
        <f t="shared" si="2"/>
        <v>28.439637346906313</v>
      </c>
      <c r="L15" s="551">
        <f>'41bbenpreGII'!T15</f>
        <v>0</v>
      </c>
      <c r="M15" s="552">
        <f t="shared" si="3"/>
        <v>0</v>
      </c>
      <c r="N15" s="551">
        <f t="shared" si="5"/>
        <v>12574</v>
      </c>
      <c r="O15" s="552">
        <f t="shared" si="5"/>
        <v>100</v>
      </c>
      <c r="P15" s="553"/>
      <c r="Q15" s="553">
        <f t="shared" si="4"/>
        <v>1.6304460580912863</v>
      </c>
    </row>
    <row r="16" spans="2:25" s="549" customFormat="1" ht="18" customHeight="1" x14ac:dyDescent="0.2">
      <c r="B16" s="531" t="s">
        <v>7</v>
      </c>
      <c r="C16" s="546"/>
      <c r="D16" s="550">
        <f>'41bbenpreGII'!D16</f>
        <v>38358</v>
      </c>
      <c r="F16" s="551">
        <f>'41bbenpreGII'!F16+'41bbenpreGII'!H16+'41bbenpreGII'!J16+'41bbenpreGII'!L16+'41bbenpreGII'!N16</f>
        <v>24503</v>
      </c>
      <c r="G16" s="552">
        <f t="shared" si="0"/>
        <v>46.482025988807742</v>
      </c>
      <c r="H16" s="551">
        <f>'41bbenpreGII'!P16</f>
        <v>16134</v>
      </c>
      <c r="I16" s="552">
        <f t="shared" si="1"/>
        <v>30.606089348382813</v>
      </c>
      <c r="J16" s="551">
        <f>'41bbenpreGII'!R16</f>
        <v>11397</v>
      </c>
      <c r="K16" s="552">
        <f t="shared" si="2"/>
        <v>21.620032248885515</v>
      </c>
      <c r="L16" s="551">
        <f>'41bbenpreGII'!T16</f>
        <v>681</v>
      </c>
      <c r="M16" s="552">
        <f t="shared" si="3"/>
        <v>1.2918524139239305</v>
      </c>
      <c r="N16" s="551">
        <f t="shared" si="5"/>
        <v>52715</v>
      </c>
      <c r="O16" s="552">
        <f t="shared" si="5"/>
        <v>100.00000000000001</v>
      </c>
      <c r="P16" s="553"/>
      <c r="Q16" s="553">
        <f t="shared" si="4"/>
        <v>1.3742895875697376</v>
      </c>
    </row>
    <row r="17" spans="2:25" s="549" customFormat="1" ht="18" customHeight="1" x14ac:dyDescent="0.2">
      <c r="B17" s="531" t="s">
        <v>43</v>
      </c>
      <c r="C17" s="546"/>
      <c r="D17" s="550">
        <f>'41bbenpreGII'!D17</f>
        <v>22136</v>
      </c>
      <c r="F17" s="551">
        <f>'41bbenpreGII'!F17+'41bbenpreGII'!H17+'41bbenpreGII'!J17+'41bbenpreGII'!L17+'41bbenpreGII'!N17</f>
        <v>19805</v>
      </c>
      <c r="G17" s="552">
        <f t="shared" si="0"/>
        <v>67.260995075564608</v>
      </c>
      <c r="H17" s="551">
        <f>'41bbenpreGII'!P17</f>
        <v>3273</v>
      </c>
      <c r="I17" s="552">
        <f t="shared" si="1"/>
        <v>11.115639327559858</v>
      </c>
      <c r="J17" s="551">
        <f>'41bbenpreGII'!R17</f>
        <v>6363</v>
      </c>
      <c r="K17" s="552">
        <f t="shared" si="2"/>
        <v>21.609780947529291</v>
      </c>
      <c r="L17" s="551">
        <f>'41bbenpreGII'!T17</f>
        <v>4</v>
      </c>
      <c r="M17" s="552">
        <f t="shared" si="3"/>
        <v>1.358464934623875E-2</v>
      </c>
      <c r="N17" s="551">
        <f t="shared" si="5"/>
        <v>29445</v>
      </c>
      <c r="O17" s="552">
        <f t="shared" si="5"/>
        <v>100</v>
      </c>
      <c r="P17" s="553"/>
      <c r="Q17" s="553">
        <f t="shared" si="4"/>
        <v>1.3301861221539573</v>
      </c>
    </row>
    <row r="18" spans="2:25" s="549" customFormat="1" ht="18" customHeight="1" x14ac:dyDescent="0.2">
      <c r="B18" s="531" t="s">
        <v>44</v>
      </c>
      <c r="C18" s="546"/>
      <c r="D18" s="550">
        <f>'41bbenpreGII'!D18</f>
        <v>78118</v>
      </c>
      <c r="F18" s="551">
        <f>'41bbenpreGII'!F18+'41bbenpreGII'!H18+'41bbenpreGII'!J18+'41bbenpreGII'!L18+'41bbenpreGII'!N18</f>
        <v>47692</v>
      </c>
      <c r="G18" s="552">
        <f t="shared" si="0"/>
        <v>49.329747621017788</v>
      </c>
      <c r="H18" s="551">
        <f>'41bbenpreGII'!P18</f>
        <v>9476</v>
      </c>
      <c r="I18" s="552">
        <f t="shared" si="1"/>
        <v>9.8014067025237903</v>
      </c>
      <c r="J18" s="551">
        <f>'41bbenpreGII'!R18</f>
        <v>39491</v>
      </c>
      <c r="K18" s="552">
        <f t="shared" si="2"/>
        <v>40.847124534546957</v>
      </c>
      <c r="L18" s="551">
        <f>'41bbenpreGII'!T18</f>
        <v>21</v>
      </c>
      <c r="M18" s="552">
        <f t="shared" si="3"/>
        <v>2.172114191146049E-2</v>
      </c>
      <c r="N18" s="551">
        <f t="shared" si="5"/>
        <v>96680</v>
      </c>
      <c r="O18" s="552">
        <f t="shared" si="5"/>
        <v>100</v>
      </c>
      <c r="P18" s="553"/>
      <c r="Q18" s="553">
        <f t="shared" si="4"/>
        <v>1.2376148902941704</v>
      </c>
    </row>
    <row r="19" spans="2:25" s="549" customFormat="1" ht="18" customHeight="1" x14ac:dyDescent="0.2">
      <c r="B19" s="531" t="s">
        <v>6</v>
      </c>
      <c r="C19" s="546"/>
      <c r="D19" s="550">
        <f>'41bbenpreGII'!D19</f>
        <v>52395</v>
      </c>
      <c r="F19" s="551">
        <f>'41bbenpreGII'!F19+'41bbenpreGII'!H19+'41bbenpreGII'!J19+'41bbenpreGII'!L19+'41bbenpreGII'!N19</f>
        <v>26478</v>
      </c>
      <c r="G19" s="552">
        <f t="shared" si="0"/>
        <v>38.02289013024685</v>
      </c>
      <c r="H19" s="551">
        <f>'41bbenpreGII'!P19</f>
        <v>8010</v>
      </c>
      <c r="I19" s="552">
        <f>H19*100/$N19</f>
        <v>11.502505851774201</v>
      </c>
      <c r="J19" s="551">
        <f>'41bbenpreGII'!R19</f>
        <v>35003</v>
      </c>
      <c r="K19" s="552">
        <f>J19*100/$N19</f>
        <v>50.264945359507159</v>
      </c>
      <c r="L19" s="551">
        <f>'41bbenpreGII'!T19</f>
        <v>146</v>
      </c>
      <c r="M19" s="552">
        <f t="shared" si="3"/>
        <v>0.20965865847178941</v>
      </c>
      <c r="N19" s="551">
        <f t="shared" si="5"/>
        <v>69637</v>
      </c>
      <c r="O19" s="552">
        <f t="shared" si="5"/>
        <v>100</v>
      </c>
      <c r="P19" s="553"/>
      <c r="Q19" s="553">
        <f t="shared" si="4"/>
        <v>1.3290772020230939</v>
      </c>
    </row>
    <row r="20" spans="2:25" s="549" customFormat="1" ht="18" customHeight="1" x14ac:dyDescent="0.2">
      <c r="B20" s="531" t="s">
        <v>5</v>
      </c>
      <c r="C20" s="546"/>
      <c r="D20" s="550">
        <f>'41bbenpreGII'!D20</f>
        <v>10983</v>
      </c>
      <c r="F20" s="551">
        <f>'41bbenpreGII'!F20+'41bbenpreGII'!H20+'41bbenpreGII'!J20+'41bbenpreGII'!L20+'41bbenpreGII'!N20</f>
        <v>4128</v>
      </c>
      <c r="G20" s="552">
        <f t="shared" si="0"/>
        <v>33.43863912515188</v>
      </c>
      <c r="H20" s="551">
        <f>'41bbenpreGII'!P20</f>
        <v>5672</v>
      </c>
      <c r="I20" s="552">
        <f>H20*100/$N20</f>
        <v>45.945727014985827</v>
      </c>
      <c r="J20" s="551">
        <f>'41bbenpreGII'!R20</f>
        <v>2545</v>
      </c>
      <c r="K20" s="552">
        <f>J20*100/$N20</f>
        <v>20.615633859862292</v>
      </c>
      <c r="L20" s="551">
        <f>'41bbenpreGII'!T20</f>
        <v>0</v>
      </c>
      <c r="M20" s="552">
        <f t="shared" si="3"/>
        <v>0</v>
      </c>
      <c r="N20" s="551">
        <f t="shared" si="5"/>
        <v>12345</v>
      </c>
      <c r="O20" s="552">
        <f t="shared" si="5"/>
        <v>100</v>
      </c>
      <c r="P20" s="553"/>
      <c r="Q20" s="553">
        <f t="shared" si="4"/>
        <v>1.1240098333788582</v>
      </c>
    </row>
    <row r="21" spans="2:25" s="549" customFormat="1" ht="18" customHeight="1" x14ac:dyDescent="0.2">
      <c r="B21" s="531" t="s">
        <v>38</v>
      </c>
      <c r="C21" s="546"/>
      <c r="D21" s="550">
        <f>'41bbenpreGII'!D21</f>
        <v>24532</v>
      </c>
      <c r="F21" s="551">
        <f>'41bbenpreGII'!F21+'41bbenpreGII'!H21+'41bbenpreGII'!J21+'41bbenpreGII'!L21+'41bbenpreGII'!N21</f>
        <v>20019</v>
      </c>
      <c r="G21" s="552">
        <f t="shared" si="0"/>
        <v>66.816861920496649</v>
      </c>
      <c r="H21" s="551">
        <f>'41bbenpreGII'!P21</f>
        <v>3943</v>
      </c>
      <c r="I21" s="552">
        <f>H21*100/$N21</f>
        <v>13.160441907813491</v>
      </c>
      <c r="J21" s="551">
        <f>'41bbenpreGII'!R21</f>
        <v>5966</v>
      </c>
      <c r="K21" s="552">
        <f>J21*100/$N21</f>
        <v>19.91255298554788</v>
      </c>
      <c r="L21" s="551">
        <f>'41bbenpreGII'!T21</f>
        <v>33</v>
      </c>
      <c r="M21" s="552">
        <f t="shared" si="3"/>
        <v>0.11014318614198458</v>
      </c>
      <c r="N21" s="551">
        <f t="shared" si="5"/>
        <v>29961</v>
      </c>
      <c r="O21" s="552">
        <f t="shared" si="5"/>
        <v>100</v>
      </c>
      <c r="P21" s="553"/>
      <c r="Q21" s="553">
        <f t="shared" si="4"/>
        <v>1.2213027881950107</v>
      </c>
    </row>
    <row r="22" spans="2:25" s="549" customFormat="1" ht="21" customHeight="1" x14ac:dyDescent="0.2">
      <c r="B22" s="531" t="s">
        <v>45</v>
      </c>
      <c r="C22" s="546"/>
      <c r="D22" s="550">
        <f>'41bbenpreGII'!D22</f>
        <v>61234</v>
      </c>
      <c r="F22" s="551">
        <f>'41bbenpreGII'!F22+'41bbenpreGII'!H22+'41bbenpreGII'!J22+'41bbenpreGII'!L22+'41bbenpreGII'!N22</f>
        <v>58894</v>
      </c>
      <c r="G22" s="552">
        <f t="shared" si="0"/>
        <v>69.941214892227308</v>
      </c>
      <c r="H22" s="551">
        <f>'41bbenpreGII'!P22</f>
        <v>8244</v>
      </c>
      <c r="I22" s="552">
        <f>H22*100/$N22</f>
        <v>9.7903924945074525</v>
      </c>
      <c r="J22" s="551">
        <f>'41bbenpreGII'!R22</f>
        <v>17050</v>
      </c>
      <c r="K22" s="552">
        <f>J22*100/$N22</f>
        <v>20.248203788373612</v>
      </c>
      <c r="L22" s="551">
        <f>'41bbenpreGII'!T22</f>
        <v>17</v>
      </c>
      <c r="M22" s="552">
        <f t="shared" si="3"/>
        <v>2.0188824891633515E-2</v>
      </c>
      <c r="N22" s="551">
        <f t="shared" si="5"/>
        <v>84205</v>
      </c>
      <c r="O22" s="552">
        <f t="shared" si="5"/>
        <v>100.00000000000001</v>
      </c>
      <c r="P22" s="553"/>
      <c r="Q22" s="553">
        <f t="shared" si="4"/>
        <v>1.3751347290720841</v>
      </c>
    </row>
    <row r="23" spans="2:25" s="549" customFormat="1" ht="18" customHeight="1" x14ac:dyDescent="0.2">
      <c r="B23" s="531" t="s">
        <v>46</v>
      </c>
      <c r="C23" s="546"/>
      <c r="D23" s="550">
        <f>'41bbenpreGII'!D23</f>
        <v>15317</v>
      </c>
      <c r="F23" s="551">
        <f>'41bbenpreGII'!F23+'41bbenpreGII'!H23+'41bbenpreGII'!J23+'41bbenpreGII'!L23+'41bbenpreGII'!N23</f>
        <v>10061</v>
      </c>
      <c r="G23" s="552">
        <f t="shared" si="0"/>
        <v>51.526170234559046</v>
      </c>
      <c r="H23" s="551">
        <f>'41bbenpreGII'!P23</f>
        <v>374</v>
      </c>
      <c r="I23" s="552">
        <f>H23*100/$N23</f>
        <v>1.9153948581378675</v>
      </c>
      <c r="J23" s="551">
        <f>'41bbenpreGII'!R23</f>
        <v>9091</v>
      </c>
      <c r="K23" s="552">
        <f>J23*100/$N23</f>
        <v>46.558434907303081</v>
      </c>
      <c r="L23" s="551">
        <f>'41bbenpreGII'!T23</f>
        <v>0</v>
      </c>
      <c r="M23" s="552">
        <f t="shared" si="3"/>
        <v>0</v>
      </c>
      <c r="N23" s="551">
        <f t="shared" si="5"/>
        <v>19526</v>
      </c>
      <c r="O23" s="552">
        <f t="shared" si="5"/>
        <v>100</v>
      </c>
      <c r="P23" s="553"/>
      <c r="Q23" s="553">
        <f t="shared" si="4"/>
        <v>1.2747927139779329</v>
      </c>
    </row>
    <row r="24" spans="2:25" s="549" customFormat="1" ht="22.5" customHeight="1" x14ac:dyDescent="0.2">
      <c r="B24" s="531" t="s">
        <v>47</v>
      </c>
      <c r="C24" s="546"/>
      <c r="D24" s="550">
        <f>'41bbenpreGII'!D24</f>
        <v>5771</v>
      </c>
      <c r="F24" s="551">
        <f>'41bbenpreGII'!F24+'41bbenpreGII'!H24+'41bbenpreGII'!J24+'41bbenpreGII'!L24+'41bbenpreGII'!N24</f>
        <v>3158</v>
      </c>
      <c r="G24" s="554">
        <f t="shared" si="0"/>
        <v>42.526259089684892</v>
      </c>
      <c r="H24" s="551">
        <f>'41bbenpreGII'!P24</f>
        <v>1183</v>
      </c>
      <c r="I24" s="552">
        <f t="shared" si="1"/>
        <v>15.930514408833828</v>
      </c>
      <c r="J24" s="551">
        <f>'41bbenpreGII'!R24</f>
        <v>3072</v>
      </c>
      <c r="K24" s="552">
        <f t="shared" si="2"/>
        <v>41.36816590358201</v>
      </c>
      <c r="L24" s="551">
        <f>'41bbenpreGII'!T24</f>
        <v>13</v>
      </c>
      <c r="M24" s="552">
        <f t="shared" si="3"/>
        <v>0.17506059789927284</v>
      </c>
      <c r="N24" s="550">
        <f t="shared" si="5"/>
        <v>7426</v>
      </c>
      <c r="O24" s="552">
        <f t="shared" si="5"/>
        <v>100.00000000000001</v>
      </c>
      <c r="P24" s="553"/>
      <c r="Q24" s="553">
        <f t="shared" si="4"/>
        <v>1.2867787211921677</v>
      </c>
    </row>
    <row r="25" spans="2:25" s="549" customFormat="1" ht="18" customHeight="1" x14ac:dyDescent="0.2">
      <c r="B25" s="531" t="s">
        <v>48</v>
      </c>
      <c r="C25" s="546"/>
      <c r="D25" s="550">
        <f>'41bbenpreGII'!D25</f>
        <v>22270</v>
      </c>
      <c r="F25" s="551">
        <f>'41bbenpreGII'!F25+'41bbenpreGII'!H25+'41bbenpreGII'!J25+'41bbenpreGII'!L25+'41bbenpreGII'!N25</f>
        <v>16928</v>
      </c>
      <c r="G25" s="554">
        <f t="shared" si="0"/>
        <v>53.241075640824029</v>
      </c>
      <c r="H25" s="551">
        <f>'41bbenpreGII'!P25</f>
        <v>607</v>
      </c>
      <c r="I25" s="552">
        <f t="shared" si="1"/>
        <v>1.9091052052209467</v>
      </c>
      <c r="J25" s="551">
        <f>'41bbenpreGII'!R25</f>
        <v>12091</v>
      </c>
      <c r="K25" s="552">
        <f t="shared" si="2"/>
        <v>38.027991822613622</v>
      </c>
      <c r="L25" s="551">
        <f>'41bbenpreGII'!T25</f>
        <v>2169</v>
      </c>
      <c r="M25" s="552">
        <f t="shared" si="3"/>
        <v>6.8218273313414057</v>
      </c>
      <c r="N25" s="550">
        <f t="shared" si="5"/>
        <v>31795</v>
      </c>
      <c r="O25" s="552">
        <f t="shared" si="5"/>
        <v>100</v>
      </c>
      <c r="P25" s="553"/>
      <c r="Q25" s="553">
        <f t="shared" si="4"/>
        <v>1.4277054333183654</v>
      </c>
    </row>
    <row r="26" spans="2:25" s="549" customFormat="1" ht="18" customHeight="1" x14ac:dyDescent="0.2">
      <c r="B26" s="531" t="s">
        <v>49</v>
      </c>
      <c r="C26" s="546"/>
      <c r="D26" s="550">
        <f>'41bbenpreGII'!D26</f>
        <v>3684</v>
      </c>
      <c r="F26" s="551">
        <f>'41bbenpreGII'!F26+'41bbenpreGII'!H26+'41bbenpreGII'!J26+'41bbenpreGII'!L26+'41bbenpreGII'!N26</f>
        <v>4530</v>
      </c>
      <c r="G26" s="554">
        <f t="shared" si="0"/>
        <v>79.251224632610217</v>
      </c>
      <c r="H26" s="551">
        <f>'41bbenpreGII'!P26</f>
        <v>460</v>
      </c>
      <c r="I26" s="552">
        <f t="shared" si="1"/>
        <v>8.0475857242827153</v>
      </c>
      <c r="J26" s="551">
        <f>'41bbenpreGII'!R26</f>
        <v>726</v>
      </c>
      <c r="K26" s="552">
        <f t="shared" si="2"/>
        <v>12.701189643107067</v>
      </c>
      <c r="L26" s="551">
        <f>'41bbenpreGII'!T26</f>
        <v>0</v>
      </c>
      <c r="M26" s="552">
        <f t="shared" si="3"/>
        <v>0</v>
      </c>
      <c r="N26" s="550">
        <f t="shared" si="5"/>
        <v>5716</v>
      </c>
      <c r="O26" s="552">
        <f t="shared" si="5"/>
        <v>100</v>
      </c>
      <c r="P26" s="553"/>
      <c r="Q26" s="553">
        <f t="shared" si="4"/>
        <v>1.5515743756786102</v>
      </c>
    </row>
    <row r="27" spans="2:25" s="549" customFormat="1" ht="18" customHeight="1" x14ac:dyDescent="0.2">
      <c r="B27" s="531" t="s">
        <v>4</v>
      </c>
      <c r="C27" s="546"/>
      <c r="D27" s="550">
        <f>'41bbenpreGII'!D27</f>
        <v>1197</v>
      </c>
      <c r="F27" s="551">
        <f>'41bbenpreGII'!F27+'41bbenpreGII'!H27+'41bbenpreGII'!J27+'41bbenpreGII'!L27+'41bbenpreGII'!N27</f>
        <v>965</v>
      </c>
      <c r="G27" s="554">
        <f t="shared" si="0"/>
        <v>60.425798371947401</v>
      </c>
      <c r="H27" s="551">
        <f>'41bbenpreGII'!P27</f>
        <v>2</v>
      </c>
      <c r="I27" s="552">
        <f t="shared" si="1"/>
        <v>0.12523481527864747</v>
      </c>
      <c r="J27" s="551">
        <f>'41bbenpreGII'!R27</f>
        <v>630</v>
      </c>
      <c r="K27" s="552">
        <f t="shared" si="2"/>
        <v>39.448966812773953</v>
      </c>
      <c r="L27" s="551">
        <f>'41bbenpreGII'!T27</f>
        <v>0</v>
      </c>
      <c r="M27" s="552">
        <f t="shared" si="3"/>
        <v>0</v>
      </c>
      <c r="N27" s="551">
        <f t="shared" si="5"/>
        <v>1597</v>
      </c>
      <c r="O27" s="552">
        <f t="shared" si="5"/>
        <v>100</v>
      </c>
      <c r="P27" s="553"/>
      <c r="Q27" s="553">
        <f t="shared" si="4"/>
        <v>1.3341687552213868</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514299</v>
      </c>
      <c r="E30" s="561"/>
      <c r="F30" s="532">
        <f>SUM(F10:F27)</f>
        <v>414544</v>
      </c>
      <c r="G30" s="562">
        <f>F30*100/$N30</f>
        <v>59.81383926574582</v>
      </c>
      <c r="H30" s="532">
        <f>SUM(H10:H27)</f>
        <v>68063</v>
      </c>
      <c r="I30" s="562">
        <f>H30*100/$N30</f>
        <v>9.820692958876398</v>
      </c>
      <c r="J30" s="532">
        <f>SUM(J10:J27)</f>
        <v>207360</v>
      </c>
      <c r="K30" s="562">
        <f>J30*100/$N30</f>
        <v>29.919617001199036</v>
      </c>
      <c r="L30" s="532">
        <f>SUM(L10:L28)</f>
        <v>3090</v>
      </c>
      <c r="M30" s="562">
        <f>L30*100/$N30</f>
        <v>0.44585077417874719</v>
      </c>
      <c r="N30" s="532">
        <f>F30+H30+J30+L30</f>
        <v>693057</v>
      </c>
      <c r="O30" s="562">
        <f>G30+I30+K30+M30</f>
        <v>100</v>
      </c>
      <c r="P30" s="563"/>
      <c r="Q30" s="563">
        <f>(N30/D30)</f>
        <v>1.3475760209527921</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27" t="s">
        <v>429</v>
      </c>
      <c r="C3" s="1027"/>
      <c r="D3" s="1027"/>
      <c r="E3" s="1027"/>
      <c r="F3" s="1027"/>
      <c r="G3" s="1027"/>
      <c r="H3" s="1027"/>
      <c r="I3" s="1027"/>
      <c r="J3" s="1027"/>
      <c r="K3" s="1027"/>
      <c r="L3" s="1027"/>
      <c r="M3" s="1027"/>
      <c r="N3" s="1027"/>
      <c r="O3" s="1027"/>
      <c r="P3" s="1027"/>
      <c r="Q3" s="1027"/>
      <c r="R3" s="1027"/>
      <c r="S3" s="1027"/>
      <c r="T3" s="1027"/>
      <c r="U3" s="1027"/>
      <c r="V3" s="1027"/>
      <c r="W3" s="1027"/>
      <c r="X3" s="1027"/>
      <c r="Y3" s="13"/>
    </row>
    <row r="4" spans="2:25" s="7" customFormat="1" ht="14.25" customHeight="1" x14ac:dyDescent="0.2">
      <c r="B4" s="1045" t="str">
        <f>porsaad!B6</f>
        <v>Situación a 31 de marzo de 2023</v>
      </c>
      <c r="C4" s="1045"/>
      <c r="D4" s="1045"/>
      <c r="E4" s="1045"/>
      <c r="F4" s="1045"/>
      <c r="G4" s="1045"/>
      <c r="H4" s="1045"/>
      <c r="I4" s="1045"/>
      <c r="J4" s="1045"/>
      <c r="K4" s="1045"/>
      <c r="L4" s="1045"/>
      <c r="M4" s="1045"/>
      <c r="N4" s="1045"/>
      <c r="O4" s="1045"/>
      <c r="P4" s="1045"/>
      <c r="Q4" s="1045"/>
      <c r="R4" s="1045"/>
      <c r="S4" s="1045"/>
      <c r="T4" s="1045"/>
      <c r="U4" s="1045"/>
      <c r="V4" s="1045"/>
      <c r="W4" s="104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261</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260</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68727</v>
      </c>
      <c r="E10" s="125"/>
      <c r="F10" s="153">
        <v>706</v>
      </c>
      <c r="G10" s="75">
        <v>4.012173471975653</v>
      </c>
      <c r="H10" s="153">
        <v>40638</v>
      </c>
      <c r="I10" s="75">
        <v>61.699213796601569</v>
      </c>
      <c r="J10" s="153">
        <v>46418</v>
      </c>
      <c r="K10" s="75">
        <v>18.062389043875221</v>
      </c>
      <c r="L10" s="153">
        <v>360</v>
      </c>
      <c r="M10" s="75">
        <v>0.90540197818919599</v>
      </c>
      <c r="N10" s="153">
        <v>112</v>
      </c>
      <c r="O10" s="75">
        <v>0.39817397920365205</v>
      </c>
      <c r="P10" s="153">
        <v>50</v>
      </c>
      <c r="Q10" s="75">
        <v>2.5361399949277198E-3</v>
      </c>
      <c r="R10" s="153">
        <v>14581</v>
      </c>
      <c r="S10" s="75">
        <v>14.920111590159777</v>
      </c>
      <c r="T10" s="153">
        <v>0</v>
      </c>
      <c r="U10" s="75">
        <v>0</v>
      </c>
      <c r="V10" s="153">
        <f>F10+H10+J10+L10+N10+P10+R10+T10</f>
        <v>102865</v>
      </c>
      <c r="W10" s="75">
        <f t="shared" ref="V10:W27" si="0">G10+I10+K10+M10+O10+Q10+S10+U10</f>
        <v>99.999999999999986</v>
      </c>
      <c r="X10" s="154"/>
      <c r="Y10" s="155">
        <f t="shared" ref="Y10:Y27" si="1">V10/D10</f>
        <v>1.4967189023236864</v>
      </c>
    </row>
    <row r="11" spans="2:25" s="125" customFormat="1" ht="18" customHeight="1" x14ac:dyDescent="0.2">
      <c r="B11" s="32" t="s">
        <v>10</v>
      </c>
      <c r="C11" s="28"/>
      <c r="D11" s="156">
        <v>11953</v>
      </c>
      <c r="F11" s="157">
        <v>934</v>
      </c>
      <c r="G11" s="181">
        <v>9.5502617241747672</v>
      </c>
      <c r="H11" s="157">
        <v>1428</v>
      </c>
      <c r="I11" s="181">
        <v>13.652387565431043</v>
      </c>
      <c r="J11" s="157">
        <v>2958</v>
      </c>
      <c r="K11" s="181">
        <v>21.664352099134707</v>
      </c>
      <c r="L11" s="157">
        <v>590</v>
      </c>
      <c r="M11" s="181">
        <v>5.0849268240572592</v>
      </c>
      <c r="N11" s="157">
        <v>121</v>
      </c>
      <c r="O11" s="181">
        <v>1.6023929067407328</v>
      </c>
      <c r="P11" s="157">
        <v>235</v>
      </c>
      <c r="Q11" s="181">
        <v>2.4676850763807288</v>
      </c>
      <c r="R11" s="157">
        <v>7487</v>
      </c>
      <c r="S11" s="181">
        <v>45.977993804080761</v>
      </c>
      <c r="T11" s="157">
        <v>0</v>
      </c>
      <c r="U11" s="181">
        <v>0</v>
      </c>
      <c r="V11" s="157">
        <f t="shared" si="0"/>
        <v>13753</v>
      </c>
      <c r="W11" s="181">
        <f t="shared" si="0"/>
        <v>100</v>
      </c>
      <c r="X11" s="154"/>
      <c r="Y11" s="158">
        <f t="shared" si="1"/>
        <v>1.1505898100895173</v>
      </c>
    </row>
    <row r="12" spans="2:25" s="125" customFormat="1" ht="22.5" customHeight="1" x14ac:dyDescent="0.2">
      <c r="B12" s="32" t="s">
        <v>40</v>
      </c>
      <c r="C12" s="28"/>
      <c r="D12" s="156">
        <v>11887</v>
      </c>
      <c r="F12" s="126">
        <v>2532</v>
      </c>
      <c r="G12" s="181">
        <v>22.562277580071175</v>
      </c>
      <c r="H12" s="126">
        <v>1558</v>
      </c>
      <c r="I12" s="181">
        <v>8.1748856126080334</v>
      </c>
      <c r="J12" s="126">
        <v>4083</v>
      </c>
      <c r="K12" s="181">
        <v>24.789018810371125</v>
      </c>
      <c r="L12" s="126">
        <v>803</v>
      </c>
      <c r="M12" s="181">
        <v>8.8764616166751402</v>
      </c>
      <c r="N12" s="126">
        <v>98</v>
      </c>
      <c r="O12" s="181">
        <v>1.4234875444839858</v>
      </c>
      <c r="P12" s="126">
        <v>1028</v>
      </c>
      <c r="Q12" s="181">
        <v>5.2567361464158617</v>
      </c>
      <c r="R12" s="126">
        <v>4113</v>
      </c>
      <c r="S12" s="181">
        <v>28.917132689374682</v>
      </c>
      <c r="T12" s="126">
        <v>5</v>
      </c>
      <c r="U12" s="181">
        <v>0</v>
      </c>
      <c r="V12" s="157">
        <f t="shared" si="0"/>
        <v>14220</v>
      </c>
      <c r="W12" s="181">
        <f t="shared" si="0"/>
        <v>100.00000000000001</v>
      </c>
      <c r="X12" s="154"/>
      <c r="Y12" s="158">
        <f t="shared" si="1"/>
        <v>1.1962648271220662</v>
      </c>
    </row>
    <row r="13" spans="2:25" s="125" customFormat="1" ht="18" customHeight="1" x14ac:dyDescent="0.2">
      <c r="B13" s="32" t="s">
        <v>41</v>
      </c>
      <c r="C13" s="28"/>
      <c r="D13" s="156">
        <v>10479</v>
      </c>
      <c r="F13" s="157">
        <v>3138</v>
      </c>
      <c r="G13" s="181">
        <v>21.067835441777071</v>
      </c>
      <c r="H13" s="157">
        <v>5597</v>
      </c>
      <c r="I13" s="181">
        <v>23.637812531128599</v>
      </c>
      <c r="J13" s="157">
        <v>883</v>
      </c>
      <c r="K13" s="181">
        <v>3.117840422352824</v>
      </c>
      <c r="L13" s="157">
        <v>532</v>
      </c>
      <c r="M13" s="181">
        <v>1.8926187867317461</v>
      </c>
      <c r="N13" s="157">
        <v>94</v>
      </c>
      <c r="O13" s="181">
        <v>0.28887339376431914</v>
      </c>
      <c r="P13" s="157">
        <v>38</v>
      </c>
      <c r="Q13" s="181">
        <v>0.29883454527343362</v>
      </c>
      <c r="R13" s="157">
        <v>8794</v>
      </c>
      <c r="S13" s="181">
        <v>49.696184878972012</v>
      </c>
      <c r="T13" s="157">
        <v>0</v>
      </c>
      <c r="U13" s="181">
        <v>0</v>
      </c>
      <c r="V13" s="157">
        <f t="shared" si="0"/>
        <v>19076</v>
      </c>
      <c r="W13" s="181">
        <f t="shared" si="0"/>
        <v>100</v>
      </c>
      <c r="X13" s="154"/>
      <c r="Y13" s="158">
        <f t="shared" si="1"/>
        <v>1.8204027101822693</v>
      </c>
    </row>
    <row r="14" spans="2:25" s="125" customFormat="1" ht="18" customHeight="1" x14ac:dyDescent="0.2">
      <c r="B14" s="32" t="s">
        <v>9</v>
      </c>
      <c r="C14" s="28"/>
      <c r="D14" s="156">
        <v>11344</v>
      </c>
      <c r="F14" s="157">
        <v>437</v>
      </c>
      <c r="G14" s="181">
        <v>1.1223131063344112</v>
      </c>
      <c r="H14" s="157">
        <v>833</v>
      </c>
      <c r="I14" s="181">
        <v>5.0218755944455014</v>
      </c>
      <c r="J14" s="157">
        <v>179</v>
      </c>
      <c r="K14" s="181">
        <v>0</v>
      </c>
      <c r="L14" s="157">
        <v>2097</v>
      </c>
      <c r="M14" s="181">
        <v>29.922008750237779</v>
      </c>
      <c r="N14" s="157">
        <v>82</v>
      </c>
      <c r="O14" s="181">
        <v>2.4538710291040515</v>
      </c>
      <c r="P14" s="157">
        <v>4969</v>
      </c>
      <c r="Q14" s="181">
        <v>21.742438653224273</v>
      </c>
      <c r="R14" s="157">
        <v>4199</v>
      </c>
      <c r="S14" s="181">
        <v>39.737492866653987</v>
      </c>
      <c r="T14" s="157">
        <v>0</v>
      </c>
      <c r="U14" s="181">
        <v>0</v>
      </c>
      <c r="V14" s="157">
        <f t="shared" si="0"/>
        <v>12796</v>
      </c>
      <c r="W14" s="181">
        <f t="shared" si="0"/>
        <v>100</v>
      </c>
      <c r="X14" s="154"/>
      <c r="Y14" s="158">
        <f t="shared" si="1"/>
        <v>1.127997179125529</v>
      </c>
    </row>
    <row r="15" spans="2:25" s="125" customFormat="1" ht="18" customHeight="1" x14ac:dyDescent="0.2">
      <c r="B15" s="32" t="s">
        <v>8</v>
      </c>
      <c r="C15" s="28"/>
      <c r="D15" s="156">
        <v>4259</v>
      </c>
      <c r="F15" s="126">
        <v>612</v>
      </c>
      <c r="G15" s="181">
        <v>0</v>
      </c>
      <c r="H15" s="126">
        <v>1334</v>
      </c>
      <c r="I15" s="181">
        <v>19.530493707647629</v>
      </c>
      <c r="J15" s="126">
        <v>392</v>
      </c>
      <c r="K15" s="181">
        <v>7.5750242013552755</v>
      </c>
      <c r="L15" s="126">
        <v>482</v>
      </c>
      <c r="M15" s="181">
        <v>11.302032913843176</v>
      </c>
      <c r="N15" s="126">
        <v>51</v>
      </c>
      <c r="O15" s="181">
        <v>2.1539206195546949</v>
      </c>
      <c r="P15" s="126">
        <v>0</v>
      </c>
      <c r="Q15" s="181">
        <v>0</v>
      </c>
      <c r="R15" s="126">
        <v>2974</v>
      </c>
      <c r="S15" s="181">
        <v>59.438528557599227</v>
      </c>
      <c r="T15" s="126">
        <v>0</v>
      </c>
      <c r="U15" s="181">
        <v>0</v>
      </c>
      <c r="V15" s="157">
        <f t="shared" si="0"/>
        <v>5845</v>
      </c>
      <c r="W15" s="181">
        <f t="shared" si="0"/>
        <v>100</v>
      </c>
      <c r="X15" s="154"/>
      <c r="Y15" s="158">
        <f t="shared" si="1"/>
        <v>1.3723878844799249</v>
      </c>
    </row>
    <row r="16" spans="2:25" s="128" customFormat="1" ht="18" customHeight="1" x14ac:dyDescent="0.2">
      <c r="B16" s="127" t="s">
        <v>7</v>
      </c>
      <c r="C16" s="129"/>
      <c r="D16" s="159">
        <v>44632</v>
      </c>
      <c r="E16" s="160"/>
      <c r="F16" s="161">
        <v>3352</v>
      </c>
      <c r="G16" s="182">
        <v>7.7071171283070425</v>
      </c>
      <c r="H16" s="161">
        <v>13689</v>
      </c>
      <c r="I16" s="182">
        <v>15.824121227176748</v>
      </c>
      <c r="J16" s="161">
        <v>10812</v>
      </c>
      <c r="K16" s="182">
        <v>26.553637229329691</v>
      </c>
      <c r="L16" s="161">
        <v>3266</v>
      </c>
      <c r="M16" s="182">
        <v>6.8666418250320875</v>
      </c>
      <c r="N16" s="161">
        <v>371</v>
      </c>
      <c r="O16" s="182">
        <v>1.1427151906595454</v>
      </c>
      <c r="P16" s="161">
        <v>18006</v>
      </c>
      <c r="Q16" s="182">
        <v>25.539270483997846</v>
      </c>
      <c r="R16" s="161">
        <v>10670</v>
      </c>
      <c r="S16" s="182">
        <v>15.629528422970232</v>
      </c>
      <c r="T16" s="161">
        <v>843</v>
      </c>
      <c r="U16" s="182">
        <v>0.73696849252680829</v>
      </c>
      <c r="V16" s="161">
        <f t="shared" si="0"/>
        <v>61009</v>
      </c>
      <c r="W16" s="182">
        <f t="shared" si="0"/>
        <v>100</v>
      </c>
      <c r="X16" s="162"/>
      <c r="Y16" s="158">
        <f t="shared" si="1"/>
        <v>1.3669340383581288</v>
      </c>
    </row>
    <row r="17" spans="2:25" s="128" customFormat="1" ht="18" customHeight="1" x14ac:dyDescent="0.2">
      <c r="B17" s="127" t="s">
        <v>43</v>
      </c>
      <c r="C17" s="129"/>
      <c r="D17" s="159">
        <v>24317</v>
      </c>
      <c r="E17" s="160"/>
      <c r="F17" s="161">
        <v>3679</v>
      </c>
      <c r="G17" s="182">
        <v>13.305587605076644</v>
      </c>
      <c r="H17" s="161">
        <v>13374</v>
      </c>
      <c r="I17" s="182">
        <v>29.339047305093128</v>
      </c>
      <c r="J17" s="161">
        <v>8456</v>
      </c>
      <c r="K17" s="182">
        <v>36.084555793637712</v>
      </c>
      <c r="L17" s="161">
        <v>980</v>
      </c>
      <c r="M17" s="182">
        <v>3.7127080929619254</v>
      </c>
      <c r="N17" s="161">
        <v>1464</v>
      </c>
      <c r="O17" s="182">
        <v>5.6576561727377612</v>
      </c>
      <c r="P17" s="161">
        <v>2637</v>
      </c>
      <c r="Q17" s="182">
        <v>8.2330641173561894</v>
      </c>
      <c r="R17" s="161">
        <v>1956</v>
      </c>
      <c r="S17" s="182">
        <v>3.6302950387341353</v>
      </c>
      <c r="T17" s="161">
        <v>6</v>
      </c>
      <c r="U17" s="182">
        <v>3.708587440250536E-2</v>
      </c>
      <c r="V17" s="161">
        <f t="shared" si="0"/>
        <v>32552</v>
      </c>
      <c r="W17" s="182">
        <f t="shared" si="0"/>
        <v>100</v>
      </c>
      <c r="X17" s="162"/>
      <c r="Y17" s="158">
        <f t="shared" si="1"/>
        <v>1.3386519718715302</v>
      </c>
    </row>
    <row r="18" spans="2:25" s="128" customFormat="1" ht="18" customHeight="1" x14ac:dyDescent="0.2">
      <c r="B18" s="127" t="s">
        <v>44</v>
      </c>
      <c r="C18" s="129"/>
      <c r="D18" s="159">
        <v>69558</v>
      </c>
      <c r="E18" s="160"/>
      <c r="F18" s="161">
        <v>11</v>
      </c>
      <c r="G18" s="182">
        <v>0.11792867955081494</v>
      </c>
      <c r="H18" s="161">
        <v>12214</v>
      </c>
      <c r="I18" s="182">
        <v>17.203506178054706</v>
      </c>
      <c r="J18" s="161">
        <v>15147</v>
      </c>
      <c r="K18" s="182">
        <v>23.951842855634176</v>
      </c>
      <c r="L18" s="161">
        <v>3132</v>
      </c>
      <c r="M18" s="182">
        <v>4.6309008343014044</v>
      </c>
      <c r="N18" s="161">
        <v>3255</v>
      </c>
      <c r="O18" s="182">
        <v>4.7998732706727214</v>
      </c>
      <c r="P18" s="161">
        <v>6955</v>
      </c>
      <c r="Q18" s="182">
        <v>6.3575879184707995</v>
      </c>
      <c r="R18" s="161">
        <v>41127</v>
      </c>
      <c r="S18" s="182">
        <v>42.934840004224313</v>
      </c>
      <c r="T18" s="161">
        <v>4</v>
      </c>
      <c r="U18" s="182">
        <v>3.5202590910691028E-3</v>
      </c>
      <c r="V18" s="161">
        <f t="shared" si="0"/>
        <v>81845</v>
      </c>
      <c r="W18" s="182">
        <f t="shared" si="0"/>
        <v>100.00000000000001</v>
      </c>
      <c r="X18" s="162"/>
      <c r="Y18" s="158">
        <f t="shared" si="1"/>
        <v>1.1766439518100003</v>
      </c>
    </row>
    <row r="19" spans="2:25" s="128" customFormat="1" ht="18" customHeight="1" x14ac:dyDescent="0.2">
      <c r="B19" s="127" t="s">
        <v>6</v>
      </c>
      <c r="C19" s="129"/>
      <c r="D19" s="159">
        <v>44885</v>
      </c>
      <c r="E19" s="160"/>
      <c r="F19" s="161">
        <v>1014</v>
      </c>
      <c r="G19" s="182">
        <v>2.6363906960921888</v>
      </c>
      <c r="H19" s="161">
        <v>15806</v>
      </c>
      <c r="I19" s="182">
        <v>2.1814006888633752</v>
      </c>
      <c r="J19" s="161">
        <v>2184</v>
      </c>
      <c r="K19" s="182">
        <v>0.29340477101671131</v>
      </c>
      <c r="L19" s="161">
        <v>1876</v>
      </c>
      <c r="M19" s="182">
        <v>6.7525619764425731</v>
      </c>
      <c r="N19" s="161">
        <v>977</v>
      </c>
      <c r="O19" s="182">
        <v>4.8262958710719905</v>
      </c>
      <c r="P19" s="161">
        <v>6594</v>
      </c>
      <c r="Q19" s="182">
        <v>19.628353956712164</v>
      </c>
      <c r="R19" s="161">
        <v>32866</v>
      </c>
      <c r="S19" s="182">
        <v>63.673087553684567</v>
      </c>
      <c r="T19" s="161">
        <v>52</v>
      </c>
      <c r="U19" s="182">
        <v>8.5044861164264157E-3</v>
      </c>
      <c r="V19" s="161">
        <f t="shared" si="0"/>
        <v>61369</v>
      </c>
      <c r="W19" s="182">
        <f t="shared" si="0"/>
        <v>99.999999999999986</v>
      </c>
      <c r="X19" s="162"/>
      <c r="Y19" s="158">
        <f t="shared" si="1"/>
        <v>1.3672496379636849</v>
      </c>
    </row>
    <row r="20" spans="2:25" s="125" customFormat="1" ht="18" customHeight="1" x14ac:dyDescent="0.2">
      <c r="B20" s="127" t="s">
        <v>5</v>
      </c>
      <c r="C20" s="28"/>
      <c r="D20" s="156">
        <v>10418</v>
      </c>
      <c r="F20" s="157">
        <v>768</v>
      </c>
      <c r="G20" s="181">
        <v>8.8888888888888893</v>
      </c>
      <c r="H20" s="157">
        <v>1831</v>
      </c>
      <c r="I20" s="181">
        <v>7.0230607966457024</v>
      </c>
      <c r="J20" s="157">
        <v>466</v>
      </c>
      <c r="K20" s="181">
        <v>5.2725366876310273</v>
      </c>
      <c r="L20" s="157">
        <v>652</v>
      </c>
      <c r="M20" s="181">
        <v>6.6876310272536692</v>
      </c>
      <c r="N20" s="157">
        <v>45</v>
      </c>
      <c r="O20" s="181">
        <v>1.519916142557652</v>
      </c>
      <c r="P20" s="157">
        <v>6366</v>
      </c>
      <c r="Q20" s="181">
        <v>53.574423480083858</v>
      </c>
      <c r="R20" s="157">
        <v>1819</v>
      </c>
      <c r="S20" s="181">
        <v>17.033542976939202</v>
      </c>
      <c r="T20" s="157">
        <v>0</v>
      </c>
      <c r="U20" s="181">
        <v>0</v>
      </c>
      <c r="V20" s="157">
        <f t="shared" si="0"/>
        <v>11947</v>
      </c>
      <c r="W20" s="181">
        <f t="shared" si="0"/>
        <v>100</v>
      </c>
      <c r="X20" s="154"/>
      <c r="Y20" s="158">
        <f t="shared" si="1"/>
        <v>1.1467652140526012</v>
      </c>
    </row>
    <row r="21" spans="2:25" s="125" customFormat="1" ht="18" customHeight="1" x14ac:dyDescent="0.2">
      <c r="B21" s="32" t="s">
        <v>38</v>
      </c>
      <c r="C21" s="28"/>
      <c r="D21" s="156">
        <v>20771</v>
      </c>
      <c r="F21" s="157">
        <v>2130</v>
      </c>
      <c r="G21" s="181">
        <v>9.48509485094851</v>
      </c>
      <c r="H21" s="157">
        <v>4036</v>
      </c>
      <c r="I21" s="181">
        <v>13.467175488081411</v>
      </c>
      <c r="J21" s="157">
        <v>8187</v>
      </c>
      <c r="K21" s="181">
        <v>37.735744704385816</v>
      </c>
      <c r="L21" s="157">
        <v>3524</v>
      </c>
      <c r="M21" s="181">
        <v>10.646535036778939</v>
      </c>
      <c r="N21" s="157">
        <v>188</v>
      </c>
      <c r="O21" s="181">
        <v>5.0992754825507438</v>
      </c>
      <c r="P21" s="157">
        <v>3256</v>
      </c>
      <c r="Q21" s="181">
        <v>7.2838891654222664</v>
      </c>
      <c r="R21" s="157">
        <v>5346</v>
      </c>
      <c r="S21" s="181">
        <v>16.276754604280736</v>
      </c>
      <c r="T21" s="157">
        <v>3</v>
      </c>
      <c r="U21" s="181">
        <v>5.5306675515734748E-3</v>
      </c>
      <c r="V21" s="157">
        <f t="shared" si="0"/>
        <v>26670</v>
      </c>
      <c r="W21" s="181">
        <f t="shared" si="0"/>
        <v>99.999999999999986</v>
      </c>
      <c r="X21" s="154"/>
      <c r="Y21" s="158">
        <f t="shared" si="1"/>
        <v>1.2840017331856917</v>
      </c>
    </row>
    <row r="22" spans="2:25" s="125" customFormat="1" ht="21" customHeight="1" x14ac:dyDescent="0.2">
      <c r="B22" s="32" t="s">
        <v>45</v>
      </c>
      <c r="C22" s="28"/>
      <c r="D22" s="156">
        <v>46584</v>
      </c>
      <c r="F22" s="157">
        <v>680</v>
      </c>
      <c r="G22" s="181">
        <v>0.68948988809615985</v>
      </c>
      <c r="H22" s="157">
        <v>26915</v>
      </c>
      <c r="I22" s="181">
        <v>38.969083568386701</v>
      </c>
      <c r="J22" s="157">
        <v>16836</v>
      </c>
      <c r="K22" s="181">
        <v>31.722065519974926</v>
      </c>
      <c r="L22" s="157">
        <v>3151</v>
      </c>
      <c r="M22" s="181">
        <v>6.2533414449790756</v>
      </c>
      <c r="N22" s="157">
        <v>1440</v>
      </c>
      <c r="O22" s="181">
        <v>2.9736555868960051</v>
      </c>
      <c r="P22" s="157">
        <v>4317</v>
      </c>
      <c r="Q22" s="181">
        <v>4.5664878417491659</v>
      </c>
      <c r="R22" s="157">
        <v>10877</v>
      </c>
      <c r="S22" s="181">
        <v>14.824032594067438</v>
      </c>
      <c r="T22" s="157">
        <v>0</v>
      </c>
      <c r="U22" s="181">
        <v>1.8435558505244917E-3</v>
      </c>
      <c r="V22" s="157">
        <f t="shared" si="0"/>
        <v>64216</v>
      </c>
      <c r="W22" s="181">
        <f t="shared" si="0"/>
        <v>99.999999999999986</v>
      </c>
      <c r="X22" s="154"/>
      <c r="Y22" s="158">
        <f t="shared" si="1"/>
        <v>1.3784990554696892</v>
      </c>
    </row>
    <row r="23" spans="2:25" s="125" customFormat="1" ht="18" customHeight="1" x14ac:dyDescent="0.2">
      <c r="B23" s="32" t="s">
        <v>46</v>
      </c>
      <c r="C23" s="28"/>
      <c r="D23" s="156">
        <v>10085</v>
      </c>
      <c r="F23" s="157">
        <v>574</v>
      </c>
      <c r="G23" s="181">
        <v>5.7716568544995797</v>
      </c>
      <c r="H23" s="157">
        <v>3436</v>
      </c>
      <c r="I23" s="181">
        <v>26.377207737594617</v>
      </c>
      <c r="J23" s="157">
        <v>1636</v>
      </c>
      <c r="K23" s="181">
        <v>6.8544995794785537</v>
      </c>
      <c r="L23" s="157">
        <v>595</v>
      </c>
      <c r="M23" s="181">
        <v>5.6244743481917574</v>
      </c>
      <c r="N23" s="157">
        <v>28</v>
      </c>
      <c r="O23" s="181">
        <v>0.48359966358284273</v>
      </c>
      <c r="P23" s="157">
        <v>136</v>
      </c>
      <c r="Q23" s="181">
        <v>7.0962994112699747</v>
      </c>
      <c r="R23" s="157">
        <v>6319</v>
      </c>
      <c r="S23" s="181">
        <v>47.792262405382672</v>
      </c>
      <c r="T23" s="157">
        <v>1</v>
      </c>
      <c r="U23" s="181">
        <v>0</v>
      </c>
      <c r="V23" s="157">
        <f>F23+H23+J23+L23+N23+P23+R23+T23</f>
        <v>12725</v>
      </c>
      <c r="W23" s="181">
        <f t="shared" si="0"/>
        <v>100</v>
      </c>
      <c r="X23" s="154"/>
      <c r="Y23" s="158">
        <f t="shared" si="1"/>
        <v>1.2617749132374814</v>
      </c>
    </row>
    <row r="24" spans="2:25" s="125" customFormat="1" ht="22.5" customHeight="1" x14ac:dyDescent="0.2">
      <c r="B24" s="32" t="s">
        <v>47</v>
      </c>
      <c r="C24" s="28"/>
      <c r="D24" s="156">
        <v>6185</v>
      </c>
      <c r="F24" s="126">
        <v>1092</v>
      </c>
      <c r="G24" s="183">
        <v>7.9028995279838163</v>
      </c>
      <c r="H24" s="126">
        <v>1610</v>
      </c>
      <c r="I24" s="181">
        <v>17.80175320296696</v>
      </c>
      <c r="J24" s="126">
        <v>562</v>
      </c>
      <c r="K24" s="181">
        <v>7.026298044504383</v>
      </c>
      <c r="L24" s="126">
        <v>185</v>
      </c>
      <c r="M24" s="181">
        <v>1.2946729602157789</v>
      </c>
      <c r="N24" s="126">
        <v>104</v>
      </c>
      <c r="O24" s="181">
        <v>2.4679703304113283</v>
      </c>
      <c r="P24" s="126">
        <v>649</v>
      </c>
      <c r="Q24" s="181">
        <v>3.236682400539447</v>
      </c>
      <c r="R24" s="126">
        <v>4912</v>
      </c>
      <c r="S24" s="181">
        <v>60.229265003371545</v>
      </c>
      <c r="T24" s="126">
        <v>9</v>
      </c>
      <c r="U24" s="181">
        <v>4.0458530006743092E-2</v>
      </c>
      <c r="V24" s="126">
        <f t="shared" si="0"/>
        <v>9123</v>
      </c>
      <c r="W24" s="181">
        <f t="shared" si="0"/>
        <v>99.999999999999986</v>
      </c>
      <c r="X24" s="154"/>
      <c r="Y24" s="158">
        <f t="shared" si="1"/>
        <v>1.4750202101859338</v>
      </c>
    </row>
    <row r="25" spans="2:25" s="125" customFormat="1" ht="18" customHeight="1" x14ac:dyDescent="0.2">
      <c r="B25" s="32" t="s">
        <v>48</v>
      </c>
      <c r="C25" s="28"/>
      <c r="D25" s="156">
        <v>26439</v>
      </c>
      <c r="F25" s="126">
        <v>251</v>
      </c>
      <c r="G25" s="183">
        <v>0.14814347853495555</v>
      </c>
      <c r="H25" s="126">
        <v>11151</v>
      </c>
      <c r="I25" s="181">
        <v>26.640610225052008</v>
      </c>
      <c r="J25" s="126">
        <v>2647</v>
      </c>
      <c r="K25" s="181">
        <v>10.29754775263191</v>
      </c>
      <c r="L25" s="126">
        <v>2529</v>
      </c>
      <c r="M25" s="181">
        <v>7.0888230473428733</v>
      </c>
      <c r="N25" s="126">
        <v>2199</v>
      </c>
      <c r="O25" s="181">
        <v>6.2819138876631158</v>
      </c>
      <c r="P25" s="126">
        <v>40</v>
      </c>
      <c r="Q25" s="181">
        <v>0.15444745634495366</v>
      </c>
      <c r="R25" s="126">
        <v>14566</v>
      </c>
      <c r="S25" s="181">
        <v>42.274475193847316</v>
      </c>
      <c r="T25" s="126">
        <v>2418</v>
      </c>
      <c r="U25" s="181">
        <v>7.1140389585828654</v>
      </c>
      <c r="V25" s="126">
        <f t="shared" si="0"/>
        <v>35801</v>
      </c>
      <c r="W25" s="181">
        <f t="shared" si="0"/>
        <v>100</v>
      </c>
      <c r="X25" s="154"/>
      <c r="Y25" s="158">
        <f t="shared" si="1"/>
        <v>1.3540981126366354</v>
      </c>
    </row>
    <row r="26" spans="2:25" s="125" customFormat="1" ht="18" customHeight="1" x14ac:dyDescent="0.2">
      <c r="B26" s="32" t="s">
        <v>49</v>
      </c>
      <c r="C26" s="28"/>
      <c r="D26" s="156">
        <v>2614</v>
      </c>
      <c r="F26" s="126">
        <v>174</v>
      </c>
      <c r="G26" s="183">
        <v>4.0505508749189891</v>
      </c>
      <c r="H26" s="126">
        <v>1551</v>
      </c>
      <c r="I26" s="181">
        <v>34.348671419313028</v>
      </c>
      <c r="J26" s="126">
        <v>1601</v>
      </c>
      <c r="K26" s="181">
        <v>46.953985742060922</v>
      </c>
      <c r="L26" s="126">
        <v>256</v>
      </c>
      <c r="M26" s="181">
        <v>6.675307841866494</v>
      </c>
      <c r="N26" s="126">
        <v>95</v>
      </c>
      <c r="O26" s="181">
        <v>3.6292935839274141</v>
      </c>
      <c r="P26" s="126">
        <v>55</v>
      </c>
      <c r="Q26" s="181">
        <v>4.2125729099157487</v>
      </c>
      <c r="R26" s="126">
        <v>5</v>
      </c>
      <c r="S26" s="181">
        <v>0.12961762799740764</v>
      </c>
      <c r="T26" s="126">
        <v>0</v>
      </c>
      <c r="U26" s="181">
        <v>0</v>
      </c>
      <c r="V26" s="126">
        <f t="shared" si="0"/>
        <v>3737</v>
      </c>
      <c r="W26" s="181">
        <f t="shared" si="0"/>
        <v>100.00000000000001</v>
      </c>
      <c r="X26" s="154"/>
      <c r="Y26" s="158">
        <f t="shared" si="1"/>
        <v>1.429609793420046</v>
      </c>
    </row>
    <row r="27" spans="2:25" s="125" customFormat="1" ht="18" customHeight="1" x14ac:dyDescent="0.2">
      <c r="B27" s="32" t="s">
        <v>4</v>
      </c>
      <c r="C27" s="28"/>
      <c r="D27" s="156">
        <v>914</v>
      </c>
      <c r="F27" s="126">
        <v>190</v>
      </c>
      <c r="G27" s="183">
        <v>16.482582837723026</v>
      </c>
      <c r="H27" s="126">
        <v>278</v>
      </c>
      <c r="I27" s="181">
        <v>25.06372132540357</v>
      </c>
      <c r="J27" s="126">
        <v>417</v>
      </c>
      <c r="K27" s="181">
        <v>33.389974511469838</v>
      </c>
      <c r="L27" s="126">
        <v>16</v>
      </c>
      <c r="M27" s="181">
        <v>2.2090059473237043</v>
      </c>
      <c r="N27" s="126">
        <v>0</v>
      </c>
      <c r="O27" s="181">
        <v>0.16992353440951571</v>
      </c>
      <c r="P27" s="126">
        <v>1</v>
      </c>
      <c r="Q27" s="181">
        <v>8.4961767204757857E-2</v>
      </c>
      <c r="R27" s="126">
        <v>363</v>
      </c>
      <c r="S27" s="181">
        <v>22.59983007646559</v>
      </c>
      <c r="T27" s="126">
        <v>0</v>
      </c>
      <c r="U27" s="181">
        <v>0</v>
      </c>
      <c r="V27" s="157">
        <f t="shared" si="0"/>
        <v>1265</v>
      </c>
      <c r="W27" s="181">
        <f t="shared" si="0"/>
        <v>100</v>
      </c>
      <c r="X27" s="154"/>
      <c r="Y27" s="158">
        <f t="shared" si="1"/>
        <v>1.3840262582056893</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426051</v>
      </c>
      <c r="E30" s="23"/>
      <c r="F30" s="65">
        <f>SUM(F10:F27)</f>
        <v>22274</v>
      </c>
      <c r="G30" s="67">
        <f>F30*100/$V30</f>
        <v>3.9021467588391316</v>
      </c>
      <c r="H30" s="65">
        <f>SUM(H10:H27)</f>
        <v>157279</v>
      </c>
      <c r="I30" s="67">
        <f>H30*100/$V30</f>
        <v>27.553458744880118</v>
      </c>
      <c r="J30" s="65">
        <f>SUM(J10:J27)</f>
        <v>123864</v>
      </c>
      <c r="K30" s="67">
        <f>J30*100/$V30</f>
        <v>21.699537852960859</v>
      </c>
      <c r="L30" s="65">
        <f>SUM(L10:L27)</f>
        <v>25026</v>
      </c>
      <c r="M30" s="67">
        <f>L30*100/$V30</f>
        <v>4.384265277305742</v>
      </c>
      <c r="N30" s="65">
        <f>SUM(N10:N27)</f>
        <v>10724</v>
      </c>
      <c r="O30" s="67">
        <f>N30*100/$V30</f>
        <v>1.8787205639665461</v>
      </c>
      <c r="P30" s="65">
        <f>SUM(P10:P27)</f>
        <v>55332</v>
      </c>
      <c r="Q30" s="67">
        <f>P30*100/$V30</f>
        <v>9.6935253865532385</v>
      </c>
      <c r="R30" s="65">
        <f>SUM(R10:R27)</f>
        <v>172974</v>
      </c>
      <c r="S30" s="67">
        <f>R30*100/$V30</f>
        <v>30.303040920510007</v>
      </c>
      <c r="T30" s="65">
        <f>SUM(T10:T28)</f>
        <v>3341</v>
      </c>
      <c r="U30" s="67">
        <f>T30*100/$V30</f>
        <v>0.58530449498435566</v>
      </c>
      <c r="V30" s="65">
        <f>SUM(V10:V27)</f>
        <v>570814</v>
      </c>
      <c r="W30" s="67">
        <f>G30+I30+K30+M30+O30+Q30+S30+U30</f>
        <v>99.999999999999986</v>
      </c>
      <c r="X30" s="174"/>
      <c r="Y30" s="175">
        <f>(V30/D30)</f>
        <v>1.3397785711100314</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9"/>
      <c r="D32" s="989"/>
      <c r="E32" s="989"/>
      <c r="F32" s="989"/>
      <c r="G32" s="989"/>
      <c r="H32" s="989"/>
      <c r="I32" s="989"/>
      <c r="J32" s="989"/>
      <c r="K32" s="989"/>
      <c r="L32" s="989"/>
      <c r="N32" s="989"/>
      <c r="O32" s="989"/>
      <c r="P32" s="989"/>
      <c r="Q32" s="989"/>
      <c r="R32" s="989"/>
      <c r="S32" s="989"/>
      <c r="T32" s="989"/>
      <c r="U32" s="989"/>
      <c r="V32" s="989"/>
      <c r="W32" s="989"/>
    </row>
    <row r="33" spans="1:25" s="990" customFormat="1" x14ac:dyDescent="0.2">
      <c r="B33" s="180" t="s">
        <v>50</v>
      </c>
      <c r="F33" s="991"/>
      <c r="G33" s="991"/>
      <c r="H33" s="991"/>
      <c r="I33" s="991"/>
      <c r="J33" s="991"/>
      <c r="K33" s="991"/>
      <c r="L33" s="991"/>
      <c r="M33" s="991"/>
      <c r="N33" s="991"/>
      <c r="O33" s="991"/>
      <c r="P33" s="991"/>
      <c r="Q33" s="991"/>
      <c r="R33" s="991"/>
      <c r="S33" s="991"/>
      <c r="T33" s="991"/>
      <c r="U33" s="991"/>
      <c r="X33" s="536"/>
      <c r="Y33" s="536"/>
    </row>
    <row r="34" spans="1:25" s="990" customFormat="1" x14ac:dyDescent="0.2">
      <c r="F34" s="992"/>
      <c r="G34" s="992"/>
      <c r="H34" s="992"/>
      <c r="I34" s="992"/>
      <c r="J34" s="992"/>
      <c r="X34" s="536"/>
      <c r="Y34" s="536"/>
    </row>
    <row r="35" spans="1:25" s="990"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90"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90" customFormat="1" x14ac:dyDescent="0.2">
      <c r="T37" s="536"/>
      <c r="U37" s="536"/>
    </row>
    <row r="38" spans="1:25" s="990" customFormat="1" x14ac:dyDescent="0.2">
      <c r="T38" s="536"/>
      <c r="U38" s="536"/>
    </row>
    <row r="39" spans="1:25" s="990" customFormat="1" x14ac:dyDescent="0.2">
      <c r="T39" s="536"/>
      <c r="U39" s="536"/>
    </row>
    <row r="40" spans="1:25" s="990" customFormat="1" x14ac:dyDescent="0.2">
      <c r="T40" s="536"/>
      <c r="U40" s="536"/>
    </row>
    <row r="41" spans="1:25" s="988" customFormat="1" x14ac:dyDescent="0.2">
      <c r="T41" s="135"/>
      <c r="U41" s="135"/>
    </row>
    <row r="42" spans="1:25" s="988" customFormat="1" x14ac:dyDescent="0.2">
      <c r="T42" s="135"/>
      <c r="U42" s="135"/>
    </row>
    <row r="43" spans="1:25" s="988"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topLeftCell="A7"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2" t="s">
        <v>428</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45" t="str">
        <f>porsaad!B6</f>
        <v>Situación a 31 de marzo de 2023</v>
      </c>
      <c r="C4" s="1045"/>
      <c r="D4" s="1045"/>
      <c r="E4" s="1045"/>
      <c r="F4" s="1045"/>
      <c r="G4" s="1045"/>
      <c r="H4" s="1045"/>
      <c r="I4" s="1045"/>
      <c r="J4" s="1045"/>
      <c r="K4" s="1045"/>
      <c r="L4" s="1045"/>
      <c r="M4" s="1045"/>
      <c r="N4" s="1045"/>
      <c r="O4" s="1045"/>
      <c r="P4" s="1045"/>
      <c r="Q4" s="1045"/>
      <c r="R4" s="1045"/>
      <c r="S4" s="1045"/>
      <c r="T4" s="1045"/>
      <c r="U4" s="1045"/>
      <c r="V4" s="1045"/>
      <c r="W4" s="1045"/>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row>
    <row r="8" spans="2:25" s="542"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'41cbenpreGI'!D10</f>
        <v>68727</v>
      </c>
      <c r="F10" s="551">
        <f>'41cbenpreGI'!F10+'41cbenpreGI'!H10+'41cbenpreGI'!J10+'41cbenpreGI'!L10+'41cbenpreGI'!N10</f>
        <v>88234</v>
      </c>
      <c r="G10" s="552">
        <f t="shared" ref="G10:G27" si="0">F10*100/$N10</f>
        <v>85.77650318378457</v>
      </c>
      <c r="H10" s="551">
        <f>'41cbenpreGI'!P10</f>
        <v>50</v>
      </c>
      <c r="I10" s="552">
        <f t="shared" ref="I10:I27" si="1">H10*100/$N10</f>
        <v>4.8607398045982596E-2</v>
      </c>
      <c r="J10" s="551">
        <f>'41cbenpreGI'!R10</f>
        <v>14581</v>
      </c>
      <c r="K10" s="552">
        <f t="shared" ref="K10:K27" si="2">J10*100/$N10</f>
        <v>14.174889418169446</v>
      </c>
      <c r="L10" s="551">
        <f>'41cbenpreGI'!T10</f>
        <v>0</v>
      </c>
      <c r="M10" s="552">
        <f t="shared" ref="M10:M27" si="3">L10*100/$N10</f>
        <v>0</v>
      </c>
      <c r="N10" s="551">
        <f>F10+H10+J10+L10</f>
        <v>102865</v>
      </c>
      <c r="O10" s="552">
        <f>G10+I10+K10+M10</f>
        <v>100</v>
      </c>
      <c r="P10" s="553"/>
      <c r="Q10" s="553">
        <f t="shared" ref="Q10:Q27" si="4">N10/D10</f>
        <v>1.4967189023236864</v>
      </c>
    </row>
    <row r="11" spans="2:25" s="549" customFormat="1" ht="18" customHeight="1" x14ac:dyDescent="0.2">
      <c r="B11" s="531" t="s">
        <v>10</v>
      </c>
      <c r="C11" s="546"/>
      <c r="D11" s="550">
        <f>'41cbenpreGI'!D11</f>
        <v>11953</v>
      </c>
      <c r="F11" s="551">
        <f>'41cbenpreGI'!F11+'41cbenpreGI'!H11+'41cbenpreGI'!J11+'41cbenpreGI'!L11+'41cbenpreGI'!N11</f>
        <v>6031</v>
      </c>
      <c r="G11" s="552">
        <f t="shared" si="0"/>
        <v>43.852250418090598</v>
      </c>
      <c r="H11" s="551">
        <f>'41cbenpreGI'!P11</f>
        <v>235</v>
      </c>
      <c r="I11" s="552">
        <f t="shared" si="1"/>
        <v>1.7087180978695558</v>
      </c>
      <c r="J11" s="551">
        <f>'41cbenpreGI'!R11</f>
        <v>7487</v>
      </c>
      <c r="K11" s="552">
        <f t="shared" si="2"/>
        <v>54.439031484039845</v>
      </c>
      <c r="L11" s="551">
        <f>'41cbenpreGI'!T11</f>
        <v>0</v>
      </c>
      <c r="M11" s="552">
        <f t="shared" si="3"/>
        <v>0</v>
      </c>
      <c r="N11" s="551">
        <f t="shared" ref="N11:O27" si="5">F11+H11+J11+L11</f>
        <v>13753</v>
      </c>
      <c r="O11" s="552">
        <f t="shared" si="5"/>
        <v>100</v>
      </c>
      <c r="P11" s="553"/>
      <c r="Q11" s="553">
        <f t="shared" si="4"/>
        <v>1.1505898100895173</v>
      </c>
    </row>
    <row r="12" spans="2:25" s="549" customFormat="1" ht="22.5" customHeight="1" x14ac:dyDescent="0.2">
      <c r="B12" s="531" t="s">
        <v>40</v>
      </c>
      <c r="C12" s="546"/>
      <c r="D12" s="550">
        <f>'41cbenpreGI'!D12</f>
        <v>11887</v>
      </c>
      <c r="F12" s="551">
        <f>'41cbenpreGI'!F12+'41cbenpreGI'!H12+'41cbenpreGI'!J12+'41cbenpreGI'!L12+'41cbenpreGI'!N12</f>
        <v>9074</v>
      </c>
      <c r="G12" s="552">
        <f t="shared" si="0"/>
        <v>63.81153305203938</v>
      </c>
      <c r="H12" s="551">
        <f>'41cbenpreGI'!P12</f>
        <v>1028</v>
      </c>
      <c r="I12" s="552">
        <f t="shared" si="1"/>
        <v>7.2292545710267229</v>
      </c>
      <c r="J12" s="551">
        <f>'41cbenpreGI'!R12</f>
        <v>4113</v>
      </c>
      <c r="K12" s="552">
        <f t="shared" si="2"/>
        <v>28.924050632911392</v>
      </c>
      <c r="L12" s="551">
        <f>'41cbenpreGI'!T12</f>
        <v>5</v>
      </c>
      <c r="M12" s="552">
        <f t="shared" si="3"/>
        <v>3.5161744022503515E-2</v>
      </c>
      <c r="N12" s="551">
        <f t="shared" si="5"/>
        <v>14220</v>
      </c>
      <c r="O12" s="552">
        <f t="shared" si="5"/>
        <v>100</v>
      </c>
      <c r="P12" s="553"/>
      <c r="Q12" s="553">
        <f t="shared" si="4"/>
        <v>1.1962648271220662</v>
      </c>
    </row>
    <row r="13" spans="2:25" s="549" customFormat="1" ht="18" customHeight="1" x14ac:dyDescent="0.2">
      <c r="B13" s="531" t="s">
        <v>41</v>
      </c>
      <c r="C13" s="546"/>
      <c r="D13" s="550">
        <f>'41cbenpreGI'!D13</f>
        <v>10479</v>
      </c>
      <c r="F13" s="551">
        <f>'41cbenpreGI'!F13+'41cbenpreGI'!H13+'41cbenpreGI'!J13+'41cbenpreGI'!L13+'41cbenpreGI'!N13</f>
        <v>10244</v>
      </c>
      <c r="G13" s="552">
        <f t="shared" si="0"/>
        <v>53.700985531557976</v>
      </c>
      <c r="H13" s="551">
        <f>'41cbenpreGI'!P13</f>
        <v>38</v>
      </c>
      <c r="I13" s="552">
        <f t="shared" si="1"/>
        <v>0.19920318725099601</v>
      </c>
      <c r="J13" s="551">
        <f>'41cbenpreGI'!R13</f>
        <v>8794</v>
      </c>
      <c r="K13" s="552">
        <f t="shared" si="2"/>
        <v>46.099811281191023</v>
      </c>
      <c r="L13" s="551">
        <f>'41cbenpreGI'!T13</f>
        <v>0</v>
      </c>
      <c r="M13" s="552">
        <f t="shared" si="3"/>
        <v>0</v>
      </c>
      <c r="N13" s="551">
        <f t="shared" si="5"/>
        <v>19076</v>
      </c>
      <c r="O13" s="552">
        <f t="shared" si="5"/>
        <v>100</v>
      </c>
      <c r="P13" s="553"/>
      <c r="Q13" s="553">
        <f t="shared" si="4"/>
        <v>1.8204027101822693</v>
      </c>
    </row>
    <row r="14" spans="2:25" s="549" customFormat="1" ht="18" customHeight="1" x14ac:dyDescent="0.2">
      <c r="B14" s="531" t="s">
        <v>9</v>
      </c>
      <c r="C14" s="546"/>
      <c r="D14" s="550">
        <f>'41cbenpreGI'!D14</f>
        <v>11344</v>
      </c>
      <c r="F14" s="551">
        <f>'41cbenpreGI'!F14+'41cbenpreGI'!H14+'41cbenpreGI'!J14+'41cbenpreGI'!L14+'41cbenpreGI'!N14</f>
        <v>3628</v>
      </c>
      <c r="G14" s="552">
        <f t="shared" si="0"/>
        <v>28.35261019068459</v>
      </c>
      <c r="H14" s="551">
        <f>'41cbenpreGI'!P14</f>
        <v>4969</v>
      </c>
      <c r="I14" s="552">
        <f t="shared" si="1"/>
        <v>38.832447639887462</v>
      </c>
      <c r="J14" s="551">
        <f>'41cbenpreGI'!R14</f>
        <v>4199</v>
      </c>
      <c r="K14" s="552">
        <f t="shared" si="2"/>
        <v>32.814942169427944</v>
      </c>
      <c r="L14" s="551">
        <f>'41cbenpreGI'!T14</f>
        <v>0</v>
      </c>
      <c r="M14" s="552">
        <f t="shared" si="3"/>
        <v>0</v>
      </c>
      <c r="N14" s="551">
        <f t="shared" si="5"/>
        <v>12796</v>
      </c>
      <c r="O14" s="552">
        <f t="shared" si="5"/>
        <v>100</v>
      </c>
      <c r="P14" s="553"/>
      <c r="Q14" s="553">
        <f t="shared" si="4"/>
        <v>1.127997179125529</v>
      </c>
    </row>
    <row r="15" spans="2:25" s="549" customFormat="1" ht="18" customHeight="1" x14ac:dyDescent="0.2">
      <c r="B15" s="531" t="s">
        <v>8</v>
      </c>
      <c r="C15" s="546"/>
      <c r="D15" s="550">
        <f>'41cbenpreGI'!D15</f>
        <v>4259</v>
      </c>
      <c r="F15" s="551">
        <f>'41cbenpreGI'!F15+'41cbenpreGI'!H15+'41cbenpreGI'!J15+'41cbenpreGI'!L15+'41cbenpreGI'!N15</f>
        <v>2871</v>
      </c>
      <c r="G15" s="552">
        <f t="shared" si="0"/>
        <v>49.118905047048763</v>
      </c>
      <c r="H15" s="551">
        <f>'41cbenpreGI'!P15</f>
        <v>0</v>
      </c>
      <c r="I15" s="552">
        <f t="shared" si="1"/>
        <v>0</v>
      </c>
      <c r="J15" s="551">
        <f>'41cbenpreGI'!R15</f>
        <v>2974</v>
      </c>
      <c r="K15" s="552">
        <f t="shared" si="2"/>
        <v>50.881094952951237</v>
      </c>
      <c r="L15" s="551">
        <f>'41cbenpreGI'!T15</f>
        <v>0</v>
      </c>
      <c r="M15" s="552">
        <f t="shared" si="3"/>
        <v>0</v>
      </c>
      <c r="N15" s="551">
        <f t="shared" si="5"/>
        <v>5845</v>
      </c>
      <c r="O15" s="552">
        <f t="shared" si="5"/>
        <v>100</v>
      </c>
      <c r="P15" s="553"/>
      <c r="Q15" s="553">
        <f t="shared" si="4"/>
        <v>1.3723878844799249</v>
      </c>
    </row>
    <row r="16" spans="2:25" s="549" customFormat="1" ht="18" customHeight="1" x14ac:dyDescent="0.2">
      <c r="B16" s="531" t="s">
        <v>7</v>
      </c>
      <c r="C16" s="546"/>
      <c r="D16" s="550">
        <f>'41cbenpreGI'!D16</f>
        <v>44632</v>
      </c>
      <c r="F16" s="551">
        <f>'41cbenpreGI'!F16+'41cbenpreGI'!H16+'41cbenpreGI'!J16+'41cbenpreGI'!L16+'41cbenpreGI'!N16</f>
        <v>31490</v>
      </c>
      <c r="G16" s="552">
        <f t="shared" si="0"/>
        <v>51.615335442311789</v>
      </c>
      <c r="H16" s="551">
        <f>'41cbenpreGI'!P16</f>
        <v>18006</v>
      </c>
      <c r="I16" s="552">
        <f t="shared" si="1"/>
        <v>29.513678309757577</v>
      </c>
      <c r="J16" s="551">
        <f>'41cbenpreGI'!R16</f>
        <v>10670</v>
      </c>
      <c r="K16" s="552">
        <f t="shared" si="2"/>
        <v>17.489222901539119</v>
      </c>
      <c r="L16" s="551">
        <f>'41cbenpreGI'!T16</f>
        <v>843</v>
      </c>
      <c r="M16" s="552">
        <f t="shared" si="3"/>
        <v>1.381763346391516</v>
      </c>
      <c r="N16" s="551">
        <f t="shared" si="5"/>
        <v>61009</v>
      </c>
      <c r="O16" s="552">
        <f t="shared" si="5"/>
        <v>100.00000000000001</v>
      </c>
      <c r="P16" s="553"/>
      <c r="Q16" s="553">
        <f t="shared" si="4"/>
        <v>1.3669340383581288</v>
      </c>
    </row>
    <row r="17" spans="2:25" s="549" customFormat="1" ht="18" customHeight="1" x14ac:dyDescent="0.2">
      <c r="B17" s="531" t="s">
        <v>43</v>
      </c>
      <c r="C17" s="546"/>
      <c r="D17" s="550">
        <f>'41cbenpreGI'!D17</f>
        <v>24317</v>
      </c>
      <c r="F17" s="551">
        <f>'41cbenpreGI'!F17+'41cbenpreGI'!H17+'41cbenpreGI'!J17+'41cbenpreGI'!L17+'41cbenpreGI'!N17</f>
        <v>27953</v>
      </c>
      <c r="G17" s="552">
        <f t="shared" si="0"/>
        <v>85.87183583189973</v>
      </c>
      <c r="H17" s="551">
        <f>'41cbenpreGI'!P17</f>
        <v>2637</v>
      </c>
      <c r="I17" s="552">
        <f t="shared" si="1"/>
        <v>8.1008847382649307</v>
      </c>
      <c r="J17" s="551">
        <f>'41cbenpreGI'!R17</f>
        <v>1956</v>
      </c>
      <c r="K17" s="552">
        <f t="shared" si="2"/>
        <v>6.0088473826492992</v>
      </c>
      <c r="L17" s="551">
        <f>'41cbenpreGI'!T17</f>
        <v>6</v>
      </c>
      <c r="M17" s="552">
        <f t="shared" si="3"/>
        <v>1.8432047186040797E-2</v>
      </c>
      <c r="N17" s="551">
        <f t="shared" si="5"/>
        <v>32552</v>
      </c>
      <c r="O17" s="552">
        <f t="shared" si="5"/>
        <v>99.999999999999986</v>
      </c>
      <c r="P17" s="553"/>
      <c r="Q17" s="553">
        <f t="shared" si="4"/>
        <v>1.3386519718715302</v>
      </c>
    </row>
    <row r="18" spans="2:25" s="549" customFormat="1" ht="18" customHeight="1" x14ac:dyDescent="0.2">
      <c r="B18" s="531" t="s">
        <v>44</v>
      </c>
      <c r="C18" s="546"/>
      <c r="D18" s="550">
        <f>'41cbenpreGI'!D18</f>
        <v>69558</v>
      </c>
      <c r="F18" s="551">
        <f>'41cbenpreGI'!F18+'41cbenpreGI'!H18+'41cbenpreGI'!J18+'41cbenpreGI'!L18+'41cbenpreGI'!N18</f>
        <v>33759</v>
      </c>
      <c r="G18" s="552">
        <f t="shared" si="0"/>
        <v>41.247479992669071</v>
      </c>
      <c r="H18" s="551">
        <f>'41cbenpreGI'!P18</f>
        <v>6955</v>
      </c>
      <c r="I18" s="552">
        <f t="shared" si="1"/>
        <v>8.4977701753314197</v>
      </c>
      <c r="J18" s="551">
        <f>'41cbenpreGI'!R18</f>
        <v>41127</v>
      </c>
      <c r="K18" s="552">
        <f t="shared" si="2"/>
        <v>50.249862545054675</v>
      </c>
      <c r="L18" s="551">
        <f>'41cbenpreGI'!T18</f>
        <v>4</v>
      </c>
      <c r="M18" s="552">
        <f t="shared" si="3"/>
        <v>4.8872869448347489E-3</v>
      </c>
      <c r="N18" s="551">
        <f t="shared" si="5"/>
        <v>81845</v>
      </c>
      <c r="O18" s="552">
        <f t="shared" si="5"/>
        <v>100</v>
      </c>
      <c r="P18" s="553"/>
      <c r="Q18" s="553">
        <f t="shared" si="4"/>
        <v>1.1766439518100003</v>
      </c>
    </row>
    <row r="19" spans="2:25" s="549" customFormat="1" ht="18" customHeight="1" x14ac:dyDescent="0.2">
      <c r="B19" s="531" t="s">
        <v>6</v>
      </c>
      <c r="C19" s="546"/>
      <c r="D19" s="550">
        <f>'41cbenpreGI'!D19</f>
        <v>44885</v>
      </c>
      <c r="F19" s="551">
        <f>'41cbenpreGI'!F19+'41cbenpreGI'!H19+'41cbenpreGI'!J19+'41cbenpreGI'!L19+'41cbenpreGI'!N19</f>
        <v>21857</v>
      </c>
      <c r="G19" s="552">
        <f t="shared" si="0"/>
        <v>35.615701738662843</v>
      </c>
      <c r="H19" s="551">
        <f>'41cbenpreGI'!P19</f>
        <v>6594</v>
      </c>
      <c r="I19" s="552">
        <f>H19*100/$N19</f>
        <v>10.744838599292802</v>
      </c>
      <c r="J19" s="551">
        <f>'41cbenpreGI'!R19</f>
        <v>32866</v>
      </c>
      <c r="K19" s="552">
        <f>J19*100/$N19</f>
        <v>53.554726327624699</v>
      </c>
      <c r="L19" s="551">
        <f>'41cbenpreGI'!T19</f>
        <v>52</v>
      </c>
      <c r="M19" s="552">
        <f t="shared" si="3"/>
        <v>8.4733334419658135E-2</v>
      </c>
      <c r="N19" s="551">
        <f t="shared" si="5"/>
        <v>61369</v>
      </c>
      <c r="O19" s="552">
        <f t="shared" si="5"/>
        <v>99.999999999999986</v>
      </c>
      <c r="P19" s="553"/>
      <c r="Q19" s="553">
        <f t="shared" si="4"/>
        <v>1.3672496379636849</v>
      </c>
    </row>
    <row r="20" spans="2:25" s="549" customFormat="1" ht="18" customHeight="1" x14ac:dyDescent="0.2">
      <c r="B20" s="531" t="s">
        <v>5</v>
      </c>
      <c r="C20" s="546"/>
      <c r="D20" s="550">
        <f>'41cbenpreGI'!D20</f>
        <v>10418</v>
      </c>
      <c r="F20" s="551">
        <f>'41cbenpreGI'!F20+'41cbenpreGI'!H20+'41cbenpreGI'!J20+'41cbenpreGI'!L20+'41cbenpreGI'!N20</f>
        <v>3762</v>
      </c>
      <c r="G20" s="552">
        <f t="shared" si="0"/>
        <v>31.489076755670879</v>
      </c>
      <c r="H20" s="551">
        <f>'41cbenpreGI'!P20</f>
        <v>6366</v>
      </c>
      <c r="I20" s="552">
        <f>H20*100/$N20</f>
        <v>53.285343600903992</v>
      </c>
      <c r="J20" s="551">
        <f>'41cbenpreGI'!R20</f>
        <v>1819</v>
      </c>
      <c r="K20" s="552">
        <f>J20*100/$N20</f>
        <v>15.225579643425128</v>
      </c>
      <c r="L20" s="551">
        <f>'41cbenpreGI'!T20</f>
        <v>0</v>
      </c>
      <c r="M20" s="552">
        <f t="shared" si="3"/>
        <v>0</v>
      </c>
      <c r="N20" s="551">
        <f t="shared" si="5"/>
        <v>11947</v>
      </c>
      <c r="O20" s="552">
        <f t="shared" si="5"/>
        <v>100</v>
      </c>
      <c r="P20" s="553"/>
      <c r="Q20" s="553">
        <f t="shared" si="4"/>
        <v>1.1467652140526012</v>
      </c>
    </row>
    <row r="21" spans="2:25" s="549" customFormat="1" ht="18" customHeight="1" x14ac:dyDescent="0.2">
      <c r="B21" s="531" t="s">
        <v>38</v>
      </c>
      <c r="C21" s="546"/>
      <c r="D21" s="550">
        <f>'41cbenpreGI'!D21</f>
        <v>20771</v>
      </c>
      <c r="F21" s="551">
        <f>'41cbenpreGI'!F21+'41cbenpreGI'!H21+'41cbenpreGI'!J21+'41cbenpreGI'!L21+'41cbenpreGI'!N21</f>
        <v>18065</v>
      </c>
      <c r="G21" s="552">
        <f t="shared" si="0"/>
        <v>67.735283089613802</v>
      </c>
      <c r="H21" s="551">
        <f>'41cbenpreGI'!P21</f>
        <v>3256</v>
      </c>
      <c r="I21" s="552">
        <f>H21*100/$N21</f>
        <v>12.208473940757406</v>
      </c>
      <c r="J21" s="551">
        <f>'41cbenpreGI'!R21</f>
        <v>5346</v>
      </c>
      <c r="K21" s="552">
        <f>J21*100/$N21</f>
        <v>20.044994375703038</v>
      </c>
      <c r="L21" s="551">
        <f>'41cbenpreGI'!T21</f>
        <v>3</v>
      </c>
      <c r="M21" s="552">
        <f t="shared" si="3"/>
        <v>1.1248593925759279E-2</v>
      </c>
      <c r="N21" s="551">
        <f t="shared" si="5"/>
        <v>26670</v>
      </c>
      <c r="O21" s="552">
        <f t="shared" si="5"/>
        <v>100</v>
      </c>
      <c r="P21" s="553"/>
      <c r="Q21" s="553">
        <f t="shared" si="4"/>
        <v>1.2840017331856917</v>
      </c>
    </row>
    <row r="22" spans="2:25" s="549" customFormat="1" ht="21" customHeight="1" x14ac:dyDescent="0.2">
      <c r="B22" s="531" t="s">
        <v>45</v>
      </c>
      <c r="C22" s="546"/>
      <c r="D22" s="550">
        <f>'41cbenpreGI'!D22</f>
        <v>46584</v>
      </c>
      <c r="F22" s="551">
        <f>'41cbenpreGI'!F22+'41cbenpreGI'!H22+'41cbenpreGI'!J22+'41cbenpreGI'!L22+'41cbenpreGI'!N22</f>
        <v>49022</v>
      </c>
      <c r="G22" s="552">
        <f t="shared" si="0"/>
        <v>76.339230098417843</v>
      </c>
      <c r="H22" s="551">
        <f>'41cbenpreGI'!P22</f>
        <v>4317</v>
      </c>
      <c r="I22" s="552">
        <f>H22*100/$N22</f>
        <v>6.7226236451974586</v>
      </c>
      <c r="J22" s="551">
        <f>'41cbenpreGI'!R22</f>
        <v>10877</v>
      </c>
      <c r="K22" s="552">
        <f>J22*100/$N22</f>
        <v>16.938146256384702</v>
      </c>
      <c r="L22" s="551">
        <f>'41cbenpreGI'!T22</f>
        <v>0</v>
      </c>
      <c r="M22" s="552">
        <f t="shared" si="3"/>
        <v>0</v>
      </c>
      <c r="N22" s="551">
        <f t="shared" si="5"/>
        <v>64216</v>
      </c>
      <c r="O22" s="552">
        <f t="shared" si="5"/>
        <v>100</v>
      </c>
      <c r="P22" s="553"/>
      <c r="Q22" s="553">
        <f t="shared" si="4"/>
        <v>1.3784990554696892</v>
      </c>
    </row>
    <row r="23" spans="2:25" s="549" customFormat="1" ht="18" customHeight="1" x14ac:dyDescent="0.2">
      <c r="B23" s="531" t="s">
        <v>46</v>
      </c>
      <c r="C23" s="546"/>
      <c r="D23" s="550">
        <f>'41cbenpreGI'!D23</f>
        <v>10085</v>
      </c>
      <c r="F23" s="551">
        <f>'41cbenpreGI'!F23+'41cbenpreGI'!H23+'41cbenpreGI'!J23+'41cbenpreGI'!L23+'41cbenpreGI'!N23</f>
        <v>6269</v>
      </c>
      <c r="G23" s="552">
        <f t="shared" si="0"/>
        <v>49.265225933202359</v>
      </c>
      <c r="H23" s="551">
        <f>'41cbenpreGI'!P23</f>
        <v>136</v>
      </c>
      <c r="I23" s="552">
        <f>H23*100/$N23</f>
        <v>1.068762278978389</v>
      </c>
      <c r="J23" s="551">
        <f>'41cbenpreGI'!R23</f>
        <v>6319</v>
      </c>
      <c r="K23" s="552">
        <f>J23*100/$N23</f>
        <v>49.658153241650297</v>
      </c>
      <c r="L23" s="551">
        <f>'41cbenpreGI'!T23</f>
        <v>1</v>
      </c>
      <c r="M23" s="552">
        <f t="shared" si="3"/>
        <v>7.8585461689587421E-3</v>
      </c>
      <c r="N23" s="551">
        <f t="shared" si="5"/>
        <v>12725</v>
      </c>
      <c r="O23" s="552">
        <f t="shared" si="5"/>
        <v>100</v>
      </c>
      <c r="P23" s="553"/>
      <c r="Q23" s="553">
        <f t="shared" si="4"/>
        <v>1.2617749132374814</v>
      </c>
    </row>
    <row r="24" spans="2:25" s="549" customFormat="1" ht="22.5" customHeight="1" x14ac:dyDescent="0.2">
      <c r="B24" s="531" t="s">
        <v>47</v>
      </c>
      <c r="C24" s="546"/>
      <c r="D24" s="550">
        <f>'41cbenpreGI'!D24</f>
        <v>6185</v>
      </c>
      <c r="F24" s="551">
        <f>'41cbenpreGI'!F24+'41cbenpreGI'!H24+'41cbenpreGI'!J24+'41cbenpreGI'!L24+'41cbenpreGI'!N24</f>
        <v>3553</v>
      </c>
      <c r="G24" s="554">
        <f t="shared" si="0"/>
        <v>38.945522306258908</v>
      </c>
      <c r="H24" s="551">
        <f>'41cbenpreGI'!P24</f>
        <v>649</v>
      </c>
      <c r="I24" s="552">
        <f t="shared" si="1"/>
        <v>7.1138879754466728</v>
      </c>
      <c r="J24" s="551">
        <f>'41cbenpreGI'!R24</f>
        <v>4912</v>
      </c>
      <c r="K24" s="552">
        <f t="shared" si="2"/>
        <v>53.84193795900471</v>
      </c>
      <c r="L24" s="551">
        <f>'41cbenpreGI'!T24</f>
        <v>9</v>
      </c>
      <c r="M24" s="552">
        <f t="shared" si="3"/>
        <v>9.8651759289707333E-2</v>
      </c>
      <c r="N24" s="550">
        <f t="shared" si="5"/>
        <v>9123</v>
      </c>
      <c r="O24" s="552">
        <f t="shared" si="5"/>
        <v>100</v>
      </c>
      <c r="P24" s="553"/>
      <c r="Q24" s="553">
        <f t="shared" si="4"/>
        <v>1.4750202101859338</v>
      </c>
    </row>
    <row r="25" spans="2:25" s="549" customFormat="1" ht="18" customHeight="1" x14ac:dyDescent="0.2">
      <c r="B25" s="531" t="s">
        <v>48</v>
      </c>
      <c r="C25" s="546"/>
      <c r="D25" s="550">
        <f>'41cbenpreGI'!D25</f>
        <v>26439</v>
      </c>
      <c r="F25" s="551">
        <f>'41cbenpreGI'!F25+'41cbenpreGI'!H25+'41cbenpreGI'!J25+'41cbenpreGI'!L25+'41cbenpreGI'!N25</f>
        <v>18777</v>
      </c>
      <c r="G25" s="554">
        <f t="shared" si="0"/>
        <v>52.448255635317452</v>
      </c>
      <c r="H25" s="551">
        <f>'41cbenpreGI'!P25</f>
        <v>40</v>
      </c>
      <c r="I25" s="552">
        <f t="shared" si="1"/>
        <v>0.11172872266137818</v>
      </c>
      <c r="J25" s="551">
        <f>'41cbenpreGI'!R25</f>
        <v>14566</v>
      </c>
      <c r="K25" s="552">
        <f t="shared" si="2"/>
        <v>40.686014357140863</v>
      </c>
      <c r="L25" s="551">
        <f>'41cbenpreGI'!T25</f>
        <v>2418</v>
      </c>
      <c r="M25" s="552">
        <f t="shared" si="3"/>
        <v>6.754001284880311</v>
      </c>
      <c r="N25" s="550">
        <f t="shared" si="5"/>
        <v>35801</v>
      </c>
      <c r="O25" s="552">
        <f t="shared" si="5"/>
        <v>100.00000000000001</v>
      </c>
      <c r="P25" s="553"/>
      <c r="Q25" s="553">
        <f t="shared" si="4"/>
        <v>1.3540981126366354</v>
      </c>
    </row>
    <row r="26" spans="2:25" s="549" customFormat="1" ht="18" customHeight="1" x14ac:dyDescent="0.2">
      <c r="B26" s="531" t="s">
        <v>49</v>
      </c>
      <c r="C26" s="546"/>
      <c r="D26" s="550">
        <f>'41cbenpreGI'!D26</f>
        <v>2614</v>
      </c>
      <c r="F26" s="551">
        <f>'41cbenpreGI'!F26+'41cbenpreGI'!H26+'41cbenpreGI'!J26+'41cbenpreGI'!L26+'41cbenpreGI'!N26</f>
        <v>3677</v>
      </c>
      <c r="G26" s="554">
        <f t="shared" si="0"/>
        <v>98.394434037998394</v>
      </c>
      <c r="H26" s="551">
        <f>'41cbenpreGI'!P26</f>
        <v>55</v>
      </c>
      <c r="I26" s="552">
        <f t="shared" si="1"/>
        <v>1.4717687985014718</v>
      </c>
      <c r="J26" s="551">
        <f>'41cbenpreGI'!R26</f>
        <v>5</v>
      </c>
      <c r="K26" s="552">
        <f t="shared" si="2"/>
        <v>0.13379716350013379</v>
      </c>
      <c r="L26" s="551">
        <f>'41cbenpreGI'!T26</f>
        <v>0</v>
      </c>
      <c r="M26" s="552">
        <f t="shared" si="3"/>
        <v>0</v>
      </c>
      <c r="N26" s="550">
        <f t="shared" si="5"/>
        <v>3737</v>
      </c>
      <c r="O26" s="552">
        <f t="shared" si="5"/>
        <v>100</v>
      </c>
      <c r="P26" s="553"/>
      <c r="Q26" s="553">
        <f t="shared" si="4"/>
        <v>1.429609793420046</v>
      </c>
    </row>
    <row r="27" spans="2:25" s="549" customFormat="1" ht="18" customHeight="1" x14ac:dyDescent="0.2">
      <c r="B27" s="531" t="s">
        <v>4</v>
      </c>
      <c r="C27" s="546"/>
      <c r="D27" s="550">
        <f>'41cbenpreGI'!D27</f>
        <v>914</v>
      </c>
      <c r="F27" s="551">
        <f>'41cbenpreGI'!F27+'41cbenpreGI'!H27+'41cbenpreGI'!J27+'41cbenpreGI'!L27+'41cbenpreGI'!N27</f>
        <v>901</v>
      </c>
      <c r="G27" s="554">
        <f t="shared" si="0"/>
        <v>71.22529644268775</v>
      </c>
      <c r="H27" s="551">
        <f>'41cbenpreGI'!P27</f>
        <v>1</v>
      </c>
      <c r="I27" s="552">
        <f t="shared" si="1"/>
        <v>7.9051383399209488E-2</v>
      </c>
      <c r="J27" s="551">
        <f>'41cbenpreGI'!R27</f>
        <v>363</v>
      </c>
      <c r="K27" s="552">
        <f t="shared" si="2"/>
        <v>28.695652173913043</v>
      </c>
      <c r="L27" s="551">
        <f>'41cbenpreGI'!T27</f>
        <v>0</v>
      </c>
      <c r="M27" s="552">
        <f t="shared" si="3"/>
        <v>0</v>
      </c>
      <c r="N27" s="551">
        <f t="shared" si="5"/>
        <v>1265</v>
      </c>
      <c r="O27" s="552">
        <f t="shared" si="5"/>
        <v>100</v>
      </c>
      <c r="P27" s="553"/>
      <c r="Q27" s="553">
        <f t="shared" si="4"/>
        <v>1.3840262582056893</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426051</v>
      </c>
      <c r="E30" s="561"/>
      <c r="F30" s="532">
        <f>SUM(F10:F27)</f>
        <v>339167</v>
      </c>
      <c r="G30" s="562">
        <f>F30*100/$N30</f>
        <v>59.418129197952396</v>
      </c>
      <c r="H30" s="532">
        <f>SUM(H10:H27)</f>
        <v>55332</v>
      </c>
      <c r="I30" s="562">
        <f>H30*100/$N30</f>
        <v>9.6935253865532385</v>
      </c>
      <c r="J30" s="532">
        <f>SUM(J10:J27)</f>
        <v>172974</v>
      </c>
      <c r="K30" s="562">
        <f>J30*100/$N30</f>
        <v>30.303040920510007</v>
      </c>
      <c r="L30" s="532">
        <f>SUM(L10:L28)</f>
        <v>3341</v>
      </c>
      <c r="M30" s="562">
        <f>L30*100/$N30</f>
        <v>0.58530449498435566</v>
      </c>
      <c r="N30" s="532">
        <f>F30+H30+J30+L30</f>
        <v>570814</v>
      </c>
      <c r="O30" s="562">
        <f>G30+I30+K30+M30</f>
        <v>99.999999999999986</v>
      </c>
      <c r="P30" s="563"/>
      <c r="Q30" s="563">
        <f>(N30/D30)</f>
        <v>1.3397785711100314</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7.28515625" style="261" customWidth="1"/>
    <col min="8" max="8" width="0.7109375" style="261" customWidth="1"/>
    <col min="9" max="9" width="10.5703125" style="261" customWidth="1"/>
    <col min="10" max="10" width="8.5703125" style="261" customWidth="1"/>
    <col min="11" max="11" width="9.85546875" style="261" customWidth="1"/>
    <col min="12" max="17" width="11.42578125" style="261"/>
    <col min="18" max="18" width="7.5703125" style="261" customWidth="1"/>
    <col min="19" max="19" width="2.28515625" style="261" customWidth="1"/>
    <col min="20" max="16384" width="11.42578125" style="261"/>
  </cols>
  <sheetData>
    <row r="1" spans="1:259" s="2" customFormat="1" ht="9" customHeight="1" x14ac:dyDescent="0.2">
      <c r="A1" s="201"/>
      <c r="B1" s="202"/>
      <c r="C1" s="202"/>
      <c r="D1" s="202"/>
      <c r="E1" s="203"/>
      <c r="F1" s="201"/>
      <c r="G1" s="201"/>
      <c r="H1" s="203"/>
      <c r="I1" s="201"/>
      <c r="J1" s="201"/>
      <c r="K1" s="264"/>
      <c r="L1" s="264"/>
      <c r="M1" s="264"/>
      <c r="N1" s="264"/>
      <c r="O1" s="201"/>
      <c r="P1" s="201"/>
      <c r="Q1" s="201"/>
      <c r="R1" s="264"/>
      <c r="S1" s="264"/>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row>
    <row r="2" spans="1:259" s="44" customFormat="1" ht="49.5" customHeight="1" x14ac:dyDescent="0.2">
      <c r="A2" s="205"/>
      <c r="B2" s="265"/>
      <c r="C2" s="265"/>
      <c r="D2" s="265"/>
      <c r="E2" s="265"/>
      <c r="F2" s="265"/>
      <c r="G2" s="265"/>
      <c r="H2" s="265"/>
      <c r="I2" s="205"/>
      <c r="J2" s="205"/>
      <c r="K2" s="264"/>
      <c r="L2" s="264"/>
      <c r="M2" s="264"/>
      <c r="N2" s="264"/>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row>
    <row r="3" spans="1:259" s="7" customFormat="1" ht="6.95" customHeight="1" x14ac:dyDescent="0.2">
      <c r="A3" s="208"/>
      <c r="B3" s="1044"/>
      <c r="C3" s="1044"/>
      <c r="D3" s="1044"/>
      <c r="E3" s="1044"/>
      <c r="F3" s="1044"/>
      <c r="G3" s="1044"/>
      <c r="H3" s="1044"/>
      <c r="I3" s="208"/>
      <c r="J3" s="208"/>
      <c r="K3" s="264"/>
      <c r="L3" s="264"/>
      <c r="M3" s="264"/>
      <c r="N3" s="264"/>
      <c r="O3" s="208"/>
      <c r="P3" s="208"/>
      <c r="Q3" s="208"/>
      <c r="R3" s="205"/>
      <c r="S3" s="205"/>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row>
    <row r="4" spans="1:259" s="7" customFormat="1" ht="41.25" customHeight="1" x14ac:dyDescent="0.2">
      <c r="A4" s="1110" t="s">
        <v>433</v>
      </c>
      <c r="B4" s="1110"/>
      <c r="C4" s="1110"/>
      <c r="D4" s="1110"/>
      <c r="E4" s="1110"/>
      <c r="F4" s="1110"/>
      <c r="G4" s="1110"/>
      <c r="H4" s="1110"/>
      <c r="I4" s="1110"/>
      <c r="J4" s="1110"/>
      <c r="K4" s="1110"/>
      <c r="L4" s="1110"/>
      <c r="M4" s="1110"/>
      <c r="N4" s="1110"/>
      <c r="O4" s="1110"/>
      <c r="P4" s="1110"/>
      <c r="Q4" s="1110"/>
      <c r="R4" s="266"/>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row>
    <row r="5" spans="1:259" s="7" customFormat="1" ht="12" customHeight="1" x14ac:dyDescent="0.2">
      <c r="A5" s="208"/>
      <c r="B5" s="1045" t="str">
        <f>porsaad!B6</f>
        <v>Situación a 31 de marzo de 2023</v>
      </c>
      <c r="C5" s="1045"/>
      <c r="D5" s="1045"/>
      <c r="E5" s="1045"/>
      <c r="F5" s="1045"/>
      <c r="G5" s="1045"/>
      <c r="H5" s="1045"/>
      <c r="I5" s="1045"/>
      <c r="J5" s="1045"/>
      <c r="K5" s="1045"/>
      <c r="L5" s="1045"/>
      <c r="M5" s="1045"/>
      <c r="N5" s="1045"/>
      <c r="O5" s="1045"/>
      <c r="P5" s="1045"/>
      <c r="Q5" s="1045"/>
      <c r="R5" s="91"/>
      <c r="S5" s="91"/>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row>
    <row r="6" spans="1:259" s="7" customFormat="1" ht="6.95" customHeight="1" x14ac:dyDescent="0.2">
      <c r="A6" s="208"/>
      <c r="B6" s="208"/>
      <c r="C6" s="208"/>
      <c r="D6" s="208"/>
      <c r="E6" s="208"/>
      <c r="F6" s="208"/>
      <c r="G6" s="208"/>
      <c r="H6" s="208"/>
      <c r="I6" s="208"/>
      <c r="J6" s="208"/>
      <c r="K6" s="208"/>
      <c r="L6" s="267"/>
      <c r="M6" s="267"/>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row>
    <row r="7" spans="1:259" s="7" customFormat="1" ht="4.5" customHeight="1" x14ac:dyDescent="0.2">
      <c r="A7" s="208"/>
      <c r="B7" s="208"/>
      <c r="C7" s="208"/>
      <c r="D7" s="208"/>
      <c r="E7" s="208"/>
      <c r="F7" s="208"/>
      <c r="G7" s="208"/>
      <c r="H7" s="208"/>
      <c r="I7" s="208"/>
      <c r="J7" s="208"/>
      <c r="K7" s="208"/>
      <c r="L7" s="268"/>
      <c r="M7" s="268"/>
      <c r="N7" s="213"/>
      <c r="O7" s="213"/>
      <c r="P7" s="213"/>
      <c r="Q7" s="213"/>
      <c r="R7" s="211"/>
      <c r="S7" s="211"/>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row>
    <row r="8" spans="1:259" s="7" customFormat="1" ht="52.5" customHeight="1" x14ac:dyDescent="0.2">
      <c r="A8" s="208"/>
      <c r="B8" s="210" t="s">
        <v>15</v>
      </c>
      <c r="C8" s="1055" t="s">
        <v>115</v>
      </c>
      <c r="D8" s="1054"/>
      <c r="E8" s="211"/>
      <c r="F8" s="1055" t="s">
        <v>116</v>
      </c>
      <c r="G8" s="1054"/>
      <c r="H8" s="211"/>
      <c r="I8" s="1055" t="s">
        <v>262</v>
      </c>
      <c r="J8" s="1053"/>
      <c r="K8" s="1054"/>
      <c r="L8" s="269"/>
      <c r="M8" s="269"/>
      <c r="N8" s="219"/>
      <c r="O8" s="219"/>
      <c r="P8" s="219"/>
      <c r="Q8" s="219"/>
      <c r="R8" s="216"/>
      <c r="S8" s="216"/>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row>
    <row r="9" spans="1:259" s="124" customFormat="1" ht="30.75" customHeight="1" x14ac:dyDescent="0.2">
      <c r="A9" s="270"/>
      <c r="B9" s="215"/>
      <c r="C9" s="217" t="s">
        <v>12</v>
      </c>
      <c r="D9" s="218" t="s">
        <v>13</v>
      </c>
      <c r="E9" s="216"/>
      <c r="F9" s="217" t="s">
        <v>12</v>
      </c>
      <c r="G9" s="271" t="s">
        <v>13</v>
      </c>
      <c r="H9" s="216"/>
      <c r="I9" s="217" t="s">
        <v>12</v>
      </c>
      <c r="J9" s="408" t="s">
        <v>119</v>
      </c>
      <c r="K9" s="218" t="s">
        <v>118</v>
      </c>
      <c r="L9" s="272"/>
      <c r="M9" s="272"/>
      <c r="N9" s="223"/>
      <c r="O9" s="223"/>
      <c r="P9" s="223"/>
      <c r="Q9" s="223"/>
      <c r="R9" s="223"/>
      <c r="S9" s="223"/>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row>
    <row r="10" spans="1:259" s="39" customFormat="1" ht="7.5" customHeight="1" x14ac:dyDescent="0.2">
      <c r="A10" s="216"/>
      <c r="B10" s="219"/>
      <c r="C10" s="221"/>
      <c r="D10" s="221"/>
      <c r="E10" s="219"/>
      <c r="F10" s="219"/>
      <c r="G10" s="219"/>
      <c r="H10" s="219"/>
      <c r="I10" s="219"/>
      <c r="J10" s="219"/>
      <c r="K10" s="219"/>
      <c r="L10" s="273"/>
      <c r="M10" s="274"/>
      <c r="N10" s="232"/>
      <c r="O10" s="232"/>
      <c r="P10" s="232"/>
      <c r="Q10" s="232"/>
      <c r="R10" s="275"/>
      <c r="S10" s="275"/>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row>
    <row r="11" spans="1:259" s="27" customFormat="1" ht="18" customHeight="1" x14ac:dyDescent="0.2">
      <c r="A11" s="222"/>
      <c r="B11" s="225" t="s">
        <v>11</v>
      </c>
      <c r="C11" s="404">
        <v>8500187</v>
      </c>
      <c r="D11" s="185">
        <v>17.904395579860061</v>
      </c>
      <c r="E11" s="276"/>
      <c r="F11" s="227">
        <v>1055830</v>
      </c>
      <c r="G11" s="228">
        <v>16.278233638280728</v>
      </c>
      <c r="H11" s="276"/>
      <c r="I11" s="277">
        <v>269920</v>
      </c>
      <c r="J11" s="412">
        <f>I11*100/C11</f>
        <v>3.1754595516545696</v>
      </c>
      <c r="K11" s="228">
        <f>I11*100/F11</f>
        <v>25.564721593438339</v>
      </c>
      <c r="L11" s="278"/>
      <c r="M11" s="278">
        <f>_xlfn.RANK.EQ(K11,K$11:K$31,0)</f>
        <v>2</v>
      </c>
      <c r="N11" s="278">
        <v>1</v>
      </c>
      <c r="O11" s="278">
        <f>MATCH(N11,M$11:M$31,0)</f>
        <v>7</v>
      </c>
      <c r="P11" s="279" t="str">
        <f t="shared" ref="P11:P29" si="0">INDEX(B$11:B$31,O11,1)</f>
        <v>Castilla y León</v>
      </c>
      <c r="Q11" s="280">
        <f>INDEX(K$11:K$31,O11,1)</f>
        <v>27.60959317379551</v>
      </c>
      <c r="R11" s="310"/>
      <c r="S11" s="275"/>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row>
    <row r="12" spans="1:259" s="125" customFormat="1" ht="18" customHeight="1" x14ac:dyDescent="0.2">
      <c r="A12" s="281"/>
      <c r="B12" s="233" t="s">
        <v>10</v>
      </c>
      <c r="C12" s="405">
        <v>1326315</v>
      </c>
      <c r="D12" s="186">
        <v>2.793687765163531</v>
      </c>
      <c r="E12" s="276"/>
      <c r="F12" s="234">
        <v>194402</v>
      </c>
      <c r="G12" s="235">
        <v>2.9971881607352038</v>
      </c>
      <c r="H12" s="276"/>
      <c r="I12" s="282">
        <v>37918</v>
      </c>
      <c r="J12" s="413">
        <f t="shared" ref="J12:J28" si="1">I12*100/C12</f>
        <v>2.8588985271221392</v>
      </c>
      <c r="K12" s="235">
        <f t="shared" ref="K12:K28" si="2">I12*100/F12</f>
        <v>19.504943364780196</v>
      </c>
      <c r="L12" s="278"/>
      <c r="M12" s="278">
        <f t="shared" ref="M12:M31" si="3">_xlfn.RANK.EQ(K12,K$11:K$31,0)</f>
        <v>9</v>
      </c>
      <c r="N12" s="278">
        <v>2</v>
      </c>
      <c r="O12" s="278">
        <f t="shared" ref="O12:O29" si="4">MATCH(N12,M$11:M$31,0)</f>
        <v>1</v>
      </c>
      <c r="P12" s="279" t="str">
        <f t="shared" si="0"/>
        <v>Andalucía</v>
      </c>
      <c r="Q12" s="280">
        <f t="shared" ref="Q12:Q29" si="5">INDEX(K$11:K$31,O12,1)</f>
        <v>25.564721593438339</v>
      </c>
      <c r="R12" s="310"/>
      <c r="S12" s="275"/>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row>
    <row r="13" spans="1:259" s="125" customFormat="1" ht="18" customHeight="1" x14ac:dyDescent="0.2">
      <c r="A13" s="281"/>
      <c r="B13" s="233" t="s">
        <v>40</v>
      </c>
      <c r="C13" s="405">
        <v>1004686</v>
      </c>
      <c r="D13" s="186">
        <v>2.1162235110294971</v>
      </c>
      <c r="E13" s="276"/>
      <c r="F13" s="234">
        <v>193502</v>
      </c>
      <c r="G13" s="235">
        <v>2.9833124323750959</v>
      </c>
      <c r="H13" s="276"/>
      <c r="I13" s="282">
        <v>28870</v>
      </c>
      <c r="J13" s="413">
        <f t="shared" si="1"/>
        <v>2.8735346167857418</v>
      </c>
      <c r="K13" s="235">
        <f t="shared" si="2"/>
        <v>14.919742431602774</v>
      </c>
      <c r="L13" s="278"/>
      <c r="M13" s="278">
        <f t="shared" si="3"/>
        <v>16</v>
      </c>
      <c r="N13" s="278">
        <v>3</v>
      </c>
      <c r="O13" s="278">
        <f>MATCH(N13,M$11:M$31,0)</f>
        <v>8</v>
      </c>
      <c r="P13" s="279" t="str">
        <f t="shared" si="0"/>
        <v>Castilla - La Mancha</v>
      </c>
      <c r="Q13" s="280">
        <f t="shared" si="5"/>
        <v>23.306948109058926</v>
      </c>
      <c r="R13" s="310"/>
      <c r="S13" s="275"/>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row>
    <row r="14" spans="1:259" s="125" customFormat="1" ht="18" customHeight="1" x14ac:dyDescent="0.2">
      <c r="A14" s="281"/>
      <c r="B14" s="233" t="s">
        <v>41</v>
      </c>
      <c r="C14" s="405">
        <v>1176659</v>
      </c>
      <c r="D14" s="186">
        <v>2.4784593796115968</v>
      </c>
      <c r="E14" s="276"/>
      <c r="F14" s="234">
        <v>122308</v>
      </c>
      <c r="G14" s="235">
        <v>1.8856806491867435</v>
      </c>
      <c r="H14" s="276"/>
      <c r="I14" s="282">
        <v>26768</v>
      </c>
      <c r="J14" s="413">
        <f t="shared" si="1"/>
        <v>2.2749156722550885</v>
      </c>
      <c r="K14" s="235">
        <f t="shared" si="2"/>
        <v>21.885731105078982</v>
      </c>
      <c r="L14" s="278"/>
      <c r="M14" s="278">
        <f t="shared" si="3"/>
        <v>4</v>
      </c>
      <c r="N14" s="278">
        <v>4</v>
      </c>
      <c r="O14" s="278">
        <f t="shared" si="4"/>
        <v>4</v>
      </c>
      <c r="P14" s="279" t="str">
        <f t="shared" si="0"/>
        <v>Balears, Illes</v>
      </c>
      <c r="Q14" s="280">
        <f t="shared" si="5"/>
        <v>21.885731105078982</v>
      </c>
      <c r="R14" s="310"/>
      <c r="S14" s="275"/>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row>
    <row r="15" spans="1:259" s="125" customFormat="1" ht="18" customHeight="1" x14ac:dyDescent="0.2">
      <c r="A15" s="281"/>
      <c r="B15" s="233" t="s">
        <v>9</v>
      </c>
      <c r="C15" s="405">
        <v>2177701</v>
      </c>
      <c r="D15" s="186">
        <v>4.5870073397981521</v>
      </c>
      <c r="E15" s="276"/>
      <c r="F15" s="234">
        <v>246866</v>
      </c>
      <c r="G15" s="235">
        <v>3.8060506192737567</v>
      </c>
      <c r="H15" s="276"/>
      <c r="I15" s="282">
        <v>36628</v>
      </c>
      <c r="J15" s="413">
        <f t="shared" si="1"/>
        <v>1.6819572567583887</v>
      </c>
      <c r="K15" s="235">
        <f t="shared" si="2"/>
        <v>14.837199128272019</v>
      </c>
      <c r="L15" s="278"/>
      <c r="M15" s="278">
        <f t="shared" si="3"/>
        <v>17</v>
      </c>
      <c r="N15" s="278">
        <v>5</v>
      </c>
      <c r="O15" s="278">
        <f t="shared" si="4"/>
        <v>10</v>
      </c>
      <c r="P15" s="279" t="str">
        <f t="shared" si="0"/>
        <v>Comunitat Valenciana</v>
      </c>
      <c r="Q15" s="280">
        <f t="shared" si="5"/>
        <v>21.174613381443834</v>
      </c>
      <c r="R15" s="310"/>
      <c r="S15" s="275"/>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row>
    <row r="16" spans="1:259" s="125" customFormat="1" ht="18" customHeight="1" x14ac:dyDescent="0.2">
      <c r="A16" s="281"/>
      <c r="B16" s="233" t="s">
        <v>8</v>
      </c>
      <c r="C16" s="406">
        <v>585402</v>
      </c>
      <c r="D16" s="186">
        <v>1.2330633409878207</v>
      </c>
      <c r="E16" s="276"/>
      <c r="F16" s="238">
        <v>99678</v>
      </c>
      <c r="G16" s="235">
        <v>1.5367831683098099</v>
      </c>
      <c r="H16" s="276"/>
      <c r="I16" s="282">
        <v>17818</v>
      </c>
      <c r="J16" s="413">
        <f t="shared" si="1"/>
        <v>3.0437203835996463</v>
      </c>
      <c r="K16" s="235">
        <f t="shared" si="2"/>
        <v>17.875559300949057</v>
      </c>
      <c r="L16" s="278"/>
      <c r="M16" s="278">
        <f t="shared" si="3"/>
        <v>15</v>
      </c>
      <c r="N16" s="278">
        <v>6</v>
      </c>
      <c r="O16" s="278">
        <f t="shared" si="4"/>
        <v>11</v>
      </c>
      <c r="P16" s="279" t="str">
        <f t="shared" si="0"/>
        <v>Extremadura</v>
      </c>
      <c r="Q16" s="283">
        <f t="shared" si="5"/>
        <v>20.546751585968256</v>
      </c>
      <c r="R16" s="310"/>
      <c r="S16" s="275"/>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row>
    <row r="17" spans="1:259" s="128" customFormat="1" ht="18" customHeight="1" x14ac:dyDescent="0.2">
      <c r="A17" s="284"/>
      <c r="B17" s="285" t="s">
        <v>7</v>
      </c>
      <c r="C17" s="405">
        <v>2372640</v>
      </c>
      <c r="D17" s="186">
        <v>4.9976177145984177</v>
      </c>
      <c r="E17" s="276"/>
      <c r="F17" s="286">
        <v>420966</v>
      </c>
      <c r="G17" s="287">
        <v>6.4902331831568389</v>
      </c>
      <c r="H17" s="276"/>
      <c r="I17" s="288">
        <v>116227</v>
      </c>
      <c r="J17" s="414">
        <f t="shared" si="1"/>
        <v>4.8986361184166158</v>
      </c>
      <c r="K17" s="287">
        <f t="shared" si="2"/>
        <v>27.60959317379551</v>
      </c>
      <c r="L17" s="278"/>
      <c r="M17" s="278">
        <f t="shared" si="3"/>
        <v>1</v>
      </c>
      <c r="N17" s="278">
        <v>7</v>
      </c>
      <c r="O17" s="278">
        <f t="shared" si="4"/>
        <v>21</v>
      </c>
      <c r="P17" s="279" t="str">
        <f t="shared" si="0"/>
        <v>TOTAL</v>
      </c>
      <c r="Q17" s="280">
        <f t="shared" si="5"/>
        <v>20.509837428883039</v>
      </c>
      <c r="R17" s="310"/>
      <c r="S17" s="289"/>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row>
    <row r="18" spans="1:259" s="128" customFormat="1" ht="18" customHeight="1" x14ac:dyDescent="0.2">
      <c r="A18" s="284"/>
      <c r="B18" s="285" t="s">
        <v>43</v>
      </c>
      <c r="C18" s="405">
        <v>2053328</v>
      </c>
      <c r="D18" s="186">
        <v>4.3250338806902606</v>
      </c>
      <c r="E18" s="276"/>
      <c r="F18" s="286">
        <v>289935</v>
      </c>
      <c r="G18" s="287">
        <v>4.4700658912087397</v>
      </c>
      <c r="H18" s="276"/>
      <c r="I18" s="288">
        <v>67575</v>
      </c>
      <c r="J18" s="414">
        <f t="shared" si="1"/>
        <v>3.2909988077891112</v>
      </c>
      <c r="K18" s="287">
        <f t="shared" si="2"/>
        <v>23.306948109058926</v>
      </c>
      <c r="L18" s="278"/>
      <c r="M18" s="278">
        <f t="shared" si="3"/>
        <v>3</v>
      </c>
      <c r="N18" s="278">
        <v>8</v>
      </c>
      <c r="O18" s="278">
        <f t="shared" si="4"/>
        <v>13</v>
      </c>
      <c r="P18" s="279" t="str">
        <f t="shared" si="0"/>
        <v>Madrid, Comunidad de</v>
      </c>
      <c r="Q18" s="280">
        <f t="shared" si="5"/>
        <v>20.490506821374929</v>
      </c>
      <c r="R18" s="310"/>
      <c r="S18" s="289"/>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row>
    <row r="19" spans="1:259" s="128" customFormat="1" ht="18" customHeight="1" x14ac:dyDescent="0.2">
      <c r="A19" s="284"/>
      <c r="B19" s="285" t="s">
        <v>44</v>
      </c>
      <c r="C19" s="405">
        <v>7792611</v>
      </c>
      <c r="D19" s="186">
        <v>16.413990650319683</v>
      </c>
      <c r="E19" s="276"/>
      <c r="F19" s="286">
        <v>1069708</v>
      </c>
      <c r="G19" s="287">
        <v>16.492197369593594</v>
      </c>
      <c r="H19" s="276"/>
      <c r="I19" s="288">
        <v>191389</v>
      </c>
      <c r="J19" s="414">
        <f t="shared" si="1"/>
        <v>2.456031745970638</v>
      </c>
      <c r="K19" s="287">
        <f t="shared" si="2"/>
        <v>17.891705026044491</v>
      </c>
      <c r="L19" s="278"/>
      <c r="M19" s="278">
        <f t="shared" si="3"/>
        <v>14</v>
      </c>
      <c r="N19" s="278">
        <v>9</v>
      </c>
      <c r="O19" s="278">
        <f>MATCH(N19,M$11:M$31,0)</f>
        <v>2</v>
      </c>
      <c r="P19" s="279" t="str">
        <f t="shared" si="0"/>
        <v>Aragón</v>
      </c>
      <c r="Q19" s="280">
        <f t="shared" si="5"/>
        <v>19.504943364780196</v>
      </c>
      <c r="R19" s="310"/>
      <c r="S19" s="289"/>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row>
    <row r="20" spans="1:259" s="128" customFormat="1" ht="18" customHeight="1" x14ac:dyDescent="0.2">
      <c r="A20" s="284"/>
      <c r="B20" s="285" t="s">
        <v>6</v>
      </c>
      <c r="C20" s="405">
        <v>5097967</v>
      </c>
      <c r="D20" s="186">
        <v>10.738118799159649</v>
      </c>
      <c r="E20" s="276"/>
      <c r="F20" s="286">
        <v>656267</v>
      </c>
      <c r="G20" s="287">
        <v>10.11798069300321</v>
      </c>
      <c r="H20" s="276"/>
      <c r="I20" s="288">
        <v>138962</v>
      </c>
      <c r="J20" s="414">
        <f t="shared" si="1"/>
        <v>2.7258316893773538</v>
      </c>
      <c r="K20" s="287">
        <f>I20*100/F20</f>
        <v>21.174613381443834</v>
      </c>
      <c r="L20" s="278"/>
      <c r="M20" s="278">
        <f t="shared" si="3"/>
        <v>5</v>
      </c>
      <c r="N20" s="278">
        <v>10</v>
      </c>
      <c r="O20" s="278">
        <f t="shared" si="4"/>
        <v>16</v>
      </c>
      <c r="P20" s="279" t="str">
        <f t="shared" si="0"/>
        <v>País Vasco</v>
      </c>
      <c r="Q20" s="280">
        <f t="shared" si="5"/>
        <v>19.389452670104809</v>
      </c>
      <c r="R20" s="310"/>
      <c r="S20" s="289"/>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row>
    <row r="21" spans="1:259" s="125" customFormat="1" ht="18" customHeight="1" x14ac:dyDescent="0.2">
      <c r="A21" s="281"/>
      <c r="B21" s="233" t="s">
        <v>5</v>
      </c>
      <c r="C21" s="405">
        <v>1054776</v>
      </c>
      <c r="D21" s="186">
        <v>2.221730739822839</v>
      </c>
      <c r="E21" s="276"/>
      <c r="F21" s="234">
        <v>159524</v>
      </c>
      <c r="G21" s="235">
        <v>2.4594574343531583</v>
      </c>
      <c r="H21" s="276"/>
      <c r="I21" s="282">
        <v>32777</v>
      </c>
      <c r="J21" s="413">
        <f t="shared" si="1"/>
        <v>3.1074844327136759</v>
      </c>
      <c r="K21" s="235">
        <f t="shared" si="2"/>
        <v>20.546751585968256</v>
      </c>
      <c r="L21" s="278"/>
      <c r="M21" s="278">
        <f t="shared" si="3"/>
        <v>6</v>
      </c>
      <c r="N21" s="278">
        <v>11</v>
      </c>
      <c r="O21" s="278">
        <f t="shared" si="4"/>
        <v>17</v>
      </c>
      <c r="P21" s="279" t="str">
        <f t="shared" si="0"/>
        <v>Rioja, La</v>
      </c>
      <c r="Q21" s="280">
        <f t="shared" si="5"/>
        <v>19.201878974540783</v>
      </c>
      <c r="R21" s="310"/>
      <c r="S21" s="275"/>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row>
    <row r="22" spans="1:259" s="125" customFormat="1" ht="18" customHeight="1" x14ac:dyDescent="0.2">
      <c r="A22" s="281"/>
      <c r="B22" s="233" t="s">
        <v>38</v>
      </c>
      <c r="C22" s="405">
        <v>2690464</v>
      </c>
      <c r="D22" s="186">
        <v>5.6670672950339354</v>
      </c>
      <c r="E22" s="276"/>
      <c r="F22" s="234">
        <v>485558</v>
      </c>
      <c r="G22" s="235">
        <v>7.4860787900858226</v>
      </c>
      <c r="H22" s="276"/>
      <c r="I22" s="282">
        <v>70190</v>
      </c>
      <c r="J22" s="413">
        <f t="shared" si="1"/>
        <v>2.6088436790085279</v>
      </c>
      <c r="K22" s="235">
        <f t="shared" si="2"/>
        <v>14.455533633469122</v>
      </c>
      <c r="L22" s="278"/>
      <c r="M22" s="278">
        <f t="shared" si="3"/>
        <v>18</v>
      </c>
      <c r="N22" s="278">
        <v>12</v>
      </c>
      <c r="O22" s="278">
        <f t="shared" si="4"/>
        <v>14</v>
      </c>
      <c r="P22" s="279" t="str">
        <f t="shared" si="0"/>
        <v>Murcia, Región de</v>
      </c>
      <c r="Q22" s="280">
        <f t="shared" si="5"/>
        <v>18.91740267993228</v>
      </c>
      <c r="R22" s="310"/>
      <c r="S22" s="275"/>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row>
    <row r="23" spans="1:259" s="125" customFormat="1" ht="18" customHeight="1" x14ac:dyDescent="0.2">
      <c r="A23" s="281"/>
      <c r="B23" s="233" t="s">
        <v>45</v>
      </c>
      <c r="C23" s="405">
        <v>6750336</v>
      </c>
      <c r="D23" s="186">
        <v>14.218591431102663</v>
      </c>
      <c r="E23" s="276"/>
      <c r="F23" s="234">
        <v>803577</v>
      </c>
      <c r="G23" s="235">
        <v>12.389129076033749</v>
      </c>
      <c r="H23" s="276"/>
      <c r="I23" s="282">
        <v>164657</v>
      </c>
      <c r="J23" s="413">
        <f t="shared" si="1"/>
        <v>2.439241542939492</v>
      </c>
      <c r="K23" s="235">
        <f t="shared" si="2"/>
        <v>20.490506821374929</v>
      </c>
      <c r="L23" s="278"/>
      <c r="M23" s="278">
        <f t="shared" si="3"/>
        <v>8</v>
      </c>
      <c r="N23" s="278">
        <v>13</v>
      </c>
      <c r="O23" s="278">
        <f t="shared" si="4"/>
        <v>15</v>
      </c>
      <c r="P23" s="279" t="str">
        <f t="shared" si="0"/>
        <v>Navarra, Comunidad Foral de</v>
      </c>
      <c r="Q23" s="280">
        <f t="shared" si="5"/>
        <v>18.582516982914161</v>
      </c>
      <c r="R23" s="310"/>
      <c r="S23" s="275"/>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row>
    <row r="24" spans="1:259" s="125" customFormat="1" ht="18" customHeight="1" x14ac:dyDescent="0.2">
      <c r="A24" s="281"/>
      <c r="B24" s="233" t="s">
        <v>46</v>
      </c>
      <c r="C24" s="405">
        <v>1531878</v>
      </c>
      <c r="D24" s="186">
        <v>3.2266760357254345</v>
      </c>
      <c r="E24" s="276"/>
      <c r="F24" s="234">
        <v>201423</v>
      </c>
      <c r="G24" s="235">
        <v>3.1054342594200008</v>
      </c>
      <c r="H24" s="276"/>
      <c r="I24" s="282">
        <v>38104</v>
      </c>
      <c r="J24" s="413">
        <f t="shared" si="1"/>
        <v>2.4874043494325266</v>
      </c>
      <c r="K24" s="235">
        <f>I24*100/F24</f>
        <v>18.91740267993228</v>
      </c>
      <c r="L24" s="278"/>
      <c r="M24" s="278">
        <f t="shared" si="3"/>
        <v>12</v>
      </c>
      <c r="N24" s="278">
        <v>14</v>
      </c>
      <c r="O24" s="278">
        <f t="shared" si="4"/>
        <v>9</v>
      </c>
      <c r="P24" s="279" t="str">
        <f t="shared" si="0"/>
        <v>Cataluña</v>
      </c>
      <c r="Q24" s="280">
        <f t="shared" si="5"/>
        <v>17.891705026044491</v>
      </c>
      <c r="R24" s="310"/>
      <c r="S24" s="275"/>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row>
    <row r="25" spans="1:259" s="125" customFormat="1" ht="18" customHeight="1" x14ac:dyDescent="0.2">
      <c r="A25" s="281"/>
      <c r="B25" s="233" t="s">
        <v>47</v>
      </c>
      <c r="C25" s="406">
        <v>664117</v>
      </c>
      <c r="D25" s="186">
        <v>1.3988649284198011</v>
      </c>
      <c r="E25" s="276"/>
      <c r="F25" s="238">
        <v>82583</v>
      </c>
      <c r="G25" s="235">
        <v>1.2732214168475393</v>
      </c>
      <c r="H25" s="276"/>
      <c r="I25" s="282">
        <v>15346</v>
      </c>
      <c r="J25" s="413">
        <f t="shared" si="1"/>
        <v>2.3107374152446032</v>
      </c>
      <c r="K25" s="235">
        <f t="shared" si="2"/>
        <v>18.582516982914161</v>
      </c>
      <c r="L25" s="278"/>
      <c r="M25" s="278">
        <f t="shared" si="3"/>
        <v>13</v>
      </c>
      <c r="N25" s="278">
        <v>15</v>
      </c>
      <c r="O25" s="278">
        <f t="shared" si="4"/>
        <v>6</v>
      </c>
      <c r="P25" s="279" t="str">
        <f t="shared" si="0"/>
        <v>Cantabria</v>
      </c>
      <c r="Q25" s="283">
        <f t="shared" si="5"/>
        <v>17.875559300949057</v>
      </c>
      <c r="R25" s="310"/>
      <c r="S25" s="275"/>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row>
    <row r="26" spans="1:259" s="125" customFormat="1" ht="18" customHeight="1" x14ac:dyDescent="0.2">
      <c r="A26" s="281"/>
      <c r="B26" s="233" t="s">
        <v>48</v>
      </c>
      <c r="C26" s="406">
        <v>2208174</v>
      </c>
      <c r="D26" s="186">
        <v>4.6511942390399073</v>
      </c>
      <c r="E26" s="276"/>
      <c r="F26" s="238">
        <v>336616</v>
      </c>
      <c r="G26" s="235">
        <v>5.1897690862956214</v>
      </c>
      <c r="H26" s="276"/>
      <c r="I26" s="282">
        <v>65268</v>
      </c>
      <c r="J26" s="413">
        <f t="shared" si="1"/>
        <v>2.9557453352860779</v>
      </c>
      <c r="K26" s="235">
        <f t="shared" si="2"/>
        <v>19.389452670104809</v>
      </c>
      <c r="L26" s="278"/>
      <c r="M26" s="278">
        <f t="shared" si="3"/>
        <v>10</v>
      </c>
      <c r="N26" s="278">
        <v>16</v>
      </c>
      <c r="O26" s="278">
        <f t="shared" si="4"/>
        <v>3</v>
      </c>
      <c r="P26" s="279" t="str">
        <f t="shared" si="0"/>
        <v>Asturias, Principado de</v>
      </c>
      <c r="Q26" s="280">
        <f t="shared" si="5"/>
        <v>14.919742431602774</v>
      </c>
      <c r="R26" s="310"/>
      <c r="S26" s="275"/>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row>
    <row r="27" spans="1:259" s="125" customFormat="1" ht="18" customHeight="1" x14ac:dyDescent="0.2">
      <c r="A27" s="281"/>
      <c r="B27" s="233" t="s">
        <v>49</v>
      </c>
      <c r="C27" s="406">
        <v>319892</v>
      </c>
      <c r="D27" s="187">
        <v>0.67380551872948147</v>
      </c>
      <c r="E27" s="276"/>
      <c r="F27" s="238">
        <v>45131</v>
      </c>
      <c r="G27" s="242">
        <v>0.69580610735558523</v>
      </c>
      <c r="H27" s="276"/>
      <c r="I27" s="282">
        <v>8666</v>
      </c>
      <c r="J27" s="413">
        <f t="shared" si="1"/>
        <v>2.7090393007640077</v>
      </c>
      <c r="K27" s="242">
        <f t="shared" si="2"/>
        <v>19.201878974540783</v>
      </c>
      <c r="L27" s="278"/>
      <c r="M27" s="278">
        <f t="shared" si="3"/>
        <v>11</v>
      </c>
      <c r="N27" s="278">
        <v>17</v>
      </c>
      <c r="O27" s="278">
        <f t="shared" si="4"/>
        <v>5</v>
      </c>
      <c r="P27" s="279" t="str">
        <f t="shared" si="0"/>
        <v>Canarias</v>
      </c>
      <c r="Q27" s="280">
        <f t="shared" si="5"/>
        <v>14.837199128272019</v>
      </c>
      <c r="R27" s="310"/>
      <c r="S27" s="275"/>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row>
    <row r="28" spans="1:259" s="125" customFormat="1" ht="18" customHeight="1" x14ac:dyDescent="0.2">
      <c r="A28" s="281"/>
      <c r="B28" s="233" t="s">
        <v>4</v>
      </c>
      <c r="C28" s="238">
        <v>168287</v>
      </c>
      <c r="D28" s="242">
        <v>0.35447185090726951</v>
      </c>
      <c r="E28" s="276"/>
      <c r="F28" s="238">
        <v>22272</v>
      </c>
      <c r="G28" s="242">
        <v>0.34337802448480192</v>
      </c>
      <c r="H28" s="276"/>
      <c r="I28" s="282">
        <v>3215</v>
      </c>
      <c r="J28" s="413">
        <f t="shared" si="1"/>
        <v>1.9104268303552858</v>
      </c>
      <c r="K28" s="242">
        <f t="shared" si="2"/>
        <v>14.435165229885058</v>
      </c>
      <c r="L28" s="278"/>
      <c r="M28" s="278">
        <f t="shared" si="3"/>
        <v>19</v>
      </c>
      <c r="N28" s="278">
        <v>18</v>
      </c>
      <c r="O28" s="278">
        <f t="shared" si="4"/>
        <v>12</v>
      </c>
      <c r="P28" s="279" t="str">
        <f t="shared" si="0"/>
        <v>Galicia</v>
      </c>
      <c r="Q28" s="280">
        <f t="shared" si="5"/>
        <v>14.455533633469122</v>
      </c>
      <c r="R28" s="311"/>
      <c r="S28" s="223"/>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row>
    <row r="29" spans="1:259" s="125" customFormat="1" ht="6" customHeight="1" x14ac:dyDescent="0.2">
      <c r="A29" s="281"/>
      <c r="B29" s="290"/>
      <c r="C29" s="291"/>
      <c r="D29" s="292"/>
      <c r="E29" s="232"/>
      <c r="F29" s="291"/>
      <c r="G29" s="292"/>
      <c r="H29" s="232"/>
      <c r="I29" s="291"/>
      <c r="J29" s="411"/>
      <c r="K29" s="292"/>
      <c r="L29" s="278"/>
      <c r="M29" s="278"/>
      <c r="N29" s="278">
        <v>19</v>
      </c>
      <c r="O29" s="278">
        <f t="shared" si="4"/>
        <v>18</v>
      </c>
      <c r="P29" s="279" t="str">
        <f t="shared" si="0"/>
        <v>Ceuta y Melilla</v>
      </c>
      <c r="Q29" s="280">
        <f t="shared" si="5"/>
        <v>14.435165229885058</v>
      </c>
      <c r="R29" s="312"/>
      <c r="S29" s="212"/>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row>
    <row r="30" spans="1:259" s="125" customFormat="1" ht="5.25" customHeight="1" x14ac:dyDescent="0.2">
      <c r="A30" s="281"/>
      <c r="B30" s="293"/>
      <c r="C30" s="221"/>
      <c r="D30" s="249"/>
      <c r="E30" s="293"/>
      <c r="F30" s="293"/>
      <c r="G30" s="294"/>
      <c r="H30" s="293"/>
      <c r="I30" s="256"/>
      <c r="J30" s="256"/>
      <c r="K30" s="295"/>
      <c r="L30" s="296"/>
      <c r="M30" s="278"/>
      <c r="N30" s="297"/>
      <c r="O30" s="297"/>
      <c r="P30" s="297"/>
      <c r="Q30" s="297"/>
      <c r="R30" s="313"/>
      <c r="S30" s="256"/>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row>
    <row r="31" spans="1:259" s="27" customFormat="1" ht="15.75" customHeight="1" x14ac:dyDescent="0.2">
      <c r="A31" s="222"/>
      <c r="B31" s="298" t="s">
        <v>3</v>
      </c>
      <c r="C31" s="253">
        <f>SUM(C11:C28)</f>
        <v>47475420</v>
      </c>
      <c r="D31" s="254">
        <f>SUM(D11:D28)</f>
        <v>100</v>
      </c>
      <c r="E31" s="299"/>
      <c r="F31" s="253">
        <f>SUM(F11:F28)</f>
        <v>6486146</v>
      </c>
      <c r="G31" s="254">
        <f>SUM(G11:G28)</f>
        <v>99.999999999999986</v>
      </c>
      <c r="H31" s="211"/>
      <c r="I31" s="253">
        <f>SUM(I11:I30)</f>
        <v>1330298</v>
      </c>
      <c r="J31" s="409">
        <f>I31*100/C31</f>
        <v>2.8020773697210051</v>
      </c>
      <c r="K31" s="254">
        <f>I31*100/F31</f>
        <v>20.509837428883039</v>
      </c>
      <c r="L31" s="297"/>
      <c r="M31" s="278">
        <f t="shared" si="3"/>
        <v>7</v>
      </c>
      <c r="N31" s="297"/>
      <c r="O31" s="297"/>
      <c r="P31" s="297"/>
      <c r="Q31" s="297"/>
      <c r="R31" s="261"/>
      <c r="S31" s="261"/>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row>
    <row r="32" spans="1:259" s="27" customFormat="1" ht="9.75" customHeight="1" x14ac:dyDescent="0.2">
      <c r="A32" s="222"/>
      <c r="B32" s="300"/>
      <c r="C32" s="300"/>
      <c r="D32" s="300"/>
      <c r="E32" s="299"/>
      <c r="F32" s="301"/>
      <c r="G32" s="302"/>
      <c r="H32" s="211"/>
      <c r="I32" s="301"/>
      <c r="J32" s="301"/>
      <c r="K32" s="302"/>
      <c r="L32" s="297"/>
      <c r="M32" s="297"/>
      <c r="N32" s="297"/>
      <c r="O32" s="297"/>
      <c r="P32" s="297"/>
      <c r="Q32" s="297"/>
      <c r="R32" s="261"/>
      <c r="S32" s="261"/>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row>
    <row r="33" spans="1:259" s="20" customFormat="1" ht="18.75" customHeight="1" x14ac:dyDescent="0.2">
      <c r="A33" s="251"/>
      <c r="B33" s="1042" t="str">
        <f>'22solcasaadpot'!B32:M32</f>
        <v>(1) Cifras INE de población referidas al 01/01/2021. Real Decreto 1065/2021, de 30 de noviembre BOE 23.12.21.</v>
      </c>
      <c r="C33" s="1073"/>
      <c r="D33" s="1073"/>
      <c r="E33" s="1073"/>
      <c r="F33" s="1073"/>
      <c r="G33" s="1073"/>
      <c r="H33" s="1073"/>
      <c r="I33" s="1073"/>
      <c r="J33" s="1073"/>
      <c r="K33" s="1073"/>
      <c r="L33" s="1073"/>
      <c r="M33" s="1073"/>
      <c r="N33" s="1073"/>
      <c r="O33" s="1073"/>
      <c r="P33" s="251"/>
      <c r="Q33" s="261"/>
      <c r="R33" s="264"/>
      <c r="S33" s="264"/>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row>
    <row r="34" spans="1:259" ht="24" customHeight="1" x14ac:dyDescent="0.2">
      <c r="B34" s="1064" t="str">
        <f>'22solcasaadpot'!B33:Q33</f>
        <v>(2) Cifras de Población Potencialmente Dependiente calculadas según lo explicado en la metodología</v>
      </c>
      <c r="C34" s="1108"/>
      <c r="D34" s="1108"/>
      <c r="E34" s="1108"/>
      <c r="F34" s="1108"/>
      <c r="G34" s="1108"/>
      <c r="H34" s="1108"/>
      <c r="I34" s="1108"/>
      <c r="J34" s="1108"/>
      <c r="K34" s="1108"/>
      <c r="L34" s="1108"/>
      <c r="M34" s="1108"/>
      <c r="N34" s="1108"/>
      <c r="O34" s="1108"/>
      <c r="P34" s="1108"/>
    </row>
    <row r="35" spans="1:259" ht="15" customHeight="1" x14ac:dyDescent="0.15">
      <c r="B35" s="257" t="s">
        <v>50</v>
      </c>
      <c r="C35" s="257"/>
      <c r="D35" s="257"/>
      <c r="L35" s="304"/>
      <c r="M35" s="305"/>
      <c r="N35" s="305"/>
      <c r="O35" s="305"/>
      <c r="P35" s="306"/>
      <c r="Q35" s="307"/>
      <c r="R35" s="231"/>
    </row>
    <row r="36" spans="1:259" x14ac:dyDescent="0.15">
      <c r="L36" s="304"/>
      <c r="M36" s="305"/>
      <c r="N36" s="305"/>
      <c r="O36" s="305"/>
      <c r="P36" s="306"/>
      <c r="Q36" s="307"/>
      <c r="R36" s="231"/>
    </row>
    <row r="37" spans="1:259" x14ac:dyDescent="0.15">
      <c r="L37" s="304"/>
      <c r="M37" s="305"/>
      <c r="N37" s="305"/>
      <c r="O37" s="305"/>
      <c r="P37" s="306"/>
      <c r="Q37" s="308"/>
      <c r="R37" s="231"/>
    </row>
    <row r="38" spans="1:259" x14ac:dyDescent="0.15">
      <c r="L38" s="304"/>
      <c r="M38" s="305"/>
      <c r="N38" s="305"/>
      <c r="O38" s="305"/>
      <c r="P38" s="306"/>
      <c r="Q38" s="307"/>
      <c r="R38" s="231"/>
    </row>
    <row r="39" spans="1:259" x14ac:dyDescent="0.15">
      <c r="L39" s="304"/>
      <c r="M39" s="305"/>
      <c r="N39" s="305"/>
      <c r="O39" s="305"/>
      <c r="P39" s="306"/>
      <c r="Q39" s="307"/>
      <c r="R39" s="231"/>
    </row>
    <row r="40" spans="1:259" x14ac:dyDescent="0.15">
      <c r="L40" s="304"/>
      <c r="M40" s="305"/>
      <c r="N40" s="305"/>
      <c r="O40" s="305"/>
      <c r="P40" s="306"/>
      <c r="Q40" s="307"/>
      <c r="R40" s="231"/>
    </row>
    <row r="41" spans="1:259" x14ac:dyDescent="0.15">
      <c r="L41" s="304"/>
      <c r="M41" s="305"/>
      <c r="N41" s="305"/>
      <c r="O41" s="305"/>
      <c r="P41" s="306"/>
      <c r="Q41" s="307"/>
      <c r="R41" s="231"/>
    </row>
    <row r="42" spans="1:259" x14ac:dyDescent="0.15">
      <c r="L42" s="304"/>
      <c r="M42" s="305"/>
      <c r="N42" s="305"/>
      <c r="O42" s="305"/>
      <c r="P42" s="306"/>
      <c r="Q42" s="307"/>
      <c r="R42" s="231"/>
    </row>
    <row r="43" spans="1:259" x14ac:dyDescent="0.15">
      <c r="L43" s="304"/>
      <c r="M43" s="305"/>
      <c r="N43" s="305"/>
      <c r="O43" s="305"/>
      <c r="P43" s="306"/>
      <c r="Q43" s="307"/>
      <c r="R43" s="231"/>
    </row>
    <row r="44" spans="1:259" x14ac:dyDescent="0.15">
      <c r="L44" s="304"/>
      <c r="M44" s="305"/>
      <c r="N44" s="305"/>
      <c r="O44" s="305"/>
      <c r="P44" s="306"/>
      <c r="Q44" s="308"/>
      <c r="R44" s="231"/>
    </row>
    <row r="45" spans="1:259" x14ac:dyDescent="0.15">
      <c r="L45" s="304"/>
      <c r="M45" s="305"/>
      <c r="N45" s="305"/>
      <c r="O45" s="305"/>
      <c r="P45" s="306"/>
      <c r="Q45" s="307"/>
      <c r="R45" s="231"/>
    </row>
    <row r="46" spans="1:259" x14ac:dyDescent="0.15">
      <c r="L46" s="304"/>
      <c r="M46" s="305"/>
      <c r="N46" s="305"/>
      <c r="O46" s="305"/>
      <c r="P46" s="306"/>
      <c r="Q46" s="307"/>
      <c r="R46" s="231"/>
    </row>
    <row r="47" spans="1:259" x14ac:dyDescent="0.15">
      <c r="L47" s="304"/>
      <c r="M47" s="305"/>
      <c r="N47" s="305"/>
      <c r="O47" s="305"/>
      <c r="P47" s="306"/>
      <c r="Q47" s="307"/>
      <c r="R47" s="231"/>
    </row>
    <row r="48" spans="1:259" x14ac:dyDescent="0.15">
      <c r="L48" s="304"/>
      <c r="M48" s="305"/>
      <c r="N48" s="305"/>
      <c r="O48" s="305"/>
      <c r="P48" s="306"/>
      <c r="Q48" s="307"/>
      <c r="R48" s="231"/>
    </row>
    <row r="49" spans="12:18" x14ac:dyDescent="0.15">
      <c r="L49" s="304"/>
      <c r="M49" s="305"/>
      <c r="N49" s="305"/>
      <c r="O49" s="305"/>
      <c r="P49" s="306"/>
      <c r="Q49" s="307"/>
      <c r="R49" s="231"/>
    </row>
    <row r="50" spans="12:18" x14ac:dyDescent="0.15">
      <c r="L50" s="304"/>
      <c r="M50" s="305"/>
      <c r="N50" s="305"/>
      <c r="O50" s="305"/>
      <c r="P50" s="306"/>
      <c r="Q50" s="308"/>
      <c r="R50" s="231"/>
    </row>
    <row r="51" spans="12:18" x14ac:dyDescent="0.15">
      <c r="L51" s="304"/>
      <c r="M51" s="305"/>
      <c r="N51" s="305"/>
      <c r="O51" s="305"/>
      <c r="P51" s="306"/>
      <c r="Q51" s="307"/>
      <c r="R51" s="231"/>
    </row>
    <row r="52" spans="12:18" x14ac:dyDescent="0.15">
      <c r="L52" s="304"/>
      <c r="M52" s="305"/>
      <c r="N52" s="305"/>
      <c r="O52" s="305"/>
      <c r="P52" s="306"/>
      <c r="Q52" s="307"/>
      <c r="R52" s="231"/>
    </row>
    <row r="53" spans="12:18" x14ac:dyDescent="0.15">
      <c r="L53" s="304"/>
      <c r="M53" s="309"/>
      <c r="N53" s="309"/>
      <c r="O53" s="305"/>
      <c r="P53" s="306"/>
      <c r="Q53" s="307"/>
      <c r="R53" s="231"/>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3"/>
      <c r="C2" s="1043"/>
    </row>
    <row r="3" spans="1:53" s="208" customFormat="1" ht="4.5" customHeight="1" x14ac:dyDescent="0.2">
      <c r="B3" s="1044"/>
      <c r="C3" s="1044"/>
    </row>
    <row r="4" spans="1:53" s="208" customFormat="1" ht="17.25" customHeight="1" x14ac:dyDescent="0.2">
      <c r="A4" s="1044" t="s">
        <v>437</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1:53"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1:53" s="208" customFormat="1" ht="6" customHeight="1" x14ac:dyDescent="0.2"/>
    <row r="7" spans="1:53" s="213" customFormat="1" ht="12.75" customHeight="1" x14ac:dyDescent="0.2">
      <c r="A7" s="209"/>
      <c r="B7" s="1046" t="s">
        <v>15</v>
      </c>
      <c r="C7" s="211"/>
      <c r="D7" s="1049" t="s">
        <v>262</v>
      </c>
      <c r="E7" s="1050"/>
      <c r="F7" s="1050"/>
      <c r="G7" s="1050"/>
      <c r="H7" s="1050"/>
      <c r="I7" s="568"/>
      <c r="J7" s="1053"/>
      <c r="K7" s="1053"/>
      <c r="L7" s="1053"/>
      <c r="M7" s="1053"/>
      <c r="N7" s="1053"/>
      <c r="O7" s="1053"/>
      <c r="P7" s="568"/>
      <c r="Q7" s="1053"/>
      <c r="R7" s="1053"/>
      <c r="S7" s="1053"/>
      <c r="T7" s="1053"/>
      <c r="U7" s="1053"/>
      <c r="V7" s="1053"/>
      <c r="W7" s="568"/>
      <c r="X7" s="1053"/>
      <c r="Y7" s="1053"/>
      <c r="Z7" s="1053"/>
      <c r="AA7" s="1053"/>
      <c r="AB7" s="1053"/>
      <c r="AC7" s="1054"/>
      <c r="AD7" s="430"/>
      <c r="AE7" s="430"/>
      <c r="AF7" s="431"/>
      <c r="AG7" s="431"/>
      <c r="AH7" s="431"/>
      <c r="AI7" s="431"/>
      <c r="AJ7" s="431"/>
      <c r="AK7" s="431"/>
      <c r="AL7" s="432"/>
    </row>
    <row r="8" spans="1:53" s="213" customFormat="1" ht="33.75" customHeight="1" x14ac:dyDescent="0.2">
      <c r="A8" s="209"/>
      <c r="B8" s="1047"/>
      <c r="C8" s="211"/>
      <c r="D8" s="1051"/>
      <c r="E8" s="1052"/>
      <c r="F8" s="1052"/>
      <c r="G8" s="1052"/>
      <c r="H8" s="1052"/>
      <c r="I8" s="501"/>
      <c r="J8" s="1055" t="s">
        <v>263</v>
      </c>
      <c r="K8" s="1053"/>
      <c r="L8" s="1053"/>
      <c r="M8" s="1053"/>
      <c r="N8" s="1053"/>
      <c r="O8" s="1054"/>
      <c r="P8" s="211"/>
      <c r="Q8" s="1055" t="s">
        <v>264</v>
      </c>
      <c r="R8" s="1053"/>
      <c r="S8" s="1053"/>
      <c r="T8" s="1053"/>
      <c r="U8" s="1053"/>
      <c r="V8" s="1054"/>
      <c r="W8" s="211"/>
      <c r="X8" s="1055" t="s">
        <v>265</v>
      </c>
      <c r="Y8" s="1053"/>
      <c r="Z8" s="1053"/>
      <c r="AA8" s="1053"/>
      <c r="AB8" s="1053"/>
      <c r="AC8" s="1054"/>
      <c r="AD8" s="430"/>
      <c r="AE8" s="430"/>
      <c r="AF8" s="431"/>
      <c r="AG8" s="431"/>
      <c r="AH8" s="431"/>
      <c r="AI8" s="431"/>
      <c r="AJ8" s="431"/>
      <c r="AK8" s="431"/>
      <c r="AL8" s="432"/>
    </row>
    <row r="9" spans="1:53" s="213" customFormat="1" ht="21.75" customHeight="1" x14ac:dyDescent="0.2">
      <c r="A9" s="209"/>
      <c r="B9" s="1047"/>
      <c r="C9" s="211"/>
      <c r="D9" s="1056" t="s">
        <v>12</v>
      </c>
      <c r="E9" s="1037" t="s">
        <v>27</v>
      </c>
      <c r="F9" s="1038"/>
      <c r="G9" s="1038" t="s">
        <v>26</v>
      </c>
      <c r="H9" s="1039"/>
      <c r="I9" s="211"/>
      <c r="J9" s="1040" t="s">
        <v>12</v>
      </c>
      <c r="K9" s="1035" t="s">
        <v>233</v>
      </c>
      <c r="L9" s="1037" t="s">
        <v>27</v>
      </c>
      <c r="M9" s="1038"/>
      <c r="N9" s="1038" t="s">
        <v>26</v>
      </c>
      <c r="O9" s="1039"/>
      <c r="P9" s="211"/>
      <c r="Q9" s="1040" t="s">
        <v>12</v>
      </c>
      <c r="R9" s="1035" t="s">
        <v>233</v>
      </c>
      <c r="S9" s="1037" t="s">
        <v>27</v>
      </c>
      <c r="T9" s="1038"/>
      <c r="U9" s="1038" t="s">
        <v>26</v>
      </c>
      <c r="V9" s="1039"/>
      <c r="W9" s="211"/>
      <c r="X9" s="1040" t="s">
        <v>12</v>
      </c>
      <c r="Y9" s="1035" t="s">
        <v>233</v>
      </c>
      <c r="Z9" s="1037" t="s">
        <v>27</v>
      </c>
      <c r="AA9" s="1038"/>
      <c r="AB9" s="1038" t="s">
        <v>26</v>
      </c>
      <c r="AC9" s="1039"/>
      <c r="AD9" s="430"/>
      <c r="AE9" s="430"/>
      <c r="AF9" s="431"/>
      <c r="AG9" s="431"/>
      <c r="AH9" s="431"/>
      <c r="AI9" s="431"/>
      <c r="AJ9" s="431"/>
      <c r="AK9" s="431"/>
      <c r="AL9" s="432"/>
    </row>
    <row r="10" spans="1:53" s="219" customFormat="1" ht="36.75" customHeight="1" x14ac:dyDescent="0.2">
      <c r="A10" s="214"/>
      <c r="B10" s="1048"/>
      <c r="C10" s="216"/>
      <c r="D10" s="1057"/>
      <c r="E10" s="408" t="s">
        <v>12</v>
      </c>
      <c r="F10" s="408" t="s">
        <v>233</v>
      </c>
      <c r="G10" s="408" t="s">
        <v>12</v>
      </c>
      <c r="H10" s="218" t="s">
        <v>233</v>
      </c>
      <c r="I10" s="216"/>
      <c r="J10" s="1041"/>
      <c r="K10" s="1036"/>
      <c r="L10" s="408" t="s">
        <v>12</v>
      </c>
      <c r="M10" s="408" t="s">
        <v>233</v>
      </c>
      <c r="N10" s="408" t="s">
        <v>12</v>
      </c>
      <c r="O10" s="218" t="s">
        <v>233</v>
      </c>
      <c r="P10" s="216"/>
      <c r="Q10" s="1041"/>
      <c r="R10" s="1036"/>
      <c r="S10" s="408" t="s">
        <v>12</v>
      </c>
      <c r="T10" s="408" t="s">
        <v>233</v>
      </c>
      <c r="U10" s="408" t="s">
        <v>12</v>
      </c>
      <c r="V10" s="218" t="s">
        <v>233</v>
      </c>
      <c r="W10" s="216"/>
      <c r="X10" s="1041"/>
      <c r="Y10" s="1036"/>
      <c r="Z10" s="408" t="s">
        <v>12</v>
      </c>
      <c r="AA10" s="408" t="s">
        <v>233</v>
      </c>
      <c r="AB10" s="408" t="s">
        <v>12</v>
      </c>
      <c r="AC10" s="218" t="s">
        <v>233</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269920</v>
      </c>
      <c r="E12" s="738">
        <f>L12+S12+Z12</f>
        <v>171210</v>
      </c>
      <c r="F12" s="747">
        <f>E12/$D12*100</f>
        <v>63.429905157083574</v>
      </c>
      <c r="G12" s="738">
        <f>N12+U12+AB12</f>
        <v>98710</v>
      </c>
      <c r="H12" s="230">
        <f>G12/$D12*100</f>
        <v>36.570094842916419</v>
      </c>
      <c r="I12" s="226"/>
      <c r="J12" s="227">
        <v>81760</v>
      </c>
      <c r="K12" s="750">
        <v>30.290456431535269</v>
      </c>
      <c r="L12" s="744">
        <v>33626</v>
      </c>
      <c r="M12" s="747">
        <v>41.12769080234834</v>
      </c>
      <c r="N12" s="744">
        <v>48134</v>
      </c>
      <c r="O12" s="228">
        <v>58.87230919765166</v>
      </c>
      <c r="P12" s="226"/>
      <c r="Q12" s="227">
        <v>56209</v>
      </c>
      <c r="R12" s="750">
        <v>20.824318316538236</v>
      </c>
      <c r="S12" s="744">
        <v>37582</v>
      </c>
      <c r="T12" s="747">
        <v>66.861178814780558</v>
      </c>
      <c r="U12" s="744">
        <v>18627</v>
      </c>
      <c r="V12" s="228">
        <v>33.138821185219449</v>
      </c>
      <c r="W12" s="226"/>
      <c r="X12" s="227">
        <v>131951</v>
      </c>
      <c r="Y12" s="750">
        <v>48.885225251926492</v>
      </c>
      <c r="Z12" s="744">
        <v>100002</v>
      </c>
      <c r="AA12" s="747">
        <v>75.787224045289534</v>
      </c>
      <c r="AB12" s="744">
        <v>31949</v>
      </c>
      <c r="AC12" s="228">
        <f t="shared" ref="AC12:AC29" si="0">AB12/$X12*100</f>
        <v>24.212775954710462</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37918</v>
      </c>
      <c r="E13" s="739">
        <f t="shared" ref="E13:E29" si="2">L13+S13+Z13</f>
        <v>24612</v>
      </c>
      <c r="F13" s="577">
        <f t="shared" ref="F13:H29" si="3">E13/$D13*100</f>
        <v>64.908486734532417</v>
      </c>
      <c r="G13" s="739">
        <f t="shared" ref="G13:G29" si="4">N13+U13+AB13</f>
        <v>13306</v>
      </c>
      <c r="H13" s="237">
        <f t="shared" si="3"/>
        <v>35.09151326546759</v>
      </c>
      <c r="I13" s="226"/>
      <c r="J13" s="234">
        <v>7990</v>
      </c>
      <c r="K13" s="751">
        <v>21.071786486629041</v>
      </c>
      <c r="L13" s="745">
        <v>3409</v>
      </c>
      <c r="M13" s="748">
        <v>42.665832290362957</v>
      </c>
      <c r="N13" s="745">
        <v>4581</v>
      </c>
      <c r="O13" s="235">
        <v>57.33416770963705</v>
      </c>
      <c r="P13" s="226"/>
      <c r="Q13" s="234">
        <v>6894</v>
      </c>
      <c r="R13" s="751">
        <v>18.181338678200326</v>
      </c>
      <c r="S13" s="745">
        <v>4231</v>
      </c>
      <c r="T13" s="748">
        <v>61.372207716855229</v>
      </c>
      <c r="U13" s="745">
        <v>2663</v>
      </c>
      <c r="V13" s="235">
        <v>38.627792283144764</v>
      </c>
      <c r="W13" s="226"/>
      <c r="X13" s="234">
        <v>23034</v>
      </c>
      <c r="Y13" s="751">
        <v>60.74687483517063</v>
      </c>
      <c r="Z13" s="745">
        <v>16972</v>
      </c>
      <c r="AA13" s="748">
        <v>73.68238256490406</v>
      </c>
      <c r="AB13" s="745">
        <v>6062</v>
      </c>
      <c r="AC13" s="235">
        <f t="shared" si="0"/>
        <v>26.317617435095947</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28870</v>
      </c>
      <c r="E14" s="739">
        <f t="shared" si="2"/>
        <v>18798</v>
      </c>
      <c r="F14" s="577">
        <f t="shared" si="3"/>
        <v>65.112573605819193</v>
      </c>
      <c r="G14" s="739">
        <f t="shared" si="4"/>
        <v>10072</v>
      </c>
      <c r="H14" s="237">
        <f t="shared" si="3"/>
        <v>34.887426394180807</v>
      </c>
      <c r="I14" s="226"/>
      <c r="J14" s="234">
        <v>7344</v>
      </c>
      <c r="K14" s="751">
        <v>25.438171111880848</v>
      </c>
      <c r="L14" s="745">
        <v>2992</v>
      </c>
      <c r="M14" s="748">
        <v>40.74074074074074</v>
      </c>
      <c r="N14" s="745">
        <v>4352</v>
      </c>
      <c r="O14" s="235">
        <v>59.259259259259252</v>
      </c>
      <c r="P14" s="226"/>
      <c r="Q14" s="234">
        <v>5812</v>
      </c>
      <c r="R14" s="751">
        <v>20.131624523727051</v>
      </c>
      <c r="S14" s="745">
        <v>3502</v>
      </c>
      <c r="T14" s="748">
        <v>60.254645560908472</v>
      </c>
      <c r="U14" s="745">
        <v>2310</v>
      </c>
      <c r="V14" s="235">
        <v>39.745354439091535</v>
      </c>
      <c r="W14" s="226"/>
      <c r="X14" s="234">
        <v>15714</v>
      </c>
      <c r="Y14" s="751">
        <v>54.430204364392097</v>
      </c>
      <c r="Z14" s="745">
        <v>12304</v>
      </c>
      <c r="AA14" s="748">
        <v>78.299605447371761</v>
      </c>
      <c r="AB14" s="745">
        <v>3410</v>
      </c>
      <c r="AC14" s="235">
        <f t="shared" si="0"/>
        <v>21.700394552628229</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26768</v>
      </c>
      <c r="E15" s="739">
        <f t="shared" si="2"/>
        <v>16895</v>
      </c>
      <c r="F15" s="577">
        <f t="shared" si="3"/>
        <v>63.116407650926476</v>
      </c>
      <c r="G15" s="739">
        <f t="shared" si="4"/>
        <v>9873</v>
      </c>
      <c r="H15" s="237">
        <f t="shared" si="3"/>
        <v>36.883592349073517</v>
      </c>
      <c r="I15" s="226"/>
      <c r="J15" s="234">
        <v>7089</v>
      </c>
      <c r="K15" s="751">
        <v>26.483114166168559</v>
      </c>
      <c r="L15" s="745">
        <v>3010</v>
      </c>
      <c r="M15" s="748">
        <v>42.460149527436876</v>
      </c>
      <c r="N15" s="745">
        <v>4079</v>
      </c>
      <c r="O15" s="235">
        <v>57.539850472563124</v>
      </c>
      <c r="P15" s="226"/>
      <c r="Q15" s="234">
        <v>5813</v>
      </c>
      <c r="R15" s="751">
        <v>21.716228332337121</v>
      </c>
      <c r="S15" s="745">
        <v>3510</v>
      </c>
      <c r="T15" s="748">
        <v>60.381902632031647</v>
      </c>
      <c r="U15" s="745">
        <v>2303</v>
      </c>
      <c r="V15" s="235">
        <v>39.618097367968346</v>
      </c>
      <c r="W15" s="226"/>
      <c r="X15" s="234">
        <v>13866</v>
      </c>
      <c r="Y15" s="751">
        <v>51.800657501494321</v>
      </c>
      <c r="Z15" s="745">
        <v>10375</v>
      </c>
      <c r="AA15" s="748">
        <v>74.823308812923699</v>
      </c>
      <c r="AB15" s="745">
        <v>3491</v>
      </c>
      <c r="AC15" s="235">
        <f t="shared" si="0"/>
        <v>25.176691187076301</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36628</v>
      </c>
      <c r="E16" s="739">
        <f t="shared" si="2"/>
        <v>21646</v>
      </c>
      <c r="F16" s="577">
        <f t="shared" si="3"/>
        <v>59.096865785737684</v>
      </c>
      <c r="G16" s="739">
        <f t="shared" si="4"/>
        <v>14982</v>
      </c>
      <c r="H16" s="237">
        <f t="shared" si="3"/>
        <v>40.903134214262316</v>
      </c>
      <c r="I16" s="226"/>
      <c r="J16" s="234">
        <v>15001</v>
      </c>
      <c r="K16" s="751">
        <v>40.955007098394667</v>
      </c>
      <c r="L16" s="745">
        <v>6177</v>
      </c>
      <c r="M16" s="748">
        <v>41.177254849676686</v>
      </c>
      <c r="N16" s="745">
        <v>8824</v>
      </c>
      <c r="O16" s="235">
        <v>58.822745150323307</v>
      </c>
      <c r="P16" s="226"/>
      <c r="Q16" s="234">
        <v>7138</v>
      </c>
      <c r="R16" s="751">
        <v>19.487823522987881</v>
      </c>
      <c r="S16" s="745">
        <v>4329</v>
      </c>
      <c r="T16" s="748">
        <v>60.647240123283829</v>
      </c>
      <c r="U16" s="745">
        <v>2809</v>
      </c>
      <c r="V16" s="235">
        <v>39.352759876716163</v>
      </c>
      <c r="W16" s="226"/>
      <c r="X16" s="234">
        <v>14489</v>
      </c>
      <c r="Y16" s="751">
        <v>39.557169378617452</v>
      </c>
      <c r="Z16" s="745">
        <v>11140</v>
      </c>
      <c r="AA16" s="748">
        <v>76.88591345158396</v>
      </c>
      <c r="AB16" s="745">
        <v>3349</v>
      </c>
      <c r="AC16" s="235">
        <f t="shared" si="0"/>
        <v>23.11408654841604</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17818</v>
      </c>
      <c r="E17" s="740">
        <f t="shared" si="2"/>
        <v>11127</v>
      </c>
      <c r="F17" s="578">
        <f t="shared" si="3"/>
        <v>62.448086204961271</v>
      </c>
      <c r="G17" s="740">
        <f t="shared" si="4"/>
        <v>6691</v>
      </c>
      <c r="H17" s="237">
        <f t="shared" si="3"/>
        <v>37.551913795038729</v>
      </c>
      <c r="I17" s="226"/>
      <c r="J17" s="238">
        <v>4514</v>
      </c>
      <c r="K17" s="752">
        <v>25.333931978897745</v>
      </c>
      <c r="L17" s="740">
        <v>1857</v>
      </c>
      <c r="M17" s="578">
        <v>41.138679663269826</v>
      </c>
      <c r="N17" s="740">
        <v>2657</v>
      </c>
      <c r="O17" s="235">
        <v>58.861320336730174</v>
      </c>
      <c r="P17" s="226"/>
      <c r="Q17" s="238">
        <v>3703</v>
      </c>
      <c r="R17" s="752">
        <v>20.782354921989</v>
      </c>
      <c r="S17" s="740">
        <v>2054</v>
      </c>
      <c r="T17" s="578">
        <v>55.468539022414255</v>
      </c>
      <c r="U17" s="740">
        <v>1649</v>
      </c>
      <c r="V17" s="235">
        <v>44.531460977585738</v>
      </c>
      <c r="W17" s="226"/>
      <c r="X17" s="238">
        <v>9601</v>
      </c>
      <c r="Y17" s="752">
        <v>53.883713099113265</v>
      </c>
      <c r="Z17" s="740">
        <v>7216</v>
      </c>
      <c r="AA17" s="578">
        <v>75.158837621081148</v>
      </c>
      <c r="AB17" s="740">
        <v>2385</v>
      </c>
      <c r="AC17" s="235">
        <f t="shared" si="0"/>
        <v>24.841162378918863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116227</v>
      </c>
      <c r="E18" s="739">
        <f t="shared" si="2"/>
        <v>73959</v>
      </c>
      <c r="F18" s="577">
        <f t="shared" si="3"/>
        <v>63.633234962616257</v>
      </c>
      <c r="G18" s="739">
        <f t="shared" si="4"/>
        <v>42268</v>
      </c>
      <c r="H18" s="237">
        <f t="shared" si="3"/>
        <v>36.366765037383743</v>
      </c>
      <c r="I18" s="226"/>
      <c r="J18" s="234">
        <v>24224</v>
      </c>
      <c r="K18" s="751">
        <v>20.841973035525307</v>
      </c>
      <c r="L18" s="745">
        <v>10130</v>
      </c>
      <c r="M18" s="748">
        <v>41.818031704095112</v>
      </c>
      <c r="N18" s="745">
        <v>14094</v>
      </c>
      <c r="O18" s="235">
        <v>58.181968295904888</v>
      </c>
      <c r="P18" s="226"/>
      <c r="Q18" s="234">
        <v>19962</v>
      </c>
      <c r="R18" s="751">
        <v>17.175010969912329</v>
      </c>
      <c r="S18" s="745">
        <v>11496</v>
      </c>
      <c r="T18" s="748">
        <v>57.589419897805826</v>
      </c>
      <c r="U18" s="745">
        <v>8466</v>
      </c>
      <c r="V18" s="235">
        <v>42.410580102194167</v>
      </c>
      <c r="W18" s="226"/>
      <c r="X18" s="234">
        <v>72041</v>
      </c>
      <c r="Y18" s="751">
        <v>61.983015994562365</v>
      </c>
      <c r="Z18" s="745">
        <v>52333</v>
      </c>
      <c r="AA18" s="748">
        <v>72.643355866798075</v>
      </c>
      <c r="AB18" s="745">
        <v>19708</v>
      </c>
      <c r="AC18" s="235">
        <f t="shared" si="0"/>
        <v>27.356644133201929</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67575</v>
      </c>
      <c r="E19" s="739">
        <f t="shared" si="2"/>
        <v>43515</v>
      </c>
      <c r="F19" s="577">
        <f t="shared" si="3"/>
        <v>64.395116537180911</v>
      </c>
      <c r="G19" s="739">
        <f t="shared" si="4"/>
        <v>24060</v>
      </c>
      <c r="H19" s="237">
        <f t="shared" si="3"/>
        <v>35.604883462819089</v>
      </c>
      <c r="I19" s="226"/>
      <c r="J19" s="234">
        <v>15698</v>
      </c>
      <c r="K19" s="751">
        <v>23.230484646688865</v>
      </c>
      <c r="L19" s="745">
        <v>6539</v>
      </c>
      <c r="M19" s="748">
        <v>41.654987896547333</v>
      </c>
      <c r="N19" s="745">
        <v>9159</v>
      </c>
      <c r="O19" s="235">
        <v>58.345012103452667</v>
      </c>
      <c r="P19" s="226"/>
      <c r="Q19" s="234">
        <v>11953</v>
      </c>
      <c r="R19" s="751">
        <v>17.68849426563078</v>
      </c>
      <c r="S19" s="745">
        <v>7568</v>
      </c>
      <c r="T19" s="748">
        <v>63.314649042081484</v>
      </c>
      <c r="U19" s="745">
        <v>4385</v>
      </c>
      <c r="V19" s="235">
        <v>36.685350957918516</v>
      </c>
      <c r="W19" s="226"/>
      <c r="X19" s="234">
        <v>39924</v>
      </c>
      <c r="Y19" s="751">
        <v>59.081021087680355</v>
      </c>
      <c r="Z19" s="745">
        <v>29408</v>
      </c>
      <c r="AA19" s="748">
        <v>73.659953912433622</v>
      </c>
      <c r="AB19" s="745">
        <v>10516</v>
      </c>
      <c r="AC19" s="235">
        <f t="shared" si="0"/>
        <v>26.340046087566378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191389</v>
      </c>
      <c r="E20" s="739">
        <f t="shared" si="2"/>
        <v>121968</v>
      </c>
      <c r="F20" s="577">
        <f t="shared" si="3"/>
        <v>63.727800448301629</v>
      </c>
      <c r="G20" s="739">
        <f t="shared" si="4"/>
        <v>69421</v>
      </c>
      <c r="H20" s="237">
        <f t="shared" si="3"/>
        <v>36.272199551698378</v>
      </c>
      <c r="I20" s="226"/>
      <c r="J20" s="234">
        <v>52375</v>
      </c>
      <c r="K20" s="751">
        <v>27.365731572869915</v>
      </c>
      <c r="L20" s="745">
        <v>22498</v>
      </c>
      <c r="M20" s="748">
        <v>42.955608591885444</v>
      </c>
      <c r="N20" s="745">
        <v>29877</v>
      </c>
      <c r="O20" s="235">
        <v>57.044391408114556</v>
      </c>
      <c r="P20" s="226"/>
      <c r="Q20" s="234">
        <v>38486</v>
      </c>
      <c r="R20" s="751">
        <v>20.108783681402798</v>
      </c>
      <c r="S20" s="745">
        <v>23644</v>
      </c>
      <c r="T20" s="748">
        <v>61.435327131944085</v>
      </c>
      <c r="U20" s="745">
        <v>14842</v>
      </c>
      <c r="V20" s="235">
        <v>38.564672868055915</v>
      </c>
      <c r="W20" s="226"/>
      <c r="X20" s="234">
        <v>100528</v>
      </c>
      <c r="Y20" s="751">
        <v>52.52548474572729</v>
      </c>
      <c r="Z20" s="745">
        <v>75826</v>
      </c>
      <c r="AA20" s="748">
        <v>75.427741524749322</v>
      </c>
      <c r="AB20" s="745">
        <v>24702</v>
      </c>
      <c r="AC20" s="235">
        <f t="shared" si="0"/>
        <v>24.572258475250678</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138962</v>
      </c>
      <c r="E21" s="739">
        <f t="shared" si="2"/>
        <v>86982</v>
      </c>
      <c r="F21" s="577">
        <f t="shared" si="3"/>
        <v>62.594090470776187</v>
      </c>
      <c r="G21" s="739">
        <f t="shared" si="4"/>
        <v>51980</v>
      </c>
      <c r="H21" s="237">
        <f t="shared" si="3"/>
        <v>37.40590952922382</v>
      </c>
      <c r="I21" s="226"/>
      <c r="J21" s="234">
        <v>37947</v>
      </c>
      <c r="K21" s="751">
        <v>27.307465350239635</v>
      </c>
      <c r="L21" s="745">
        <v>15247</v>
      </c>
      <c r="M21" s="748">
        <v>40.179724352386224</v>
      </c>
      <c r="N21" s="745">
        <v>22700</v>
      </c>
      <c r="O21" s="235">
        <v>59.820275647613776</v>
      </c>
      <c r="P21" s="226"/>
      <c r="Q21" s="234">
        <v>28118</v>
      </c>
      <c r="R21" s="751">
        <v>20.234308659921417</v>
      </c>
      <c r="S21" s="745">
        <v>17224</v>
      </c>
      <c r="T21" s="748">
        <v>61.256134860231882</v>
      </c>
      <c r="U21" s="745">
        <v>10894</v>
      </c>
      <c r="V21" s="235">
        <v>38.743865139768118</v>
      </c>
      <c r="W21" s="226"/>
      <c r="X21" s="234">
        <v>72897</v>
      </c>
      <c r="Y21" s="751">
        <v>52.458225989838944</v>
      </c>
      <c r="Z21" s="745">
        <v>54511</v>
      </c>
      <c r="AA21" s="748">
        <v>74.778111582095292</v>
      </c>
      <c r="AB21" s="745">
        <v>18386</v>
      </c>
      <c r="AC21" s="235">
        <f t="shared" si="0"/>
        <v>25.221888417904715</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32777</v>
      </c>
      <c r="E22" s="739">
        <f t="shared" si="2"/>
        <v>21261</v>
      </c>
      <c r="F22" s="577">
        <f t="shared" si="3"/>
        <v>64.865606980504623</v>
      </c>
      <c r="G22" s="739">
        <f t="shared" si="4"/>
        <v>11516</v>
      </c>
      <c r="H22" s="237">
        <f t="shared" si="3"/>
        <v>35.134393019495377</v>
      </c>
      <c r="I22" s="226"/>
      <c r="J22" s="234">
        <v>8385</v>
      </c>
      <c r="K22" s="751">
        <v>25.581962961832993</v>
      </c>
      <c r="L22" s="745">
        <v>3572</v>
      </c>
      <c r="M22" s="748">
        <v>42.599880739415624</v>
      </c>
      <c r="N22" s="745">
        <v>4813</v>
      </c>
      <c r="O22" s="235">
        <v>57.400119260584383</v>
      </c>
      <c r="P22" s="226"/>
      <c r="Q22" s="234">
        <v>6172</v>
      </c>
      <c r="R22" s="751">
        <v>18.830277328614578</v>
      </c>
      <c r="S22" s="745">
        <v>3932</v>
      </c>
      <c r="T22" s="748">
        <v>63.707064160725857</v>
      </c>
      <c r="U22" s="745">
        <v>2240</v>
      </c>
      <c r="V22" s="235">
        <v>36.292935839274143</v>
      </c>
      <c r="W22" s="226"/>
      <c r="X22" s="234">
        <v>18220</v>
      </c>
      <c r="Y22" s="751">
        <v>55.587759709552429</v>
      </c>
      <c r="Z22" s="745">
        <v>13757</v>
      </c>
      <c r="AA22" s="748">
        <v>75.504939626783752</v>
      </c>
      <c r="AB22" s="745">
        <v>4463</v>
      </c>
      <c r="AC22" s="235">
        <f t="shared" si="0"/>
        <v>24.495060373216244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70190</v>
      </c>
      <c r="E23" s="739">
        <f t="shared" si="2"/>
        <v>44266</v>
      </c>
      <c r="F23" s="577">
        <f t="shared" si="3"/>
        <v>63.065963812508905</v>
      </c>
      <c r="G23" s="739">
        <f t="shared" si="4"/>
        <v>25924</v>
      </c>
      <c r="H23" s="237">
        <f t="shared" si="3"/>
        <v>36.934036187491095</v>
      </c>
      <c r="I23" s="226"/>
      <c r="J23" s="234">
        <v>19591</v>
      </c>
      <c r="K23" s="751">
        <v>27.911383387947001</v>
      </c>
      <c r="L23" s="745">
        <v>7748</v>
      </c>
      <c r="M23" s="748">
        <v>39.548772395487724</v>
      </c>
      <c r="N23" s="745">
        <v>11843</v>
      </c>
      <c r="O23" s="235">
        <v>60.451227604512283</v>
      </c>
      <c r="P23" s="226"/>
      <c r="Q23" s="234">
        <v>12728</v>
      </c>
      <c r="R23" s="751">
        <v>18.133637270266419</v>
      </c>
      <c r="S23" s="745">
        <v>7544</v>
      </c>
      <c r="T23" s="748">
        <v>59.270898805782522</v>
      </c>
      <c r="U23" s="745">
        <v>5184</v>
      </c>
      <c r="V23" s="235">
        <v>40.729101194217471</v>
      </c>
      <c r="W23" s="226"/>
      <c r="X23" s="234">
        <v>37871</v>
      </c>
      <c r="Y23" s="751">
        <v>53.954979341786583</v>
      </c>
      <c r="Z23" s="745">
        <v>28974</v>
      </c>
      <c r="AA23" s="748">
        <v>76.507089857674742</v>
      </c>
      <c r="AB23" s="745">
        <v>8897</v>
      </c>
      <c r="AC23" s="235">
        <f t="shared" si="0"/>
        <v>23.492910142325265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164657</v>
      </c>
      <c r="E24" s="739">
        <f t="shared" si="2"/>
        <v>109699</v>
      </c>
      <c r="F24" s="577">
        <f t="shared" si="3"/>
        <v>66.622736962291313</v>
      </c>
      <c r="G24" s="739">
        <f t="shared" si="4"/>
        <v>54958</v>
      </c>
      <c r="H24" s="237">
        <f t="shared" si="3"/>
        <v>33.377263037708694</v>
      </c>
      <c r="I24" s="226"/>
      <c r="J24" s="234">
        <v>44120</v>
      </c>
      <c r="K24" s="751">
        <v>26.795095258628542</v>
      </c>
      <c r="L24" s="745">
        <v>20995</v>
      </c>
      <c r="M24" s="748">
        <v>47.586128739800543</v>
      </c>
      <c r="N24" s="745">
        <v>23125</v>
      </c>
      <c r="O24" s="235">
        <v>52.41387126019945</v>
      </c>
      <c r="P24" s="226"/>
      <c r="Q24" s="234">
        <v>29555</v>
      </c>
      <c r="R24" s="751">
        <v>17.949434278530521</v>
      </c>
      <c r="S24" s="745">
        <v>19011</v>
      </c>
      <c r="T24" s="748">
        <v>64.324141431229904</v>
      </c>
      <c r="U24" s="745">
        <v>10544</v>
      </c>
      <c r="V24" s="235">
        <v>35.675858568770089</v>
      </c>
      <c r="W24" s="226"/>
      <c r="X24" s="234">
        <v>90982</v>
      </c>
      <c r="Y24" s="751">
        <v>55.25547046284094</v>
      </c>
      <c r="Z24" s="745">
        <v>69693</v>
      </c>
      <c r="AA24" s="748">
        <v>76.600866105383474</v>
      </c>
      <c r="AB24" s="745">
        <v>21289</v>
      </c>
      <c r="AC24" s="235">
        <f t="shared" si="0"/>
        <v>23.399133894616515</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38104</v>
      </c>
      <c r="E25" s="739">
        <f t="shared" si="2"/>
        <v>22630</v>
      </c>
      <c r="F25" s="577">
        <f t="shared" si="3"/>
        <v>59.390090279235771</v>
      </c>
      <c r="G25" s="739">
        <f t="shared" si="4"/>
        <v>15474</v>
      </c>
      <c r="H25" s="237">
        <f t="shared" si="3"/>
        <v>40.609909720764229</v>
      </c>
      <c r="I25" s="226"/>
      <c r="J25" s="234">
        <v>14053</v>
      </c>
      <c r="K25" s="751">
        <v>36.880642452235982</v>
      </c>
      <c r="L25" s="745">
        <v>5329</v>
      </c>
      <c r="M25" s="748">
        <v>37.920728670034869</v>
      </c>
      <c r="N25" s="745">
        <v>8724</v>
      </c>
      <c r="O25" s="235">
        <v>62.079271329965138</v>
      </c>
      <c r="P25" s="226"/>
      <c r="Q25" s="234">
        <v>7323</v>
      </c>
      <c r="R25" s="751">
        <v>19.218454755406256</v>
      </c>
      <c r="S25" s="745">
        <v>4586</v>
      </c>
      <c r="T25" s="748">
        <v>62.624607401338253</v>
      </c>
      <c r="U25" s="745">
        <v>2737</v>
      </c>
      <c r="V25" s="235">
        <v>37.375392598661747</v>
      </c>
      <c r="W25" s="226"/>
      <c r="X25" s="234">
        <v>16728</v>
      </c>
      <c r="Y25" s="751">
        <v>43.900902792357762</v>
      </c>
      <c r="Z25" s="745">
        <v>12715</v>
      </c>
      <c r="AA25" s="748">
        <v>76.010282161645151</v>
      </c>
      <c r="AB25" s="745">
        <v>4013</v>
      </c>
      <c r="AC25" s="235">
        <f t="shared" si="0"/>
        <v>23.989717838354853</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15346</v>
      </c>
      <c r="E26" s="741">
        <f t="shared" si="2"/>
        <v>9890</v>
      </c>
      <c r="F26" s="579">
        <f t="shared" si="3"/>
        <v>64.446761371041319</v>
      </c>
      <c r="G26" s="741">
        <f t="shared" si="4"/>
        <v>5456</v>
      </c>
      <c r="H26" s="237">
        <f t="shared" si="3"/>
        <v>35.553238628958688</v>
      </c>
      <c r="I26" s="226"/>
      <c r="J26" s="238">
        <v>3283</v>
      </c>
      <c r="K26" s="752">
        <v>21.393196924279941</v>
      </c>
      <c r="L26" s="740">
        <v>1350</v>
      </c>
      <c r="M26" s="578">
        <v>41.120925982333233</v>
      </c>
      <c r="N26" s="740">
        <v>1933</v>
      </c>
      <c r="O26" s="235">
        <v>58.879074017666767</v>
      </c>
      <c r="P26" s="226"/>
      <c r="Q26" s="238">
        <v>2581</v>
      </c>
      <c r="R26" s="752">
        <v>16.818714974586211</v>
      </c>
      <c r="S26" s="740">
        <v>1473</v>
      </c>
      <c r="T26" s="578">
        <v>57.070902750871753</v>
      </c>
      <c r="U26" s="740">
        <v>1108</v>
      </c>
      <c r="V26" s="235">
        <v>42.929097249128247</v>
      </c>
      <c r="W26" s="226"/>
      <c r="X26" s="238">
        <v>9482</v>
      </c>
      <c r="Y26" s="752">
        <v>61.788088101133845</v>
      </c>
      <c r="Z26" s="740">
        <v>7067</v>
      </c>
      <c r="AA26" s="578">
        <v>74.530689727905511</v>
      </c>
      <c r="AB26" s="740">
        <v>2415</v>
      </c>
      <c r="AC26" s="235">
        <f t="shared" si="0"/>
        <v>25.469310272094496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65268</v>
      </c>
      <c r="E27" s="741">
        <f t="shared" si="2"/>
        <v>40841</v>
      </c>
      <c r="F27" s="579">
        <f t="shared" si="3"/>
        <v>62.574309002880433</v>
      </c>
      <c r="G27" s="741">
        <f t="shared" si="4"/>
        <v>24427</v>
      </c>
      <c r="H27" s="237">
        <f t="shared" si="3"/>
        <v>37.425690997119574</v>
      </c>
      <c r="I27" s="226"/>
      <c r="J27" s="238">
        <v>16880</v>
      </c>
      <c r="K27" s="752">
        <v>25.862597291168722</v>
      </c>
      <c r="L27" s="740">
        <v>6681</v>
      </c>
      <c r="M27" s="578">
        <v>39.579383886255926</v>
      </c>
      <c r="N27" s="740">
        <v>10199</v>
      </c>
      <c r="O27" s="235">
        <v>60.420616113744074</v>
      </c>
      <c r="P27" s="226"/>
      <c r="Q27" s="238">
        <v>11768</v>
      </c>
      <c r="R27" s="752">
        <v>18.030275173132317</v>
      </c>
      <c r="S27" s="740">
        <v>6734</v>
      </c>
      <c r="T27" s="578">
        <v>57.222977566281443</v>
      </c>
      <c r="U27" s="740">
        <v>5034</v>
      </c>
      <c r="V27" s="235">
        <v>42.777022433718557</v>
      </c>
      <c r="W27" s="226"/>
      <c r="X27" s="238">
        <v>36620</v>
      </c>
      <c r="Y27" s="752">
        <v>56.107127535698964</v>
      </c>
      <c r="Z27" s="740">
        <v>27426</v>
      </c>
      <c r="AA27" s="578">
        <v>74.893500819224471</v>
      </c>
      <c r="AB27" s="740">
        <v>9194</v>
      </c>
      <c r="AC27" s="235">
        <f t="shared" si="0"/>
        <v>25.106499180775533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8666</v>
      </c>
      <c r="E28" s="741">
        <f t="shared" si="2"/>
        <v>5740</v>
      </c>
      <c r="F28" s="579">
        <f t="shared" si="3"/>
        <v>66.235864297253627</v>
      </c>
      <c r="G28" s="741">
        <f t="shared" si="4"/>
        <v>2926</v>
      </c>
      <c r="H28" s="243">
        <f t="shared" si="3"/>
        <v>33.764135702746366</v>
      </c>
      <c r="I28" s="226"/>
      <c r="J28" s="238">
        <v>1546</v>
      </c>
      <c r="K28" s="752">
        <v>17.839833833371799</v>
      </c>
      <c r="L28" s="740">
        <v>644</v>
      </c>
      <c r="M28" s="578">
        <v>41.65588615782665</v>
      </c>
      <c r="N28" s="740">
        <v>902</v>
      </c>
      <c r="O28" s="242">
        <v>58.34411384217335</v>
      </c>
      <c r="P28" s="226"/>
      <c r="Q28" s="238">
        <v>1532</v>
      </c>
      <c r="R28" s="752">
        <v>17.678282944841911</v>
      </c>
      <c r="S28" s="740">
        <v>927</v>
      </c>
      <c r="T28" s="578">
        <v>60.509138381201041</v>
      </c>
      <c r="U28" s="740">
        <v>605</v>
      </c>
      <c r="V28" s="242">
        <v>39.490861618798959</v>
      </c>
      <c r="W28" s="226"/>
      <c r="X28" s="238">
        <v>5588</v>
      </c>
      <c r="Y28" s="752">
        <v>64.481883221786291</v>
      </c>
      <c r="Z28" s="740">
        <v>4169</v>
      </c>
      <c r="AA28" s="578">
        <v>74.606299212598429</v>
      </c>
      <c r="AB28" s="740">
        <v>1419</v>
      </c>
      <c r="AC28" s="242">
        <f t="shared" si="0"/>
        <v>25.393700787401574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3215</v>
      </c>
      <c r="E29" s="742">
        <f t="shared" si="2"/>
        <v>1760</v>
      </c>
      <c r="F29" s="580">
        <f t="shared" si="3"/>
        <v>54.743390357698289</v>
      </c>
      <c r="G29" s="742">
        <f t="shared" si="4"/>
        <v>1455</v>
      </c>
      <c r="H29" s="248">
        <f t="shared" si="3"/>
        <v>45.256609642301711</v>
      </c>
      <c r="I29" s="226"/>
      <c r="J29" s="245">
        <v>1762</v>
      </c>
      <c r="K29" s="753">
        <v>54.805598755832044</v>
      </c>
      <c r="L29" s="746">
        <v>657</v>
      </c>
      <c r="M29" s="749">
        <v>37.287173666288311</v>
      </c>
      <c r="N29" s="746">
        <v>1105</v>
      </c>
      <c r="O29" s="246">
        <v>62.712826333711689</v>
      </c>
      <c r="P29" s="226"/>
      <c r="Q29" s="245">
        <v>509</v>
      </c>
      <c r="R29" s="753">
        <v>15.832037325038881</v>
      </c>
      <c r="S29" s="746">
        <v>352</v>
      </c>
      <c r="T29" s="749">
        <v>69.155206286836929</v>
      </c>
      <c r="U29" s="746">
        <v>157</v>
      </c>
      <c r="V29" s="246">
        <v>30.844793713163064</v>
      </c>
      <c r="W29" s="226"/>
      <c r="X29" s="245">
        <v>944</v>
      </c>
      <c r="Y29" s="753">
        <v>29.362363919129081</v>
      </c>
      <c r="Z29" s="746">
        <v>751</v>
      </c>
      <c r="AA29" s="749">
        <v>79.555084745762713</v>
      </c>
      <c r="AB29" s="746">
        <v>193</v>
      </c>
      <c r="AC29" s="246">
        <f t="shared" si="0"/>
        <v>20.444915254237291</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1330298</v>
      </c>
      <c r="E31" s="743">
        <f>L31+S31+Z31</f>
        <v>846799</v>
      </c>
      <c r="F31" s="409">
        <f>E31/$D31*100</f>
        <v>63.654835232406569</v>
      </c>
      <c r="G31" s="743">
        <f>N31+U31+AB31</f>
        <v>483499</v>
      </c>
      <c r="H31" s="255">
        <f>G31/$D31*100</f>
        <v>36.345164767593424</v>
      </c>
      <c r="I31" s="211"/>
      <c r="J31" s="253">
        <f>SUM(J12:J29)</f>
        <v>363562</v>
      </c>
      <c r="K31" s="754">
        <f>J31/$D31*100</f>
        <v>27.329365300105689</v>
      </c>
      <c r="L31" s="743">
        <f>SUM(L12:L29)</f>
        <v>152461</v>
      </c>
      <c r="M31" s="409">
        <f t="shared" ref="M31:O31" si="5">L31/$J31*100</f>
        <v>41.935350779234355</v>
      </c>
      <c r="N31" s="743">
        <f>SUM(N12:N29)</f>
        <v>211101</v>
      </c>
      <c r="O31" s="254">
        <f t="shared" si="5"/>
        <v>58.064649220765652</v>
      </c>
      <c r="P31" s="211"/>
      <c r="Q31" s="253">
        <f>SUM(Q12:Q29)</f>
        <v>256256</v>
      </c>
      <c r="R31" s="754">
        <f>Q31/$D31*100</f>
        <v>19.263052338648933</v>
      </c>
      <c r="S31" s="743">
        <f>SUM(S12:S29)</f>
        <v>159699</v>
      </c>
      <c r="T31" s="409">
        <f>S31/$Q31*100</f>
        <v>62.320101773226774</v>
      </c>
      <c r="U31" s="743">
        <f>SUM(U12:U29)</f>
        <v>96557</v>
      </c>
      <c r="V31" s="254">
        <f>U31/$Q31*100</f>
        <v>37.679898226773226</v>
      </c>
      <c r="W31" s="211"/>
      <c r="X31" s="253">
        <f>SUM(X12:X29)</f>
        <v>710480</v>
      </c>
      <c r="Y31" s="754">
        <f>X31/$D31*100</f>
        <v>53.407582361245375</v>
      </c>
      <c r="Z31" s="743">
        <f>SUM(Z12:Z29)</f>
        <v>534639</v>
      </c>
      <c r="AA31" s="409">
        <f>Z31/$X31*100</f>
        <v>75.25039409976354</v>
      </c>
      <c r="AB31" s="743">
        <f>SUM(AB12:AB29)</f>
        <v>175841</v>
      </c>
      <c r="AC31" s="254">
        <f>AB31/$X31*100</f>
        <v>24.74960590023646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2"/>
      <c r="C34" s="1042"/>
      <c r="D34" s="1042"/>
      <c r="E34" s="1042"/>
      <c r="F34" s="1042"/>
      <c r="G34" s="1042"/>
      <c r="H34" s="1042"/>
    </row>
    <row r="35" spans="2:14" ht="29.25" customHeight="1" x14ac:dyDescent="0.2">
      <c r="B35" s="1064"/>
      <c r="C35" s="1064"/>
      <c r="D35" s="1064"/>
      <c r="E35" s="736"/>
      <c r="F35" s="736"/>
      <c r="G35" s="736"/>
      <c r="H35" s="262"/>
      <c r="I35" s="262"/>
      <c r="J35" s="262"/>
      <c r="K35" s="262"/>
      <c r="L35" s="262"/>
      <c r="M35" s="262"/>
      <c r="N35" s="262"/>
    </row>
    <row r="36" spans="2:14" ht="4.5" customHeight="1" x14ac:dyDescent="0.2">
      <c r="B36" s="1065"/>
      <c r="C36" s="1065"/>
      <c r="D36" s="1065"/>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4" zoomScaleNormal="84"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34</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3"/>
      <c r="C2" s="1043"/>
    </row>
    <row r="3" spans="1:53" s="208" customFormat="1" ht="4.5" customHeight="1" x14ac:dyDescent="0.2">
      <c r="B3" s="1044"/>
      <c r="C3" s="1044"/>
    </row>
    <row r="4" spans="1:53" s="208" customFormat="1" ht="17.25" customHeight="1" x14ac:dyDescent="0.2">
      <c r="A4" s="1044" t="s">
        <v>436</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1:53"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1:53" s="208" customFormat="1" ht="6" customHeight="1" x14ac:dyDescent="0.2"/>
    <row r="7" spans="1:53" s="213" customFormat="1" ht="12.75" customHeight="1" x14ac:dyDescent="0.2">
      <c r="A7" s="209"/>
      <c r="B7" s="1046" t="s">
        <v>15</v>
      </c>
      <c r="C7" s="211"/>
      <c r="D7" s="1049" t="s">
        <v>266</v>
      </c>
      <c r="E7" s="1050"/>
      <c r="F7" s="1050"/>
      <c r="G7" s="1050"/>
      <c r="H7" s="1050"/>
      <c r="I7" s="568"/>
      <c r="J7" s="1053"/>
      <c r="K7" s="1053"/>
      <c r="L7" s="1053"/>
      <c r="M7" s="1053"/>
      <c r="N7" s="1053"/>
      <c r="O7" s="1053"/>
      <c r="P7" s="568"/>
      <c r="Q7" s="1053"/>
      <c r="R7" s="1053"/>
      <c r="S7" s="1053"/>
      <c r="T7" s="1053"/>
      <c r="U7" s="1053"/>
      <c r="V7" s="1053"/>
      <c r="W7" s="568"/>
      <c r="X7" s="1053"/>
      <c r="Y7" s="1053"/>
      <c r="Z7" s="1053"/>
      <c r="AA7" s="1053"/>
      <c r="AB7" s="1053"/>
      <c r="AC7" s="1054"/>
      <c r="AD7" s="430"/>
      <c r="AE7" s="430"/>
      <c r="AF7" s="431"/>
      <c r="AG7" s="431"/>
      <c r="AH7" s="431"/>
      <c r="AI7" s="431"/>
      <c r="AJ7" s="431"/>
      <c r="AK7" s="431"/>
      <c r="AL7" s="432"/>
    </row>
    <row r="8" spans="1:53" s="213" customFormat="1" ht="33.75" customHeight="1" x14ac:dyDescent="0.2">
      <c r="A8" s="209"/>
      <c r="B8" s="1047"/>
      <c r="C8" s="211"/>
      <c r="D8" s="1051"/>
      <c r="E8" s="1052"/>
      <c r="F8" s="1052"/>
      <c r="G8" s="1052"/>
      <c r="H8" s="1052"/>
      <c r="I8" s="501"/>
      <c r="J8" s="1055" t="s">
        <v>267</v>
      </c>
      <c r="K8" s="1053"/>
      <c r="L8" s="1053"/>
      <c r="M8" s="1053"/>
      <c r="N8" s="1053"/>
      <c r="O8" s="1054"/>
      <c r="P8" s="211"/>
      <c r="Q8" s="1055" t="s">
        <v>268</v>
      </c>
      <c r="R8" s="1053"/>
      <c r="S8" s="1053"/>
      <c r="T8" s="1053"/>
      <c r="U8" s="1053"/>
      <c r="V8" s="1054"/>
      <c r="W8" s="211"/>
      <c r="X8" s="1055" t="s">
        <v>269</v>
      </c>
      <c r="Y8" s="1053"/>
      <c r="Z8" s="1053"/>
      <c r="AA8" s="1053"/>
      <c r="AB8" s="1053"/>
      <c r="AC8" s="1054"/>
      <c r="AD8" s="430"/>
      <c r="AE8" s="430"/>
      <c r="AF8" s="431"/>
      <c r="AG8" s="431"/>
      <c r="AH8" s="431"/>
      <c r="AI8" s="431"/>
      <c r="AJ8" s="431"/>
      <c r="AK8" s="431"/>
      <c r="AL8" s="432"/>
    </row>
    <row r="9" spans="1:53" s="213" customFormat="1" ht="21.75" customHeight="1" x14ac:dyDescent="0.2">
      <c r="A9" s="209"/>
      <c r="B9" s="1047"/>
      <c r="C9" s="211"/>
      <c r="D9" s="1056" t="s">
        <v>12</v>
      </c>
      <c r="E9" s="1037" t="s">
        <v>27</v>
      </c>
      <c r="F9" s="1038"/>
      <c r="G9" s="1038" t="s">
        <v>26</v>
      </c>
      <c r="H9" s="1039"/>
      <c r="I9" s="211"/>
      <c r="J9" s="1040" t="s">
        <v>12</v>
      </c>
      <c r="K9" s="1035" t="s">
        <v>278</v>
      </c>
      <c r="L9" s="1037" t="s">
        <v>27</v>
      </c>
      <c r="M9" s="1038"/>
      <c r="N9" s="1038" t="s">
        <v>26</v>
      </c>
      <c r="O9" s="1039"/>
      <c r="P9" s="211"/>
      <c r="Q9" s="1040" t="s">
        <v>12</v>
      </c>
      <c r="R9" s="1035" t="s">
        <v>278</v>
      </c>
      <c r="S9" s="1037" t="s">
        <v>27</v>
      </c>
      <c r="T9" s="1038"/>
      <c r="U9" s="1038" t="s">
        <v>26</v>
      </c>
      <c r="V9" s="1039"/>
      <c r="W9" s="211"/>
      <c r="X9" s="1040" t="s">
        <v>12</v>
      </c>
      <c r="Y9" s="1035" t="s">
        <v>278</v>
      </c>
      <c r="Z9" s="1037" t="s">
        <v>27</v>
      </c>
      <c r="AA9" s="1038"/>
      <c r="AB9" s="1038" t="s">
        <v>26</v>
      </c>
      <c r="AC9" s="1039"/>
      <c r="AD9" s="430"/>
      <c r="AE9" s="430"/>
      <c r="AF9" s="431"/>
      <c r="AG9" s="431"/>
      <c r="AH9" s="431"/>
      <c r="AI9" s="431"/>
      <c r="AJ9" s="431"/>
      <c r="AK9" s="431"/>
      <c r="AL9" s="432"/>
    </row>
    <row r="10" spans="1:53" s="219" customFormat="1" ht="36.75" customHeight="1" x14ac:dyDescent="0.2">
      <c r="A10" s="214"/>
      <c r="B10" s="1048"/>
      <c r="C10" s="216"/>
      <c r="D10" s="1057"/>
      <c r="E10" s="408" t="s">
        <v>12</v>
      </c>
      <c r="F10" s="806" t="s">
        <v>278</v>
      </c>
      <c r="G10" s="408" t="s">
        <v>12</v>
      </c>
      <c r="H10" s="271" t="s">
        <v>278</v>
      </c>
      <c r="I10" s="216"/>
      <c r="J10" s="1041"/>
      <c r="K10" s="1036"/>
      <c r="L10" s="408" t="s">
        <v>12</v>
      </c>
      <c r="M10" s="806" t="s">
        <v>278</v>
      </c>
      <c r="N10" s="408" t="s">
        <v>12</v>
      </c>
      <c r="O10" s="271" t="s">
        <v>278</v>
      </c>
      <c r="P10" s="216"/>
      <c r="Q10" s="1041"/>
      <c r="R10" s="1036"/>
      <c r="S10" s="408" t="s">
        <v>12</v>
      </c>
      <c r="T10" s="806" t="s">
        <v>278</v>
      </c>
      <c r="U10" s="408" t="s">
        <v>12</v>
      </c>
      <c r="V10" s="271" t="s">
        <v>278</v>
      </c>
      <c r="W10" s="216"/>
      <c r="X10" s="1041"/>
      <c r="Y10" s="1036"/>
      <c r="Z10" s="408" t="s">
        <v>12</v>
      </c>
      <c r="AA10" s="806"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76395</v>
      </c>
      <c r="E12" s="738">
        <f>L12+S12+Z12</f>
        <v>46059</v>
      </c>
      <c r="F12" s="747">
        <f>E12/$D12*100</f>
        <v>60.290594934223442</v>
      </c>
      <c r="G12" s="738">
        <f>N12+U12+AB12</f>
        <v>30336</v>
      </c>
      <c r="H12" s="230">
        <f>G12/$D12*100</f>
        <v>39.709405065776551</v>
      </c>
      <c r="I12" s="226"/>
      <c r="J12" s="227">
        <f>L12+N12</f>
        <v>27157</v>
      </c>
      <c r="K12" s="750">
        <f>J12/$D12*100</f>
        <v>35.548137967144442</v>
      </c>
      <c r="L12" s="744">
        <v>10819</v>
      </c>
      <c r="M12" s="747">
        <v>39.838715616599771</v>
      </c>
      <c r="N12" s="744">
        <v>16338</v>
      </c>
      <c r="O12" s="228">
        <v>60.161284383400229</v>
      </c>
      <c r="P12" s="226"/>
      <c r="Q12" s="227">
        <v>13299</v>
      </c>
      <c r="R12" s="750">
        <v>17.408207343412528</v>
      </c>
      <c r="S12" s="744">
        <v>7790</v>
      </c>
      <c r="T12" s="747">
        <v>58.575832769381151</v>
      </c>
      <c r="U12" s="744">
        <v>5509</v>
      </c>
      <c r="V12" s="228">
        <v>41.424167230618842</v>
      </c>
      <c r="W12" s="226"/>
      <c r="X12" s="227">
        <v>35939</v>
      </c>
      <c r="Y12" s="750">
        <v>47.043654689443024</v>
      </c>
      <c r="Z12" s="744">
        <v>27450</v>
      </c>
      <c r="AA12" s="747">
        <v>76.379420685049666</v>
      </c>
      <c r="AB12" s="744">
        <v>8489</v>
      </c>
      <c r="AC12" s="228">
        <f t="shared" ref="AC12:AC29" si="0">AB12/$X12*100</f>
        <v>23.620579314950334</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11948</v>
      </c>
      <c r="E13" s="739">
        <f t="shared" ref="E13:E29" si="2">L13+S13+Z13</f>
        <v>7973</v>
      </c>
      <c r="F13" s="577">
        <f t="shared" ref="F13:H29" si="3">E13/$D13*100</f>
        <v>66.730833612320055</v>
      </c>
      <c r="G13" s="739">
        <f t="shared" ref="G13:G29" si="4">N13+U13+AB13</f>
        <v>3975</v>
      </c>
      <c r="H13" s="237">
        <f t="shared" si="3"/>
        <v>33.269166387679945</v>
      </c>
      <c r="I13" s="226"/>
      <c r="J13" s="234">
        <f t="shared" ref="J13:J29" si="5">L13+N13</f>
        <v>2264</v>
      </c>
      <c r="K13" s="751">
        <f t="shared" ref="K13:K29" si="6">J13/$D13*100</f>
        <v>18.948778038165383</v>
      </c>
      <c r="L13" s="745">
        <v>938</v>
      </c>
      <c r="M13" s="748">
        <v>41.431095406360427</v>
      </c>
      <c r="N13" s="745">
        <v>1326</v>
      </c>
      <c r="O13" s="235">
        <v>58.56890459363958</v>
      </c>
      <c r="P13" s="226"/>
      <c r="Q13" s="234">
        <v>1830</v>
      </c>
      <c r="R13" s="751">
        <v>15.316370940743221</v>
      </c>
      <c r="S13" s="745">
        <v>1080</v>
      </c>
      <c r="T13" s="748">
        <v>59.016393442622949</v>
      </c>
      <c r="U13" s="745">
        <v>750</v>
      </c>
      <c r="V13" s="235">
        <v>40.983606557377051</v>
      </c>
      <c r="W13" s="226"/>
      <c r="X13" s="234">
        <v>7854</v>
      </c>
      <c r="Y13" s="751">
        <v>65.734851021091401</v>
      </c>
      <c r="Z13" s="745">
        <v>5955</v>
      </c>
      <c r="AA13" s="748">
        <v>75.821237585943464</v>
      </c>
      <c r="AB13" s="745">
        <v>1899</v>
      </c>
      <c r="AC13" s="235">
        <f t="shared" si="0"/>
        <v>24.178762414056532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7132</v>
      </c>
      <c r="E14" s="739">
        <f t="shared" si="2"/>
        <v>4757</v>
      </c>
      <c r="F14" s="577">
        <f t="shared" si="3"/>
        <v>66.699383062254626</v>
      </c>
      <c r="G14" s="739">
        <f t="shared" si="4"/>
        <v>2375</v>
      </c>
      <c r="H14" s="237">
        <f t="shared" si="3"/>
        <v>33.300616937745374</v>
      </c>
      <c r="I14" s="226"/>
      <c r="J14" s="234">
        <f t="shared" si="5"/>
        <v>1780</v>
      </c>
      <c r="K14" s="751">
        <f t="shared" si="6"/>
        <v>24.957936062815481</v>
      </c>
      <c r="L14" s="745">
        <v>731</v>
      </c>
      <c r="M14" s="748">
        <v>41.067415730337082</v>
      </c>
      <c r="N14" s="745">
        <v>1049</v>
      </c>
      <c r="O14" s="235">
        <v>58.932584269662925</v>
      </c>
      <c r="P14" s="226"/>
      <c r="Q14" s="234">
        <v>1252</v>
      </c>
      <c r="R14" s="751">
        <v>17.554683118339874</v>
      </c>
      <c r="S14" s="745">
        <v>734</v>
      </c>
      <c r="T14" s="748">
        <v>58.626198083067095</v>
      </c>
      <c r="U14" s="745">
        <v>518</v>
      </c>
      <c r="V14" s="235">
        <v>41.373801916932905</v>
      </c>
      <c r="W14" s="226"/>
      <c r="X14" s="234">
        <v>4100</v>
      </c>
      <c r="Y14" s="751">
        <v>57.487380818844649</v>
      </c>
      <c r="Z14" s="745">
        <v>3292</v>
      </c>
      <c r="AA14" s="748">
        <v>80.292682926829272</v>
      </c>
      <c r="AB14" s="745">
        <v>808</v>
      </c>
      <c r="AC14" s="235">
        <f t="shared" si="0"/>
        <v>19.707317073170731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7178</v>
      </c>
      <c r="E15" s="739">
        <f t="shared" si="2"/>
        <v>4600</v>
      </c>
      <c r="F15" s="577">
        <f t="shared" si="3"/>
        <v>64.084703259960989</v>
      </c>
      <c r="G15" s="739">
        <f t="shared" si="4"/>
        <v>2578</v>
      </c>
      <c r="H15" s="237">
        <f t="shared" si="3"/>
        <v>35.915296740039011</v>
      </c>
      <c r="I15" s="226"/>
      <c r="J15" s="234">
        <f t="shared" si="5"/>
        <v>1679</v>
      </c>
      <c r="K15" s="751">
        <f t="shared" si="6"/>
        <v>23.390916689885763</v>
      </c>
      <c r="L15" s="745">
        <v>676</v>
      </c>
      <c r="M15" s="748">
        <v>40.262060750446693</v>
      </c>
      <c r="N15" s="745">
        <v>1003</v>
      </c>
      <c r="O15" s="235">
        <v>59.737939249553307</v>
      </c>
      <c r="P15" s="226"/>
      <c r="Q15" s="234">
        <v>1290</v>
      </c>
      <c r="R15" s="751">
        <v>17.971579827249933</v>
      </c>
      <c r="S15" s="745">
        <v>734</v>
      </c>
      <c r="T15" s="748">
        <v>56.899224806201552</v>
      </c>
      <c r="U15" s="745">
        <v>556</v>
      </c>
      <c r="V15" s="235">
        <v>43.100775193798455</v>
      </c>
      <c r="W15" s="226"/>
      <c r="X15" s="234">
        <v>4209</v>
      </c>
      <c r="Y15" s="751">
        <v>58.637503482864304</v>
      </c>
      <c r="Z15" s="745">
        <v>3190</v>
      </c>
      <c r="AA15" s="748">
        <v>75.78997386552625</v>
      </c>
      <c r="AB15" s="745">
        <v>1019</v>
      </c>
      <c r="AC15" s="235">
        <f t="shared" si="0"/>
        <v>24.210026134473747</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12469</v>
      </c>
      <c r="E16" s="739">
        <f t="shared" si="2"/>
        <v>7623</v>
      </c>
      <c r="F16" s="577">
        <f t="shared" si="3"/>
        <v>61.13561632849467</v>
      </c>
      <c r="G16" s="739">
        <f t="shared" si="4"/>
        <v>4846</v>
      </c>
      <c r="H16" s="237">
        <f t="shared" si="3"/>
        <v>38.86438367150533</v>
      </c>
      <c r="I16" s="226"/>
      <c r="J16" s="234">
        <f t="shared" si="5"/>
        <v>4727</v>
      </c>
      <c r="K16" s="751">
        <f t="shared" si="6"/>
        <v>37.910016841767586</v>
      </c>
      <c r="L16" s="745">
        <v>1967</v>
      </c>
      <c r="M16" s="748">
        <v>41.612016077850647</v>
      </c>
      <c r="N16" s="745">
        <v>2760</v>
      </c>
      <c r="O16" s="235">
        <v>58.387983922149353</v>
      </c>
      <c r="P16" s="226"/>
      <c r="Q16" s="234">
        <v>2155</v>
      </c>
      <c r="R16" s="751">
        <v>17.282861496511348</v>
      </c>
      <c r="S16" s="745">
        <v>1261</v>
      </c>
      <c r="T16" s="748">
        <v>58.515081206496525</v>
      </c>
      <c r="U16" s="745">
        <v>894</v>
      </c>
      <c r="V16" s="235">
        <v>41.484918793503475</v>
      </c>
      <c r="W16" s="226"/>
      <c r="X16" s="234">
        <v>5587</v>
      </c>
      <c r="Y16" s="751">
        <v>44.807121661721069</v>
      </c>
      <c r="Z16" s="745">
        <v>4395</v>
      </c>
      <c r="AA16" s="748">
        <v>78.664757472704494</v>
      </c>
      <c r="AB16" s="745">
        <v>1192</v>
      </c>
      <c r="AC16" s="235">
        <f t="shared" si="0"/>
        <v>21.33524252729551</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5847</v>
      </c>
      <c r="E17" s="740">
        <f t="shared" si="2"/>
        <v>3763</v>
      </c>
      <c r="F17" s="578">
        <f t="shared" si="3"/>
        <v>64.357790319822129</v>
      </c>
      <c r="G17" s="740">
        <f t="shared" si="4"/>
        <v>2084</v>
      </c>
      <c r="H17" s="237">
        <f t="shared" si="3"/>
        <v>35.642209680177864</v>
      </c>
      <c r="I17" s="226"/>
      <c r="J17" s="238">
        <f t="shared" si="5"/>
        <v>1322</v>
      </c>
      <c r="K17" s="752">
        <f t="shared" si="6"/>
        <v>22.609885411322043</v>
      </c>
      <c r="L17" s="740">
        <v>548</v>
      </c>
      <c r="M17" s="578">
        <v>41.452344931921331</v>
      </c>
      <c r="N17" s="740">
        <v>774</v>
      </c>
      <c r="O17" s="235">
        <v>58.547655068078662</v>
      </c>
      <c r="P17" s="226"/>
      <c r="Q17" s="238">
        <v>1066</v>
      </c>
      <c r="R17" s="752">
        <v>18.231571746194632</v>
      </c>
      <c r="S17" s="740">
        <v>576</v>
      </c>
      <c r="T17" s="578">
        <v>54.033771106941842</v>
      </c>
      <c r="U17" s="740">
        <v>490</v>
      </c>
      <c r="V17" s="235">
        <v>45.966228893058158</v>
      </c>
      <c r="W17" s="226"/>
      <c r="X17" s="238">
        <v>3459</v>
      </c>
      <c r="Y17" s="752">
        <v>59.158542842483321</v>
      </c>
      <c r="Z17" s="740">
        <v>2639</v>
      </c>
      <c r="AA17" s="578">
        <v>76.29372651055219</v>
      </c>
      <c r="AB17" s="740">
        <v>820</v>
      </c>
      <c r="AC17" s="235">
        <f t="shared" si="0"/>
        <v>23.706273489447817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33237</v>
      </c>
      <c r="E18" s="739">
        <f t="shared" si="2"/>
        <v>21826</v>
      </c>
      <c r="F18" s="577">
        <f t="shared" si="3"/>
        <v>65.66777988386437</v>
      </c>
      <c r="G18" s="739">
        <f t="shared" si="4"/>
        <v>11411</v>
      </c>
      <c r="H18" s="237">
        <f t="shared" si="3"/>
        <v>34.33222011613563</v>
      </c>
      <c r="I18" s="226"/>
      <c r="J18" s="234">
        <f t="shared" si="5"/>
        <v>6707</v>
      </c>
      <c r="K18" s="751">
        <f t="shared" si="6"/>
        <v>20.179318229683787</v>
      </c>
      <c r="L18" s="745">
        <v>2758</v>
      </c>
      <c r="M18" s="748">
        <v>41.12121663933204</v>
      </c>
      <c r="N18" s="745">
        <v>3949</v>
      </c>
      <c r="O18" s="235">
        <v>58.878783360667967</v>
      </c>
      <c r="P18" s="226"/>
      <c r="Q18" s="234">
        <v>4919</v>
      </c>
      <c r="R18" s="751">
        <v>14.799771339170201</v>
      </c>
      <c r="S18" s="745">
        <v>2804</v>
      </c>
      <c r="T18" s="748">
        <v>57.003455986989223</v>
      </c>
      <c r="U18" s="745">
        <v>2115</v>
      </c>
      <c r="V18" s="235">
        <v>42.996544013010777</v>
      </c>
      <c r="W18" s="226"/>
      <c r="X18" s="234">
        <v>21611</v>
      </c>
      <c r="Y18" s="751">
        <v>65.020910431146021</v>
      </c>
      <c r="Z18" s="745">
        <v>16264</v>
      </c>
      <c r="AA18" s="748">
        <v>75.257970477997318</v>
      </c>
      <c r="AB18" s="745">
        <v>5347</v>
      </c>
      <c r="AC18" s="235">
        <f t="shared" si="0"/>
        <v>24.742029522002685</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21122</v>
      </c>
      <c r="E19" s="739">
        <f t="shared" si="2"/>
        <v>13552</v>
      </c>
      <c r="F19" s="577">
        <f t="shared" si="3"/>
        <v>64.160590853138913</v>
      </c>
      <c r="G19" s="739">
        <f t="shared" si="4"/>
        <v>7570</v>
      </c>
      <c r="H19" s="237">
        <f t="shared" si="3"/>
        <v>35.839409146861094</v>
      </c>
      <c r="I19" s="226"/>
      <c r="J19" s="234">
        <f t="shared" si="5"/>
        <v>5114</v>
      </c>
      <c r="K19" s="751">
        <f t="shared" si="6"/>
        <v>24.211722374775118</v>
      </c>
      <c r="L19" s="745">
        <v>2057</v>
      </c>
      <c r="M19" s="748">
        <v>40.222917481423544</v>
      </c>
      <c r="N19" s="745">
        <v>3057</v>
      </c>
      <c r="O19" s="235">
        <v>59.777082518576449</v>
      </c>
      <c r="P19" s="226"/>
      <c r="Q19" s="234">
        <v>3058</v>
      </c>
      <c r="R19" s="751">
        <v>14.477795663289461</v>
      </c>
      <c r="S19" s="745">
        <v>1789</v>
      </c>
      <c r="T19" s="748">
        <v>58.50228907782865</v>
      </c>
      <c r="U19" s="745">
        <v>1269</v>
      </c>
      <c r="V19" s="235">
        <v>41.497710922171358</v>
      </c>
      <c r="W19" s="226"/>
      <c r="X19" s="234">
        <v>12950</v>
      </c>
      <c r="Y19" s="751">
        <v>61.310481961935423</v>
      </c>
      <c r="Z19" s="745">
        <v>9706</v>
      </c>
      <c r="AA19" s="748">
        <v>74.949806949806955</v>
      </c>
      <c r="AB19" s="745">
        <v>3244</v>
      </c>
      <c r="AC19" s="235">
        <f t="shared" si="0"/>
        <v>25.050193050193048</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43713</v>
      </c>
      <c r="E20" s="739">
        <f t="shared" si="2"/>
        <v>28023</v>
      </c>
      <c r="F20" s="577">
        <f t="shared" si="3"/>
        <v>64.106787454532977</v>
      </c>
      <c r="G20" s="739">
        <f t="shared" si="4"/>
        <v>15690</v>
      </c>
      <c r="H20" s="237">
        <f t="shared" si="3"/>
        <v>35.893212545467023</v>
      </c>
      <c r="I20" s="226"/>
      <c r="J20" s="234">
        <f t="shared" si="5"/>
        <v>12396</v>
      </c>
      <c r="K20" s="751">
        <f t="shared" si="6"/>
        <v>28.357696795003772</v>
      </c>
      <c r="L20" s="745">
        <v>5192</v>
      </c>
      <c r="M20" s="748">
        <v>41.884478864149727</v>
      </c>
      <c r="N20" s="745">
        <v>7204</v>
      </c>
      <c r="O20" s="235">
        <v>58.11552113585028</v>
      </c>
      <c r="P20" s="226"/>
      <c r="Q20" s="234">
        <v>6910</v>
      </c>
      <c r="R20" s="751">
        <v>15.807654473497587</v>
      </c>
      <c r="S20" s="745">
        <v>3957</v>
      </c>
      <c r="T20" s="748">
        <v>57.264833574529675</v>
      </c>
      <c r="U20" s="745">
        <v>2953</v>
      </c>
      <c r="V20" s="235">
        <v>42.735166425470332</v>
      </c>
      <c r="W20" s="226"/>
      <c r="X20" s="234">
        <v>24407</v>
      </c>
      <c r="Y20" s="751">
        <v>55.834648731498639</v>
      </c>
      <c r="Z20" s="745">
        <v>18874</v>
      </c>
      <c r="AA20" s="748">
        <v>77.33027410169214</v>
      </c>
      <c r="AB20" s="745">
        <v>5533</v>
      </c>
      <c r="AC20" s="235">
        <f t="shared" si="0"/>
        <v>22.669725898307863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41682</v>
      </c>
      <c r="E21" s="739">
        <f t="shared" si="2"/>
        <v>27081</v>
      </c>
      <c r="F21" s="577">
        <f t="shared" si="3"/>
        <v>64.97049085936375</v>
      </c>
      <c r="G21" s="739">
        <f t="shared" si="4"/>
        <v>14601</v>
      </c>
      <c r="H21" s="237">
        <f t="shared" si="3"/>
        <v>35.029509140636243</v>
      </c>
      <c r="I21" s="226"/>
      <c r="J21" s="234">
        <f t="shared" si="5"/>
        <v>9475</v>
      </c>
      <c r="K21" s="751">
        <f t="shared" si="6"/>
        <v>22.731634758408905</v>
      </c>
      <c r="L21" s="745">
        <v>3864</v>
      </c>
      <c r="M21" s="748">
        <v>40.78100263852243</v>
      </c>
      <c r="N21" s="745">
        <v>5611</v>
      </c>
      <c r="O21" s="235">
        <v>59.218997361477577</v>
      </c>
      <c r="P21" s="226"/>
      <c r="Q21" s="234">
        <v>7445</v>
      </c>
      <c r="R21" s="751">
        <v>17.861426994865891</v>
      </c>
      <c r="S21" s="745">
        <v>4323</v>
      </c>
      <c r="T21" s="748">
        <v>58.065815983881798</v>
      </c>
      <c r="U21" s="745">
        <v>3122</v>
      </c>
      <c r="V21" s="235">
        <v>41.934184016118195</v>
      </c>
      <c r="W21" s="226"/>
      <c r="X21" s="234">
        <v>24762</v>
      </c>
      <c r="Y21" s="751">
        <v>59.406938246725204</v>
      </c>
      <c r="Z21" s="745">
        <v>18894</v>
      </c>
      <c r="AA21" s="748">
        <v>76.302398836927551</v>
      </c>
      <c r="AB21" s="745">
        <v>5868</v>
      </c>
      <c r="AC21" s="235">
        <f t="shared" si="0"/>
        <v>23.697601163072449</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11376</v>
      </c>
      <c r="E22" s="739">
        <f t="shared" si="2"/>
        <v>7520</v>
      </c>
      <c r="F22" s="577">
        <f t="shared" si="3"/>
        <v>66.1040787623066</v>
      </c>
      <c r="G22" s="739">
        <f t="shared" si="4"/>
        <v>3856</v>
      </c>
      <c r="H22" s="237">
        <f t="shared" si="3"/>
        <v>33.895921237693386</v>
      </c>
      <c r="I22" s="226"/>
      <c r="J22" s="234">
        <f t="shared" si="5"/>
        <v>2577</v>
      </c>
      <c r="K22" s="751">
        <f t="shared" si="6"/>
        <v>22.65295358649789</v>
      </c>
      <c r="L22" s="745">
        <v>1078</v>
      </c>
      <c r="M22" s="748">
        <v>41.831587116802481</v>
      </c>
      <c r="N22" s="745">
        <v>1499</v>
      </c>
      <c r="O22" s="235">
        <v>58.168412883197519</v>
      </c>
      <c r="P22" s="226"/>
      <c r="Q22" s="234">
        <v>1828</v>
      </c>
      <c r="R22" s="751">
        <v>16.068917018284107</v>
      </c>
      <c r="S22" s="745">
        <v>1075</v>
      </c>
      <c r="T22" s="748">
        <v>58.807439824945298</v>
      </c>
      <c r="U22" s="745">
        <v>753</v>
      </c>
      <c r="V22" s="235">
        <v>41.192560175054702</v>
      </c>
      <c r="W22" s="226"/>
      <c r="X22" s="234">
        <v>6971</v>
      </c>
      <c r="Y22" s="751">
        <v>61.278129395218009</v>
      </c>
      <c r="Z22" s="745">
        <v>5367</v>
      </c>
      <c r="AA22" s="748">
        <v>76.990388753406975</v>
      </c>
      <c r="AB22" s="745">
        <v>1604</v>
      </c>
      <c r="AC22" s="235">
        <f t="shared" si="0"/>
        <v>23.009611246593028</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24887</v>
      </c>
      <c r="E23" s="739">
        <f t="shared" si="2"/>
        <v>16644</v>
      </c>
      <c r="F23" s="577">
        <f t="shared" si="3"/>
        <v>66.878289870213365</v>
      </c>
      <c r="G23" s="739">
        <f t="shared" si="4"/>
        <v>8243</v>
      </c>
      <c r="H23" s="237">
        <f t="shared" si="3"/>
        <v>33.121710129786635</v>
      </c>
      <c r="I23" s="226"/>
      <c r="J23" s="234">
        <f t="shared" si="5"/>
        <v>5252</v>
      </c>
      <c r="K23" s="751">
        <f t="shared" si="6"/>
        <v>21.103387310644113</v>
      </c>
      <c r="L23" s="745">
        <v>2235</v>
      </c>
      <c r="M23" s="748">
        <v>42.555217060167557</v>
      </c>
      <c r="N23" s="745">
        <v>3017</v>
      </c>
      <c r="O23" s="235">
        <v>57.444782939832436</v>
      </c>
      <c r="P23" s="226"/>
      <c r="Q23" s="234">
        <v>4150</v>
      </c>
      <c r="R23" s="751">
        <v>16.675372684534096</v>
      </c>
      <c r="S23" s="745">
        <v>2345</v>
      </c>
      <c r="T23" s="748">
        <v>56.506024096385545</v>
      </c>
      <c r="U23" s="745">
        <v>1805</v>
      </c>
      <c r="V23" s="235">
        <v>43.493975903614455</v>
      </c>
      <c r="W23" s="226"/>
      <c r="X23" s="234">
        <v>15485</v>
      </c>
      <c r="Y23" s="751">
        <v>62.221240004821802</v>
      </c>
      <c r="Z23" s="745">
        <v>12064</v>
      </c>
      <c r="AA23" s="748">
        <v>77.907652567000312</v>
      </c>
      <c r="AB23" s="745">
        <v>3421</v>
      </c>
      <c r="AC23" s="235">
        <f t="shared" si="0"/>
        <v>22.092347432999677</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56839</v>
      </c>
      <c r="E24" s="739">
        <f t="shared" si="2"/>
        <v>38697</v>
      </c>
      <c r="F24" s="577">
        <f t="shared" si="3"/>
        <v>68.08177483769947</v>
      </c>
      <c r="G24" s="739">
        <f t="shared" si="4"/>
        <v>18142</v>
      </c>
      <c r="H24" s="237">
        <f t="shared" si="3"/>
        <v>31.918225162300534</v>
      </c>
      <c r="I24" s="226"/>
      <c r="J24" s="234">
        <f t="shared" si="5"/>
        <v>14281</v>
      </c>
      <c r="K24" s="751">
        <f t="shared" si="6"/>
        <v>25.125354070268653</v>
      </c>
      <c r="L24" s="745">
        <v>7169</v>
      </c>
      <c r="M24" s="748">
        <v>50.199565856732718</v>
      </c>
      <c r="N24" s="745">
        <v>7112</v>
      </c>
      <c r="O24" s="235">
        <v>49.800434143267282</v>
      </c>
      <c r="P24" s="226"/>
      <c r="Q24" s="234">
        <v>8796</v>
      </c>
      <c r="R24" s="751">
        <v>15.47528985379757</v>
      </c>
      <c r="S24" s="745">
        <v>5320</v>
      </c>
      <c r="T24" s="748">
        <v>60.482037289677123</v>
      </c>
      <c r="U24" s="745">
        <v>3476</v>
      </c>
      <c r="V24" s="235">
        <v>39.517962710322877</v>
      </c>
      <c r="W24" s="226"/>
      <c r="X24" s="234">
        <v>33762</v>
      </c>
      <c r="Y24" s="751">
        <v>59.399356075933774</v>
      </c>
      <c r="Z24" s="745">
        <v>26208</v>
      </c>
      <c r="AA24" s="748">
        <v>77.625733072685264</v>
      </c>
      <c r="AB24" s="745">
        <v>7554</v>
      </c>
      <c r="AC24" s="235">
        <f t="shared" si="0"/>
        <v>22.374266927314732</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12702</v>
      </c>
      <c r="E25" s="739">
        <f t="shared" si="2"/>
        <v>7421</v>
      </c>
      <c r="F25" s="577">
        <f t="shared" si="3"/>
        <v>58.423870256652499</v>
      </c>
      <c r="G25" s="739">
        <f t="shared" si="4"/>
        <v>5281</v>
      </c>
      <c r="H25" s="237">
        <f t="shared" si="3"/>
        <v>41.576129743347508</v>
      </c>
      <c r="I25" s="226"/>
      <c r="J25" s="234">
        <f t="shared" si="5"/>
        <v>4760</v>
      </c>
      <c r="K25" s="751">
        <f t="shared" si="6"/>
        <v>37.47441347819241</v>
      </c>
      <c r="L25" s="745">
        <v>1740</v>
      </c>
      <c r="M25" s="748">
        <v>36.554621848739494</v>
      </c>
      <c r="N25" s="745">
        <v>3020</v>
      </c>
      <c r="O25" s="235">
        <v>63.445378151260499</v>
      </c>
      <c r="P25" s="226"/>
      <c r="Q25" s="234">
        <v>1894</v>
      </c>
      <c r="R25" s="751">
        <v>14.911037631868998</v>
      </c>
      <c r="S25" s="745">
        <v>1067</v>
      </c>
      <c r="T25" s="748">
        <v>56.335797254487851</v>
      </c>
      <c r="U25" s="745">
        <v>827</v>
      </c>
      <c r="V25" s="235">
        <v>43.664202745512142</v>
      </c>
      <c r="W25" s="226"/>
      <c r="X25" s="234">
        <v>6048</v>
      </c>
      <c r="Y25" s="751">
        <v>47.61454888993859</v>
      </c>
      <c r="Z25" s="745">
        <v>4614</v>
      </c>
      <c r="AA25" s="748">
        <v>76.289682539682531</v>
      </c>
      <c r="AB25" s="745">
        <v>1434</v>
      </c>
      <c r="AC25" s="235">
        <f t="shared" si="0"/>
        <v>23.710317460317459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3390</v>
      </c>
      <c r="E26" s="741">
        <f t="shared" si="2"/>
        <v>2343</v>
      </c>
      <c r="F26" s="579">
        <f t="shared" si="3"/>
        <v>69.115044247787623</v>
      </c>
      <c r="G26" s="741">
        <f t="shared" si="4"/>
        <v>1047</v>
      </c>
      <c r="H26" s="237">
        <f t="shared" si="3"/>
        <v>30.884955752212388</v>
      </c>
      <c r="I26" s="226"/>
      <c r="J26" s="238">
        <f t="shared" si="5"/>
        <v>650</v>
      </c>
      <c r="K26" s="752">
        <f t="shared" si="6"/>
        <v>19.174041297935105</v>
      </c>
      <c r="L26" s="740">
        <v>303</v>
      </c>
      <c r="M26" s="578">
        <v>46.615384615384613</v>
      </c>
      <c r="N26" s="740">
        <v>347</v>
      </c>
      <c r="O26" s="235">
        <v>53.384615384615387</v>
      </c>
      <c r="P26" s="226"/>
      <c r="Q26" s="238">
        <v>512</v>
      </c>
      <c r="R26" s="752">
        <v>15.103244837758112</v>
      </c>
      <c r="S26" s="740">
        <v>306</v>
      </c>
      <c r="T26" s="578">
        <v>59.765625</v>
      </c>
      <c r="U26" s="740">
        <v>206</v>
      </c>
      <c r="V26" s="235">
        <v>40.234375</v>
      </c>
      <c r="W26" s="226"/>
      <c r="X26" s="238">
        <v>2228</v>
      </c>
      <c r="Y26" s="752">
        <v>65.722713864306783</v>
      </c>
      <c r="Z26" s="740">
        <v>1734</v>
      </c>
      <c r="AA26" s="578">
        <v>77.827648114901265</v>
      </c>
      <c r="AB26" s="740">
        <v>494</v>
      </c>
      <c r="AC26" s="235">
        <f t="shared" si="0"/>
        <v>22.172351885098742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16559</v>
      </c>
      <c r="E27" s="741">
        <f t="shared" si="2"/>
        <v>11162</v>
      </c>
      <c r="F27" s="579">
        <f t="shared" si="3"/>
        <v>67.407452140829761</v>
      </c>
      <c r="G27" s="741">
        <f t="shared" si="4"/>
        <v>5397</v>
      </c>
      <c r="H27" s="237">
        <f t="shared" si="3"/>
        <v>32.592547859170239</v>
      </c>
      <c r="I27" s="226"/>
      <c r="J27" s="238">
        <f t="shared" si="5"/>
        <v>3379</v>
      </c>
      <c r="K27" s="752">
        <f t="shared" si="6"/>
        <v>20.405821607584997</v>
      </c>
      <c r="L27" s="740">
        <v>1410</v>
      </c>
      <c r="M27" s="578">
        <v>41.728321988754068</v>
      </c>
      <c r="N27" s="740">
        <v>1969</v>
      </c>
      <c r="O27" s="235">
        <v>58.271678011245932</v>
      </c>
      <c r="P27" s="226"/>
      <c r="Q27" s="238">
        <v>2548</v>
      </c>
      <c r="R27" s="752">
        <v>15.387402620931216</v>
      </c>
      <c r="S27" s="740">
        <v>1454</v>
      </c>
      <c r="T27" s="578">
        <v>57.064364207221352</v>
      </c>
      <c r="U27" s="740">
        <v>1094</v>
      </c>
      <c r="V27" s="235">
        <v>42.935635792778648</v>
      </c>
      <c r="W27" s="226"/>
      <c r="X27" s="238">
        <v>10632</v>
      </c>
      <c r="Y27" s="752">
        <v>64.206775771483777</v>
      </c>
      <c r="Z27" s="740">
        <v>8298</v>
      </c>
      <c r="AA27" s="578">
        <v>78.04740406320542</v>
      </c>
      <c r="AB27" s="740">
        <v>2334</v>
      </c>
      <c r="AC27" s="235">
        <f t="shared" si="0"/>
        <v>21.952595936794584</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2368</v>
      </c>
      <c r="E28" s="741">
        <f t="shared" si="2"/>
        <v>1523</v>
      </c>
      <c r="F28" s="579">
        <f t="shared" si="3"/>
        <v>64.315878378378372</v>
      </c>
      <c r="G28" s="741">
        <f t="shared" si="4"/>
        <v>845</v>
      </c>
      <c r="H28" s="243">
        <f t="shared" si="3"/>
        <v>35.684121621621621</v>
      </c>
      <c r="I28" s="226"/>
      <c r="J28" s="238">
        <f t="shared" si="5"/>
        <v>552</v>
      </c>
      <c r="K28" s="752">
        <f t="shared" si="6"/>
        <v>23.310810810810811</v>
      </c>
      <c r="L28" s="740">
        <v>232</v>
      </c>
      <c r="M28" s="578">
        <v>42.028985507246375</v>
      </c>
      <c r="N28" s="740">
        <v>320</v>
      </c>
      <c r="O28" s="242">
        <v>57.971014492753625</v>
      </c>
      <c r="P28" s="226"/>
      <c r="Q28" s="238">
        <v>356</v>
      </c>
      <c r="R28" s="752">
        <v>15.033783783783782</v>
      </c>
      <c r="S28" s="740">
        <v>205</v>
      </c>
      <c r="T28" s="578">
        <v>57.584269662921351</v>
      </c>
      <c r="U28" s="740">
        <v>151</v>
      </c>
      <c r="V28" s="242">
        <v>42.415730337078649</v>
      </c>
      <c r="W28" s="226"/>
      <c r="X28" s="238">
        <v>1460</v>
      </c>
      <c r="Y28" s="752">
        <v>61.655405405405403</v>
      </c>
      <c r="Z28" s="740">
        <v>1086</v>
      </c>
      <c r="AA28" s="578">
        <v>74.38356164383562</v>
      </c>
      <c r="AB28" s="740">
        <v>374</v>
      </c>
      <c r="AC28" s="242">
        <f t="shared" si="0"/>
        <v>25.616438356164384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1104</v>
      </c>
      <c r="E29" s="742">
        <f t="shared" si="2"/>
        <v>597</v>
      </c>
      <c r="F29" s="580">
        <f t="shared" si="3"/>
        <v>54.076086956521742</v>
      </c>
      <c r="G29" s="742">
        <f t="shared" si="4"/>
        <v>507</v>
      </c>
      <c r="H29" s="248">
        <f t="shared" si="3"/>
        <v>45.923913043478258</v>
      </c>
      <c r="I29" s="226"/>
      <c r="J29" s="245">
        <f t="shared" si="5"/>
        <v>615</v>
      </c>
      <c r="K29" s="753">
        <f t="shared" si="6"/>
        <v>55.70652173913043</v>
      </c>
      <c r="L29" s="746">
        <v>230</v>
      </c>
      <c r="M29" s="749">
        <v>37.398373983739837</v>
      </c>
      <c r="N29" s="746">
        <v>385</v>
      </c>
      <c r="O29" s="246">
        <v>62.601626016260155</v>
      </c>
      <c r="P29" s="226"/>
      <c r="Q29" s="245">
        <v>159</v>
      </c>
      <c r="R29" s="753">
        <v>14.402173913043478</v>
      </c>
      <c r="S29" s="746">
        <v>106</v>
      </c>
      <c r="T29" s="749">
        <v>66.666666666666657</v>
      </c>
      <c r="U29" s="746">
        <v>53</v>
      </c>
      <c r="V29" s="246">
        <v>33.333333333333329</v>
      </c>
      <c r="W29" s="226"/>
      <c r="X29" s="245">
        <v>330</v>
      </c>
      <c r="Y29" s="753">
        <v>29.891304347826086</v>
      </c>
      <c r="Z29" s="746">
        <v>261</v>
      </c>
      <c r="AA29" s="749">
        <v>79.090909090909093</v>
      </c>
      <c r="AB29" s="746">
        <v>69</v>
      </c>
      <c r="AC29" s="246">
        <f t="shared" si="0"/>
        <v>20.909090909090907</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389948</v>
      </c>
      <c r="E31" s="743">
        <f>L31+S31+Z31</f>
        <v>251164</v>
      </c>
      <c r="F31" s="409">
        <f>E31/$D31*100</f>
        <v>64.409613589504247</v>
      </c>
      <c r="G31" s="743">
        <f>N31+U31+AB31</f>
        <v>138784</v>
      </c>
      <c r="H31" s="255">
        <f>G31/$D31*100</f>
        <v>35.590386410495753</v>
      </c>
      <c r="I31" s="211"/>
      <c r="J31" s="253">
        <f>SUM(J12:J29)</f>
        <v>104687</v>
      </c>
      <c r="K31" s="754">
        <f>J31/$D31*100</f>
        <v>26.846400032824892</v>
      </c>
      <c r="L31" s="743">
        <f>SUM(L12:L29)</f>
        <v>43947</v>
      </c>
      <c r="M31" s="409">
        <f t="shared" ref="M31:O31" si="7">L31/$J31*100</f>
        <v>41.979424379340315</v>
      </c>
      <c r="N31" s="743">
        <f>SUM(N12:N29)</f>
        <v>60740</v>
      </c>
      <c r="O31" s="254">
        <f t="shared" si="7"/>
        <v>58.020575620659677</v>
      </c>
      <c r="P31" s="211"/>
      <c r="Q31" s="253">
        <f>SUM(Q12:Q29)</f>
        <v>63467</v>
      </c>
      <c r="R31" s="754">
        <f>Q31/$D31*100</f>
        <v>16.275759844902396</v>
      </c>
      <c r="S31" s="743">
        <f>SUM(S12:S29)</f>
        <v>36926</v>
      </c>
      <c r="T31" s="409">
        <f>S31/$Q31*100</f>
        <v>58.18141711440591</v>
      </c>
      <c r="U31" s="743">
        <f>SUM(U12:U29)</f>
        <v>26541</v>
      </c>
      <c r="V31" s="254">
        <f>U31/$Q31*100</f>
        <v>41.818582885594083</v>
      </c>
      <c r="W31" s="211"/>
      <c r="X31" s="253">
        <f>SUM(X12:X29)</f>
        <v>221794</v>
      </c>
      <c r="Y31" s="754">
        <f>X31/$D31*100</f>
        <v>56.877840122272715</v>
      </c>
      <c r="Z31" s="743">
        <f>SUM(Z12:Z29)</f>
        <v>170291</v>
      </c>
      <c r="AA31" s="409">
        <f>Z31/$X31*100</f>
        <v>76.778902945976895</v>
      </c>
      <c r="AB31" s="743">
        <f>SUM(AB12:AB29)</f>
        <v>51503</v>
      </c>
      <c r="AC31" s="254">
        <f>AB31/$X31*100</f>
        <v>23.221097054023101</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2"/>
      <c r="C34" s="1042"/>
      <c r="D34" s="1042"/>
      <c r="E34" s="1042"/>
      <c r="F34" s="1042"/>
      <c r="G34" s="1042"/>
      <c r="H34" s="1042"/>
    </row>
    <row r="35" spans="2:14" ht="29.25" customHeight="1" x14ac:dyDescent="0.2">
      <c r="B35" s="1064"/>
      <c r="C35" s="1064"/>
      <c r="D35" s="1064"/>
      <c r="E35" s="736"/>
      <c r="F35" s="736"/>
      <c r="G35" s="736"/>
      <c r="H35" s="262"/>
      <c r="I35" s="262"/>
      <c r="J35" s="262"/>
      <c r="K35" s="262"/>
      <c r="L35" s="262"/>
      <c r="M35" s="262"/>
      <c r="N35" s="262"/>
    </row>
    <row r="36" spans="2:14" ht="4.5" customHeight="1" x14ac:dyDescent="0.2">
      <c r="B36" s="1065"/>
      <c r="C36" s="1065"/>
      <c r="D36" s="1065"/>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52</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3"/>
      <c r="C2" s="1043"/>
    </row>
    <row r="3" spans="1:53" s="208" customFormat="1" ht="4.5" customHeight="1" x14ac:dyDescent="0.2">
      <c r="B3" s="1044"/>
      <c r="C3" s="1044"/>
    </row>
    <row r="4" spans="1:53" s="208" customFormat="1" ht="17.25" customHeight="1" x14ac:dyDescent="0.2">
      <c r="A4" s="1044" t="s">
        <v>435</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1:53"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1:53" s="208" customFormat="1" ht="6" customHeight="1" x14ac:dyDescent="0.2"/>
    <row r="7" spans="1:53" s="213" customFormat="1" ht="12.75" customHeight="1" x14ac:dyDescent="0.2">
      <c r="A7" s="209"/>
      <c r="B7" s="1046" t="s">
        <v>15</v>
      </c>
      <c r="C7" s="211"/>
      <c r="D7" s="1049" t="s">
        <v>270</v>
      </c>
      <c r="E7" s="1050"/>
      <c r="F7" s="1050"/>
      <c r="G7" s="1050"/>
      <c r="H7" s="1050"/>
      <c r="I7" s="568"/>
      <c r="J7" s="1053"/>
      <c r="K7" s="1053"/>
      <c r="L7" s="1053"/>
      <c r="M7" s="1053"/>
      <c r="N7" s="1053"/>
      <c r="O7" s="1053"/>
      <c r="P7" s="568"/>
      <c r="Q7" s="1053"/>
      <c r="R7" s="1053"/>
      <c r="S7" s="1053"/>
      <c r="T7" s="1053"/>
      <c r="U7" s="1053"/>
      <c r="V7" s="1053"/>
      <c r="W7" s="568"/>
      <c r="X7" s="1053"/>
      <c r="Y7" s="1053"/>
      <c r="Z7" s="1053"/>
      <c r="AA7" s="1053"/>
      <c r="AB7" s="1053"/>
      <c r="AC7" s="1054"/>
      <c r="AD7" s="430"/>
      <c r="AE7" s="430"/>
      <c r="AF7" s="431"/>
      <c r="AG7" s="431"/>
      <c r="AH7" s="431"/>
      <c r="AI7" s="431"/>
      <c r="AJ7" s="431"/>
      <c r="AK7" s="431"/>
      <c r="AL7" s="432"/>
    </row>
    <row r="8" spans="1:53" s="213" customFormat="1" ht="33.75" customHeight="1" x14ac:dyDescent="0.2">
      <c r="A8" s="209"/>
      <c r="B8" s="1047"/>
      <c r="C8" s="211"/>
      <c r="D8" s="1051"/>
      <c r="E8" s="1052"/>
      <c r="F8" s="1052"/>
      <c r="G8" s="1052"/>
      <c r="H8" s="1052"/>
      <c r="I8" s="501"/>
      <c r="J8" s="1055" t="s">
        <v>271</v>
      </c>
      <c r="K8" s="1053"/>
      <c r="L8" s="1053"/>
      <c r="M8" s="1053"/>
      <c r="N8" s="1053"/>
      <c r="O8" s="1054"/>
      <c r="P8" s="211"/>
      <c r="Q8" s="1055" t="s">
        <v>272</v>
      </c>
      <c r="R8" s="1053"/>
      <c r="S8" s="1053"/>
      <c r="T8" s="1053"/>
      <c r="U8" s="1053"/>
      <c r="V8" s="1054"/>
      <c r="W8" s="211"/>
      <c r="X8" s="1055" t="s">
        <v>273</v>
      </c>
      <c r="Y8" s="1053"/>
      <c r="Z8" s="1053"/>
      <c r="AA8" s="1053"/>
      <c r="AB8" s="1053"/>
      <c r="AC8" s="1054"/>
      <c r="AD8" s="430"/>
      <c r="AE8" s="430"/>
      <c r="AF8" s="431"/>
      <c r="AG8" s="431"/>
      <c r="AH8" s="431"/>
      <c r="AI8" s="431"/>
      <c r="AJ8" s="431"/>
      <c r="AK8" s="431"/>
      <c r="AL8" s="432"/>
    </row>
    <row r="9" spans="1:53" s="213" customFormat="1" ht="21.75" customHeight="1" x14ac:dyDescent="0.2">
      <c r="A9" s="209"/>
      <c r="B9" s="1047"/>
      <c r="C9" s="211"/>
      <c r="D9" s="1056" t="s">
        <v>12</v>
      </c>
      <c r="E9" s="1037" t="s">
        <v>27</v>
      </c>
      <c r="F9" s="1038"/>
      <c r="G9" s="1038" t="s">
        <v>26</v>
      </c>
      <c r="H9" s="1039"/>
      <c r="I9" s="211"/>
      <c r="J9" s="1040" t="s">
        <v>12</v>
      </c>
      <c r="K9" s="1035" t="s">
        <v>278</v>
      </c>
      <c r="L9" s="1037" t="s">
        <v>27</v>
      </c>
      <c r="M9" s="1038"/>
      <c r="N9" s="1038" t="s">
        <v>26</v>
      </c>
      <c r="O9" s="1039"/>
      <c r="P9" s="211"/>
      <c r="Q9" s="1040" t="s">
        <v>12</v>
      </c>
      <c r="R9" s="1035" t="s">
        <v>278</v>
      </c>
      <c r="S9" s="1037" t="s">
        <v>27</v>
      </c>
      <c r="T9" s="1038"/>
      <c r="U9" s="1038" t="s">
        <v>26</v>
      </c>
      <c r="V9" s="1039"/>
      <c r="W9" s="211"/>
      <c r="X9" s="1040" t="s">
        <v>12</v>
      </c>
      <c r="Y9" s="1035" t="s">
        <v>278</v>
      </c>
      <c r="Z9" s="1037" t="s">
        <v>27</v>
      </c>
      <c r="AA9" s="1038"/>
      <c r="AB9" s="1038" t="s">
        <v>26</v>
      </c>
      <c r="AC9" s="1039"/>
      <c r="AD9" s="430"/>
      <c r="AE9" s="430"/>
      <c r="AF9" s="431"/>
      <c r="AG9" s="431"/>
      <c r="AH9" s="431"/>
      <c r="AI9" s="431"/>
      <c r="AJ9" s="431"/>
      <c r="AK9" s="431"/>
      <c r="AL9" s="432"/>
    </row>
    <row r="10" spans="1:53" s="219" customFormat="1" ht="36.75" customHeight="1" x14ac:dyDescent="0.2">
      <c r="A10" s="214"/>
      <c r="B10" s="1048"/>
      <c r="C10" s="216"/>
      <c r="D10" s="1057"/>
      <c r="E10" s="408" t="s">
        <v>12</v>
      </c>
      <c r="F10" s="806" t="s">
        <v>278</v>
      </c>
      <c r="G10" s="408" t="s">
        <v>12</v>
      </c>
      <c r="H10" s="271" t="s">
        <v>278</v>
      </c>
      <c r="I10" s="216"/>
      <c r="J10" s="1041"/>
      <c r="K10" s="1036"/>
      <c r="L10" s="408" t="s">
        <v>12</v>
      </c>
      <c r="M10" s="806" t="s">
        <v>278</v>
      </c>
      <c r="N10" s="408" t="s">
        <v>12</v>
      </c>
      <c r="O10" s="271" t="s">
        <v>278</v>
      </c>
      <c r="P10" s="216"/>
      <c r="Q10" s="1041"/>
      <c r="R10" s="1036"/>
      <c r="S10" s="408" t="s">
        <v>12</v>
      </c>
      <c r="T10" s="806" t="s">
        <v>278</v>
      </c>
      <c r="U10" s="408" t="s">
        <v>12</v>
      </c>
      <c r="V10" s="271" t="s">
        <v>278</v>
      </c>
      <c r="W10" s="216"/>
      <c r="X10" s="1041"/>
      <c r="Y10" s="1036"/>
      <c r="Z10" s="408" t="s">
        <v>12</v>
      </c>
      <c r="AA10" s="806"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124798</v>
      </c>
      <c r="E12" s="738">
        <f>L12+S12+Z12</f>
        <v>79654</v>
      </c>
      <c r="F12" s="747">
        <f>E12/$D12*100</f>
        <v>63.826343370887351</v>
      </c>
      <c r="G12" s="738">
        <f>N12+U12+AB12</f>
        <v>45144</v>
      </c>
      <c r="H12" s="230">
        <f>G12/$D12*100</f>
        <v>36.173656629112642</v>
      </c>
      <c r="I12" s="226"/>
      <c r="J12" s="227">
        <f>L12+N12</f>
        <v>37790</v>
      </c>
      <c r="K12" s="750">
        <f>J12/$D12*100</f>
        <v>30.280933989326751</v>
      </c>
      <c r="L12" s="744">
        <v>15488</v>
      </c>
      <c r="M12" s="747">
        <v>40.98438740407515</v>
      </c>
      <c r="N12" s="744">
        <v>22302</v>
      </c>
      <c r="O12" s="228">
        <v>59.01561259592485</v>
      </c>
      <c r="P12" s="226"/>
      <c r="Q12" s="227">
        <v>25127</v>
      </c>
      <c r="R12" s="750">
        <v>20.134136765012258</v>
      </c>
      <c r="S12" s="744">
        <v>16564</v>
      </c>
      <c r="T12" s="747">
        <v>65.921120706809404</v>
      </c>
      <c r="U12" s="744">
        <v>8563</v>
      </c>
      <c r="V12" s="228">
        <v>34.078879293190589</v>
      </c>
      <c r="W12" s="226"/>
      <c r="X12" s="227">
        <v>61881</v>
      </c>
      <c r="Y12" s="750">
        <v>49.584929245660987</v>
      </c>
      <c r="Z12" s="744">
        <v>47602</v>
      </c>
      <c r="AA12" s="747">
        <v>76.925065852200191</v>
      </c>
      <c r="AB12" s="744">
        <v>14279</v>
      </c>
      <c r="AC12" s="228">
        <f t="shared" ref="AC12:AC29" si="0">AB12/$X12*100</f>
        <v>23.074934147799809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14017</v>
      </c>
      <c r="E13" s="739">
        <f t="shared" ref="E13:E29" si="2">L13+S13+Z13</f>
        <v>8899</v>
      </c>
      <c r="F13" s="577">
        <f t="shared" ref="F13:H29" si="3">E13/$D13*100</f>
        <v>63.487194121423983</v>
      </c>
      <c r="G13" s="739">
        <f t="shared" ref="G13:G29" si="4">N13+U13+AB13</f>
        <v>5118</v>
      </c>
      <c r="H13" s="237">
        <f t="shared" si="3"/>
        <v>36.512805878576017</v>
      </c>
      <c r="I13" s="226"/>
      <c r="J13" s="234">
        <f t="shared" ref="J13:J29" si="5">L13+N13</f>
        <v>3071</v>
      </c>
      <c r="K13" s="751">
        <f t="shared" ref="K13:K29" si="6">J13/$D13*100</f>
        <v>21.909110365984162</v>
      </c>
      <c r="L13" s="745">
        <v>1285</v>
      </c>
      <c r="M13" s="748">
        <v>41.84304786714425</v>
      </c>
      <c r="N13" s="745">
        <v>1786</v>
      </c>
      <c r="O13" s="235">
        <v>58.156952132855743</v>
      </c>
      <c r="P13" s="226"/>
      <c r="Q13" s="234">
        <v>2438</v>
      </c>
      <c r="R13" s="751">
        <v>17.39316544196333</v>
      </c>
      <c r="S13" s="745">
        <v>1425</v>
      </c>
      <c r="T13" s="748">
        <v>58.44954881050041</v>
      </c>
      <c r="U13" s="745">
        <v>1013</v>
      </c>
      <c r="V13" s="235">
        <v>41.55045118949959</v>
      </c>
      <c r="W13" s="226"/>
      <c r="X13" s="234">
        <v>8508</v>
      </c>
      <c r="Y13" s="751">
        <v>60.697724192052505</v>
      </c>
      <c r="Z13" s="745">
        <v>6189</v>
      </c>
      <c r="AA13" s="748">
        <v>72.743300423131174</v>
      </c>
      <c r="AB13" s="745">
        <v>2319</v>
      </c>
      <c r="AC13" s="235">
        <f t="shared" si="0"/>
        <v>27.256699576868833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9851</v>
      </c>
      <c r="E14" s="739">
        <f t="shared" si="2"/>
        <v>6350</v>
      </c>
      <c r="F14" s="577">
        <f t="shared" si="3"/>
        <v>64.460460866917074</v>
      </c>
      <c r="G14" s="739">
        <f t="shared" si="4"/>
        <v>3501</v>
      </c>
      <c r="H14" s="237">
        <f t="shared" si="3"/>
        <v>35.53953913308294</v>
      </c>
      <c r="I14" s="226"/>
      <c r="J14" s="234">
        <f t="shared" si="5"/>
        <v>2567</v>
      </c>
      <c r="K14" s="751">
        <f t="shared" si="6"/>
        <v>26.058268196122221</v>
      </c>
      <c r="L14" s="745">
        <v>987</v>
      </c>
      <c r="M14" s="748">
        <v>38.449552006232956</v>
      </c>
      <c r="N14" s="745">
        <v>1580</v>
      </c>
      <c r="O14" s="235">
        <v>61.550447993767044</v>
      </c>
      <c r="P14" s="226"/>
      <c r="Q14" s="234">
        <v>1964</v>
      </c>
      <c r="R14" s="751">
        <v>19.937062227185056</v>
      </c>
      <c r="S14" s="745">
        <v>1178</v>
      </c>
      <c r="T14" s="748">
        <v>59.979633401221996</v>
      </c>
      <c r="U14" s="745">
        <v>786</v>
      </c>
      <c r="V14" s="235">
        <v>40.020366598778004</v>
      </c>
      <c r="W14" s="226"/>
      <c r="X14" s="234">
        <v>5320</v>
      </c>
      <c r="Y14" s="751">
        <v>54.00466957669272</v>
      </c>
      <c r="Z14" s="745">
        <v>4185</v>
      </c>
      <c r="AA14" s="748">
        <v>78.665413533834581</v>
      </c>
      <c r="AB14" s="745">
        <v>1135</v>
      </c>
      <c r="AC14" s="235">
        <f t="shared" si="0"/>
        <v>21.334586466165415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9111</v>
      </c>
      <c r="E15" s="739">
        <f t="shared" si="2"/>
        <v>5566</v>
      </c>
      <c r="F15" s="577">
        <f t="shared" si="3"/>
        <v>61.090988914498958</v>
      </c>
      <c r="G15" s="739">
        <f t="shared" si="4"/>
        <v>3545</v>
      </c>
      <c r="H15" s="237">
        <f t="shared" si="3"/>
        <v>38.909011085501042</v>
      </c>
      <c r="I15" s="226"/>
      <c r="J15" s="234">
        <f t="shared" si="5"/>
        <v>2594</v>
      </c>
      <c r="K15" s="751">
        <f t="shared" si="6"/>
        <v>28.471078915596532</v>
      </c>
      <c r="L15" s="745">
        <v>1053</v>
      </c>
      <c r="M15" s="748">
        <v>40.593677717810337</v>
      </c>
      <c r="N15" s="745">
        <v>1541</v>
      </c>
      <c r="O15" s="235">
        <v>59.40632228218967</v>
      </c>
      <c r="P15" s="226"/>
      <c r="Q15" s="234">
        <v>1918</v>
      </c>
      <c r="R15" s="751">
        <v>21.051476237515089</v>
      </c>
      <c r="S15" s="745">
        <v>1111</v>
      </c>
      <c r="T15" s="748">
        <v>57.924921793534935</v>
      </c>
      <c r="U15" s="745">
        <v>807</v>
      </c>
      <c r="V15" s="235">
        <v>42.075078206465065</v>
      </c>
      <c r="W15" s="226"/>
      <c r="X15" s="234">
        <v>4599</v>
      </c>
      <c r="Y15" s="751">
        <v>50.477444846888375</v>
      </c>
      <c r="Z15" s="745">
        <v>3402</v>
      </c>
      <c r="AA15" s="748">
        <v>73.972602739726028</v>
      </c>
      <c r="AB15" s="745">
        <v>1197</v>
      </c>
      <c r="AC15" s="235">
        <f t="shared" si="0"/>
        <v>26.027397260273972</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12815</v>
      </c>
      <c r="E16" s="739">
        <f t="shared" si="2"/>
        <v>7452</v>
      </c>
      <c r="F16" s="577">
        <f t="shared" si="3"/>
        <v>58.150604760046818</v>
      </c>
      <c r="G16" s="739">
        <f t="shared" si="4"/>
        <v>5363</v>
      </c>
      <c r="H16" s="237">
        <f t="shared" si="3"/>
        <v>41.849395239953182</v>
      </c>
      <c r="I16" s="226"/>
      <c r="J16" s="234">
        <f t="shared" si="5"/>
        <v>5502</v>
      </c>
      <c r="K16" s="751">
        <f t="shared" si="6"/>
        <v>42.934061646507999</v>
      </c>
      <c r="L16" s="745">
        <v>2223</v>
      </c>
      <c r="M16" s="748">
        <v>40.403489640130864</v>
      </c>
      <c r="N16" s="745">
        <v>3279</v>
      </c>
      <c r="O16" s="235">
        <v>59.596510359869136</v>
      </c>
      <c r="P16" s="226"/>
      <c r="Q16" s="234">
        <v>2456</v>
      </c>
      <c r="R16" s="751">
        <v>19.165040967616076</v>
      </c>
      <c r="S16" s="745">
        <v>1493</v>
      </c>
      <c r="T16" s="748">
        <v>60.789902280130292</v>
      </c>
      <c r="U16" s="745">
        <v>963</v>
      </c>
      <c r="V16" s="235">
        <v>39.210097719869708</v>
      </c>
      <c r="W16" s="226"/>
      <c r="X16" s="234">
        <v>4857</v>
      </c>
      <c r="Y16" s="751">
        <v>37.900897385875929</v>
      </c>
      <c r="Z16" s="745">
        <v>3736</v>
      </c>
      <c r="AA16" s="748">
        <v>76.919909409100256</v>
      </c>
      <c r="AB16" s="745">
        <v>1121</v>
      </c>
      <c r="AC16" s="235">
        <f t="shared" si="0"/>
        <v>23.080090590899733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7712</v>
      </c>
      <c r="E17" s="740">
        <f t="shared" si="2"/>
        <v>4899</v>
      </c>
      <c r="F17" s="578">
        <f t="shared" si="3"/>
        <v>63.524377593360995</v>
      </c>
      <c r="G17" s="740">
        <f t="shared" si="4"/>
        <v>2813</v>
      </c>
      <c r="H17" s="237">
        <f t="shared" si="3"/>
        <v>36.475622406639005</v>
      </c>
      <c r="I17" s="226"/>
      <c r="J17" s="238">
        <f t="shared" si="5"/>
        <v>1882</v>
      </c>
      <c r="K17" s="752">
        <f t="shared" si="6"/>
        <v>24.403526970954356</v>
      </c>
      <c r="L17" s="740">
        <v>760</v>
      </c>
      <c r="M17" s="578">
        <v>40.382571732199793</v>
      </c>
      <c r="N17" s="740">
        <v>1122</v>
      </c>
      <c r="O17" s="235">
        <v>59.617428267800207</v>
      </c>
      <c r="P17" s="226"/>
      <c r="Q17" s="238">
        <v>1562</v>
      </c>
      <c r="R17" s="752">
        <v>20.254149377593361</v>
      </c>
      <c r="S17" s="740">
        <v>882</v>
      </c>
      <c r="T17" s="578">
        <v>56.466069142125484</v>
      </c>
      <c r="U17" s="740">
        <v>680</v>
      </c>
      <c r="V17" s="235">
        <v>43.533930857874523</v>
      </c>
      <c r="W17" s="226"/>
      <c r="X17" s="238">
        <v>4268</v>
      </c>
      <c r="Y17" s="752">
        <v>55.342323651452283</v>
      </c>
      <c r="Z17" s="740">
        <v>3257</v>
      </c>
      <c r="AA17" s="578">
        <v>76.312089971883793</v>
      </c>
      <c r="AB17" s="740">
        <v>1011</v>
      </c>
      <c r="AC17" s="235">
        <f t="shared" si="0"/>
        <v>23.687910028116214</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38358</v>
      </c>
      <c r="E18" s="739">
        <f t="shared" si="2"/>
        <v>24295</v>
      </c>
      <c r="F18" s="577">
        <f t="shared" si="3"/>
        <v>63.337504562281666</v>
      </c>
      <c r="G18" s="739">
        <f t="shared" si="4"/>
        <v>14063</v>
      </c>
      <c r="H18" s="237">
        <f t="shared" si="3"/>
        <v>36.662495437718341</v>
      </c>
      <c r="I18" s="226"/>
      <c r="J18" s="234">
        <f t="shared" si="5"/>
        <v>8915</v>
      </c>
      <c r="K18" s="751">
        <f t="shared" si="6"/>
        <v>23.241566296470097</v>
      </c>
      <c r="L18" s="745">
        <v>3733</v>
      </c>
      <c r="M18" s="748">
        <v>41.873247335950644</v>
      </c>
      <c r="N18" s="745">
        <v>5182</v>
      </c>
      <c r="O18" s="235">
        <v>58.126752664049356</v>
      </c>
      <c r="P18" s="226"/>
      <c r="Q18" s="234">
        <v>6529</v>
      </c>
      <c r="R18" s="751">
        <v>17.021221127274625</v>
      </c>
      <c r="S18" s="745">
        <v>3744</v>
      </c>
      <c r="T18" s="748">
        <v>57.344156838719563</v>
      </c>
      <c r="U18" s="745">
        <v>2785</v>
      </c>
      <c r="V18" s="235">
        <v>42.655843161280444</v>
      </c>
      <c r="W18" s="226"/>
      <c r="X18" s="234">
        <v>22914</v>
      </c>
      <c r="Y18" s="751">
        <v>59.737212576255281</v>
      </c>
      <c r="Z18" s="745">
        <v>16818</v>
      </c>
      <c r="AA18" s="748">
        <v>73.396177009688401</v>
      </c>
      <c r="AB18" s="745">
        <v>6096</v>
      </c>
      <c r="AC18" s="235">
        <f t="shared" si="0"/>
        <v>26.603822990311599</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22136</v>
      </c>
      <c r="E19" s="739">
        <f t="shared" si="2"/>
        <v>13877</v>
      </c>
      <c r="F19" s="577">
        <f t="shared" si="3"/>
        <v>62.689736176364299</v>
      </c>
      <c r="G19" s="739">
        <f t="shared" si="4"/>
        <v>8259</v>
      </c>
      <c r="H19" s="237">
        <f t="shared" si="3"/>
        <v>37.310263823635708</v>
      </c>
      <c r="I19" s="226"/>
      <c r="J19" s="234">
        <f t="shared" si="5"/>
        <v>5895</v>
      </c>
      <c r="K19" s="751">
        <f t="shared" si="6"/>
        <v>26.630827611131192</v>
      </c>
      <c r="L19" s="745">
        <v>2461</v>
      </c>
      <c r="M19" s="748">
        <v>41.747243426632743</v>
      </c>
      <c r="N19" s="745">
        <v>3434</v>
      </c>
      <c r="O19" s="235">
        <v>58.252756573367257</v>
      </c>
      <c r="P19" s="226"/>
      <c r="Q19" s="234">
        <v>3910</v>
      </c>
      <c r="R19" s="751">
        <v>17.663534513913987</v>
      </c>
      <c r="S19" s="745">
        <v>2362</v>
      </c>
      <c r="T19" s="748">
        <v>60.409207161125323</v>
      </c>
      <c r="U19" s="745">
        <v>1548</v>
      </c>
      <c r="V19" s="235">
        <v>39.590792838874677</v>
      </c>
      <c r="W19" s="226"/>
      <c r="X19" s="234">
        <v>12331</v>
      </c>
      <c r="Y19" s="751">
        <v>55.705637874954824</v>
      </c>
      <c r="Z19" s="745">
        <v>9054</v>
      </c>
      <c r="AA19" s="748">
        <v>73.424701970643085</v>
      </c>
      <c r="AB19" s="745">
        <v>3277</v>
      </c>
      <c r="AC19" s="235">
        <f t="shared" si="0"/>
        <v>26.575298029356905</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78118</v>
      </c>
      <c r="E20" s="739">
        <f t="shared" si="2"/>
        <v>50061</v>
      </c>
      <c r="F20" s="577">
        <f t="shared" si="3"/>
        <v>64.083821910443177</v>
      </c>
      <c r="G20" s="739">
        <f t="shared" si="4"/>
        <v>28057</v>
      </c>
      <c r="H20" s="237">
        <f t="shared" si="3"/>
        <v>35.916178089556823</v>
      </c>
      <c r="I20" s="226"/>
      <c r="J20" s="234">
        <f t="shared" si="5"/>
        <v>18765</v>
      </c>
      <c r="K20" s="751">
        <f t="shared" si="6"/>
        <v>24.021352313167259</v>
      </c>
      <c r="L20" s="745">
        <v>7773</v>
      </c>
      <c r="M20" s="748">
        <v>41.422861710631494</v>
      </c>
      <c r="N20" s="745">
        <v>10992</v>
      </c>
      <c r="O20" s="235">
        <v>58.577138289368506</v>
      </c>
      <c r="P20" s="226"/>
      <c r="Q20" s="234">
        <v>15176</v>
      </c>
      <c r="R20" s="751">
        <v>19.42702066105123</v>
      </c>
      <c r="S20" s="745">
        <v>8928</v>
      </c>
      <c r="T20" s="748">
        <v>58.8297311544544</v>
      </c>
      <c r="U20" s="745">
        <v>6248</v>
      </c>
      <c r="V20" s="235">
        <v>41.1702688455456</v>
      </c>
      <c r="W20" s="226"/>
      <c r="X20" s="234">
        <v>44177</v>
      </c>
      <c r="Y20" s="751">
        <v>56.551627025781514</v>
      </c>
      <c r="Z20" s="745">
        <v>33360</v>
      </c>
      <c r="AA20" s="748">
        <v>75.514407949838144</v>
      </c>
      <c r="AB20" s="745">
        <v>10817</v>
      </c>
      <c r="AC20" s="235">
        <f t="shared" si="0"/>
        <v>24.485592050161848</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52395</v>
      </c>
      <c r="E21" s="739">
        <f t="shared" si="2"/>
        <v>32551</v>
      </c>
      <c r="F21" s="577">
        <f t="shared" si="3"/>
        <v>62.126157076056877</v>
      </c>
      <c r="G21" s="739">
        <f t="shared" si="4"/>
        <v>19844</v>
      </c>
      <c r="H21" s="237">
        <f t="shared" si="3"/>
        <v>37.873842923943123</v>
      </c>
      <c r="I21" s="226"/>
      <c r="J21" s="234">
        <f t="shared" si="5"/>
        <v>14462</v>
      </c>
      <c r="K21" s="751">
        <f t="shared" si="6"/>
        <v>27.601870407481634</v>
      </c>
      <c r="L21" s="745">
        <v>5903</v>
      </c>
      <c r="M21" s="748">
        <v>40.817314341031668</v>
      </c>
      <c r="N21" s="745">
        <v>8559</v>
      </c>
      <c r="O21" s="235">
        <v>59.182685658968325</v>
      </c>
      <c r="P21" s="226"/>
      <c r="Q21" s="234">
        <v>10510</v>
      </c>
      <c r="R21" s="751">
        <v>20.059165950949517</v>
      </c>
      <c r="S21" s="745">
        <v>6214</v>
      </c>
      <c r="T21" s="748">
        <v>59.124643196955283</v>
      </c>
      <c r="U21" s="745">
        <v>4296</v>
      </c>
      <c r="V21" s="235">
        <v>40.875356803044724</v>
      </c>
      <c r="W21" s="226"/>
      <c r="X21" s="234">
        <v>27423</v>
      </c>
      <c r="Y21" s="751">
        <v>52.338963641568846</v>
      </c>
      <c r="Z21" s="745">
        <v>20434</v>
      </c>
      <c r="AA21" s="748">
        <v>74.514094008678839</v>
      </c>
      <c r="AB21" s="745">
        <v>6989</v>
      </c>
      <c r="AC21" s="235">
        <f t="shared" si="0"/>
        <v>25.485905991321157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10983</v>
      </c>
      <c r="E22" s="739">
        <f t="shared" si="2"/>
        <v>7050</v>
      </c>
      <c r="F22" s="577">
        <f t="shared" si="3"/>
        <v>64.190111991259215</v>
      </c>
      <c r="G22" s="739">
        <f t="shared" si="4"/>
        <v>3933</v>
      </c>
      <c r="H22" s="237">
        <f t="shared" si="3"/>
        <v>35.809888008740778</v>
      </c>
      <c r="I22" s="226"/>
      <c r="J22" s="234">
        <f t="shared" si="5"/>
        <v>3029</v>
      </c>
      <c r="K22" s="751">
        <f t="shared" si="6"/>
        <v>27.578985705180735</v>
      </c>
      <c r="L22" s="745">
        <v>1287</v>
      </c>
      <c r="M22" s="748">
        <v>42.489270386266092</v>
      </c>
      <c r="N22" s="745">
        <v>1742</v>
      </c>
      <c r="O22" s="235">
        <v>57.510729613733901</v>
      </c>
      <c r="P22" s="226"/>
      <c r="Q22" s="234">
        <v>2053</v>
      </c>
      <c r="R22" s="751">
        <v>18.692524811071657</v>
      </c>
      <c r="S22" s="745">
        <v>1283</v>
      </c>
      <c r="T22" s="748">
        <v>62.49391134924501</v>
      </c>
      <c r="U22" s="745">
        <v>770</v>
      </c>
      <c r="V22" s="235">
        <v>37.50608865075499</v>
      </c>
      <c r="W22" s="226"/>
      <c r="X22" s="234">
        <v>5901</v>
      </c>
      <c r="Y22" s="751">
        <v>53.728489483747609</v>
      </c>
      <c r="Z22" s="745">
        <v>4480</v>
      </c>
      <c r="AA22" s="748">
        <v>75.919335705812571</v>
      </c>
      <c r="AB22" s="745">
        <v>1421</v>
      </c>
      <c r="AC22" s="235">
        <f t="shared" si="0"/>
        <v>24.080664294187425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24532</v>
      </c>
      <c r="E23" s="739">
        <f t="shared" si="2"/>
        <v>15181</v>
      </c>
      <c r="F23" s="577">
        <f t="shared" si="3"/>
        <v>61.88243926300342</v>
      </c>
      <c r="G23" s="739">
        <f t="shared" si="4"/>
        <v>9351</v>
      </c>
      <c r="H23" s="237">
        <f t="shared" si="3"/>
        <v>38.117560736996573</v>
      </c>
      <c r="I23" s="226"/>
      <c r="J23" s="234">
        <f t="shared" si="5"/>
        <v>7403</v>
      </c>
      <c r="K23" s="751">
        <f t="shared" si="6"/>
        <v>30.176911788684169</v>
      </c>
      <c r="L23" s="745">
        <v>2892</v>
      </c>
      <c r="M23" s="748">
        <v>39.065243820072943</v>
      </c>
      <c r="N23" s="745">
        <v>4511</v>
      </c>
      <c r="O23" s="235">
        <v>60.934756179927049</v>
      </c>
      <c r="P23" s="226"/>
      <c r="Q23" s="234">
        <v>4665</v>
      </c>
      <c r="R23" s="751">
        <v>19.015979129300504</v>
      </c>
      <c r="S23" s="745">
        <v>2768</v>
      </c>
      <c r="T23" s="748">
        <v>59.335476956055736</v>
      </c>
      <c r="U23" s="745">
        <v>1897</v>
      </c>
      <c r="V23" s="235">
        <v>40.664523043944264</v>
      </c>
      <c r="W23" s="226"/>
      <c r="X23" s="234">
        <v>12464</v>
      </c>
      <c r="Y23" s="751">
        <v>50.807109082015323</v>
      </c>
      <c r="Z23" s="745">
        <v>9521</v>
      </c>
      <c r="AA23" s="748">
        <v>76.3879974326059</v>
      </c>
      <c r="AB23" s="745">
        <v>2943</v>
      </c>
      <c r="AC23" s="235">
        <f t="shared" si="0"/>
        <v>23.612002567394093</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61234</v>
      </c>
      <c r="E24" s="739">
        <f t="shared" si="2"/>
        <v>39730</v>
      </c>
      <c r="F24" s="577">
        <f t="shared" si="3"/>
        <v>64.882254956396764</v>
      </c>
      <c r="G24" s="739">
        <f t="shared" si="4"/>
        <v>21504</v>
      </c>
      <c r="H24" s="237">
        <f t="shared" si="3"/>
        <v>35.117745043603229</v>
      </c>
      <c r="I24" s="226"/>
      <c r="J24" s="234">
        <f t="shared" si="5"/>
        <v>18248</v>
      </c>
      <c r="K24" s="751">
        <f t="shared" si="6"/>
        <v>29.800437665349317</v>
      </c>
      <c r="L24" s="745">
        <v>8422</v>
      </c>
      <c r="M24" s="748">
        <v>46.153003068829463</v>
      </c>
      <c r="N24" s="745">
        <v>9826</v>
      </c>
      <c r="O24" s="235">
        <v>53.846996931170544</v>
      </c>
      <c r="P24" s="226"/>
      <c r="Q24" s="234">
        <v>11027</v>
      </c>
      <c r="R24" s="751">
        <v>18.007969428748734</v>
      </c>
      <c r="S24" s="745">
        <v>6859</v>
      </c>
      <c r="T24" s="748">
        <v>62.201868141833685</v>
      </c>
      <c r="U24" s="745">
        <v>4168</v>
      </c>
      <c r="V24" s="235">
        <v>37.798131858166315</v>
      </c>
      <c r="W24" s="226"/>
      <c r="X24" s="234">
        <v>31959</v>
      </c>
      <c r="Y24" s="751">
        <v>52.191592905901949</v>
      </c>
      <c r="Z24" s="745">
        <v>24449</v>
      </c>
      <c r="AA24" s="748">
        <v>76.501142088300639</v>
      </c>
      <c r="AB24" s="745">
        <v>7510</v>
      </c>
      <c r="AC24" s="235">
        <f t="shared" si="0"/>
        <v>23.498857911699364</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15317</v>
      </c>
      <c r="E25" s="739">
        <f t="shared" si="2"/>
        <v>8658</v>
      </c>
      <c r="F25" s="577">
        <f t="shared" si="3"/>
        <v>56.525429261604756</v>
      </c>
      <c r="G25" s="739">
        <f t="shared" si="4"/>
        <v>6659</v>
      </c>
      <c r="H25" s="237">
        <f t="shared" si="3"/>
        <v>43.474570738395244</v>
      </c>
      <c r="I25" s="226"/>
      <c r="J25" s="234">
        <f t="shared" si="5"/>
        <v>6362</v>
      </c>
      <c r="K25" s="751">
        <f t="shared" si="6"/>
        <v>41.535548736697784</v>
      </c>
      <c r="L25" s="745">
        <v>2392</v>
      </c>
      <c r="M25" s="748">
        <v>37.598239547312168</v>
      </c>
      <c r="N25" s="745">
        <v>3970</v>
      </c>
      <c r="O25" s="235">
        <v>62.401760452687839</v>
      </c>
      <c r="P25" s="226"/>
      <c r="Q25" s="234">
        <v>2860</v>
      </c>
      <c r="R25" s="751">
        <v>18.672063720049618</v>
      </c>
      <c r="S25" s="745">
        <v>1633</v>
      </c>
      <c r="T25" s="748">
        <v>57.0979020979021</v>
      </c>
      <c r="U25" s="745">
        <v>1227</v>
      </c>
      <c r="V25" s="235">
        <v>42.9020979020979</v>
      </c>
      <c r="W25" s="226"/>
      <c r="X25" s="234">
        <v>6095</v>
      </c>
      <c r="Y25" s="751">
        <v>39.792387543252595</v>
      </c>
      <c r="Z25" s="745">
        <v>4633</v>
      </c>
      <c r="AA25" s="748">
        <v>76.013125512715334</v>
      </c>
      <c r="AB25" s="745">
        <v>1462</v>
      </c>
      <c r="AC25" s="235">
        <f t="shared" si="0"/>
        <v>23.986874487284659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5771</v>
      </c>
      <c r="E26" s="741">
        <f t="shared" si="2"/>
        <v>3710</v>
      </c>
      <c r="F26" s="579">
        <f t="shared" si="3"/>
        <v>64.28695200138624</v>
      </c>
      <c r="G26" s="741">
        <f t="shared" si="4"/>
        <v>2061</v>
      </c>
      <c r="H26" s="237">
        <f t="shared" si="3"/>
        <v>35.713047998613753</v>
      </c>
      <c r="I26" s="226"/>
      <c r="J26" s="238">
        <f t="shared" si="5"/>
        <v>1108</v>
      </c>
      <c r="K26" s="752">
        <f t="shared" si="6"/>
        <v>19.199445503378964</v>
      </c>
      <c r="L26" s="740">
        <v>425</v>
      </c>
      <c r="M26" s="578">
        <v>38.357400722021659</v>
      </c>
      <c r="N26" s="740">
        <v>683</v>
      </c>
      <c r="O26" s="235">
        <v>61.642599277978341</v>
      </c>
      <c r="P26" s="226"/>
      <c r="Q26" s="238">
        <v>830</v>
      </c>
      <c r="R26" s="752">
        <v>14.382256108126843</v>
      </c>
      <c r="S26" s="740">
        <v>457</v>
      </c>
      <c r="T26" s="578">
        <v>55.060240963855421</v>
      </c>
      <c r="U26" s="740">
        <v>373</v>
      </c>
      <c r="V26" s="235">
        <v>44.939759036144579</v>
      </c>
      <c r="W26" s="226"/>
      <c r="X26" s="238">
        <v>3833</v>
      </c>
      <c r="Y26" s="752">
        <v>66.418298388494193</v>
      </c>
      <c r="Z26" s="740">
        <v>2828</v>
      </c>
      <c r="AA26" s="578">
        <v>73.780328724236881</v>
      </c>
      <c r="AB26" s="740">
        <v>1005</v>
      </c>
      <c r="AC26" s="235">
        <f t="shared" si="0"/>
        <v>26.219671275763112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22270</v>
      </c>
      <c r="E27" s="741">
        <f t="shared" si="2"/>
        <v>13771</v>
      </c>
      <c r="F27" s="579">
        <f t="shared" si="3"/>
        <v>61.836551414458917</v>
      </c>
      <c r="G27" s="741">
        <f t="shared" si="4"/>
        <v>8499</v>
      </c>
      <c r="H27" s="237">
        <f t="shared" si="3"/>
        <v>38.16344858554109</v>
      </c>
      <c r="I27" s="226"/>
      <c r="J27" s="238">
        <f t="shared" si="5"/>
        <v>5782</v>
      </c>
      <c r="K27" s="752">
        <f t="shared" si="6"/>
        <v>25.96317916479569</v>
      </c>
      <c r="L27" s="740">
        <v>2231</v>
      </c>
      <c r="M27" s="578">
        <v>38.585264614320302</v>
      </c>
      <c r="N27" s="740">
        <v>3551</v>
      </c>
      <c r="O27" s="235">
        <v>61.414735385679698</v>
      </c>
      <c r="P27" s="226"/>
      <c r="Q27" s="238">
        <v>3988</v>
      </c>
      <c r="R27" s="752">
        <v>17.907498877413559</v>
      </c>
      <c r="S27" s="740">
        <v>2211</v>
      </c>
      <c r="T27" s="578">
        <v>55.441323971915743</v>
      </c>
      <c r="U27" s="740">
        <v>1777</v>
      </c>
      <c r="V27" s="235">
        <v>44.558676028084257</v>
      </c>
      <c r="W27" s="226"/>
      <c r="X27" s="238">
        <v>12500</v>
      </c>
      <c r="Y27" s="752">
        <v>56.129321957790744</v>
      </c>
      <c r="Z27" s="740">
        <v>9329</v>
      </c>
      <c r="AA27" s="578">
        <v>74.632000000000005</v>
      </c>
      <c r="AB27" s="740">
        <v>3171</v>
      </c>
      <c r="AC27" s="235">
        <f t="shared" si="0"/>
        <v>25.368000000000002</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3684</v>
      </c>
      <c r="E28" s="741">
        <f t="shared" si="2"/>
        <v>2410</v>
      </c>
      <c r="F28" s="579">
        <f t="shared" si="3"/>
        <v>65.418023887079258</v>
      </c>
      <c r="G28" s="741">
        <f t="shared" si="4"/>
        <v>1274</v>
      </c>
      <c r="H28" s="243">
        <f t="shared" si="3"/>
        <v>34.581976112920735</v>
      </c>
      <c r="I28" s="226"/>
      <c r="J28" s="238">
        <f t="shared" si="5"/>
        <v>644</v>
      </c>
      <c r="K28" s="752">
        <f t="shared" si="6"/>
        <v>17.480998914223669</v>
      </c>
      <c r="L28" s="740">
        <v>256</v>
      </c>
      <c r="M28" s="578">
        <v>39.751552795031053</v>
      </c>
      <c r="N28" s="740">
        <v>388</v>
      </c>
      <c r="O28" s="242">
        <v>60.248447204968947</v>
      </c>
      <c r="P28" s="226"/>
      <c r="Q28" s="238">
        <v>636</v>
      </c>
      <c r="R28" s="752">
        <v>17.263843648208468</v>
      </c>
      <c r="S28" s="740">
        <v>360</v>
      </c>
      <c r="T28" s="578">
        <v>56.60377358490566</v>
      </c>
      <c r="U28" s="740">
        <v>276</v>
      </c>
      <c r="V28" s="242">
        <v>43.39622641509434</v>
      </c>
      <c r="W28" s="226"/>
      <c r="X28" s="238">
        <v>2404</v>
      </c>
      <c r="Y28" s="752">
        <v>65.25515743756786</v>
      </c>
      <c r="Z28" s="740">
        <v>1794</v>
      </c>
      <c r="AA28" s="578">
        <v>74.625623960066562</v>
      </c>
      <c r="AB28" s="740">
        <v>610</v>
      </c>
      <c r="AC28" s="242">
        <f t="shared" si="0"/>
        <v>25.374376039933445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1197</v>
      </c>
      <c r="E29" s="742">
        <f t="shared" si="2"/>
        <v>654</v>
      </c>
      <c r="F29" s="580">
        <f t="shared" si="3"/>
        <v>54.636591478696737</v>
      </c>
      <c r="G29" s="742">
        <f t="shared" si="4"/>
        <v>543</v>
      </c>
      <c r="H29" s="248">
        <f t="shared" si="3"/>
        <v>45.363408521303256</v>
      </c>
      <c r="I29" s="226"/>
      <c r="J29" s="245">
        <f t="shared" si="5"/>
        <v>678</v>
      </c>
      <c r="K29" s="753">
        <f t="shared" si="6"/>
        <v>56.641604010025063</v>
      </c>
      <c r="L29" s="746">
        <v>249</v>
      </c>
      <c r="M29" s="749">
        <v>36.725663716814161</v>
      </c>
      <c r="N29" s="746">
        <v>429</v>
      </c>
      <c r="O29" s="246">
        <v>63.274336283185839</v>
      </c>
      <c r="P29" s="226"/>
      <c r="Q29" s="245">
        <v>169</v>
      </c>
      <c r="R29" s="753">
        <v>14.118629908103591</v>
      </c>
      <c r="S29" s="746">
        <v>123</v>
      </c>
      <c r="T29" s="749">
        <v>72.781065088757401</v>
      </c>
      <c r="U29" s="746">
        <v>46</v>
      </c>
      <c r="V29" s="246">
        <v>27.218934911242602</v>
      </c>
      <c r="W29" s="226"/>
      <c r="X29" s="245">
        <v>350</v>
      </c>
      <c r="Y29" s="753">
        <v>29.239766081871345</v>
      </c>
      <c r="Z29" s="746">
        <v>282</v>
      </c>
      <c r="AA29" s="749">
        <v>80.571428571428569</v>
      </c>
      <c r="AB29" s="746">
        <v>68</v>
      </c>
      <c r="AC29" s="246">
        <f t="shared" si="0"/>
        <v>19.428571428571427</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514299</v>
      </c>
      <c r="E31" s="743">
        <f>L31+S31+Z31</f>
        <v>324768</v>
      </c>
      <c r="F31" s="409">
        <f>E31/$D31*100</f>
        <v>63.147702017697874</v>
      </c>
      <c r="G31" s="743">
        <f>N31+U31+AB31</f>
        <v>189531</v>
      </c>
      <c r="H31" s="255">
        <f>G31/$D31*100</f>
        <v>36.852297982302126</v>
      </c>
      <c r="I31" s="211"/>
      <c r="J31" s="253">
        <f>SUM(J12:J29)</f>
        <v>144697</v>
      </c>
      <c r="K31" s="754">
        <f>J31/$D31*100</f>
        <v>28.13480096208626</v>
      </c>
      <c r="L31" s="743">
        <f>SUM(L12:L29)</f>
        <v>59820</v>
      </c>
      <c r="M31" s="409">
        <f t="shared" ref="M31:O31" si="7">L31/$J31*100</f>
        <v>41.341562022709525</v>
      </c>
      <c r="N31" s="743">
        <f>SUM(N12:N29)</f>
        <v>84877</v>
      </c>
      <c r="O31" s="254">
        <f t="shared" si="7"/>
        <v>58.658437977290475</v>
      </c>
      <c r="P31" s="211"/>
      <c r="Q31" s="253">
        <f>SUM(Q12:Q29)</f>
        <v>97818</v>
      </c>
      <c r="R31" s="754">
        <f>Q31/$D31*100</f>
        <v>19.019675325054102</v>
      </c>
      <c r="S31" s="743">
        <f>SUM(S12:S29)</f>
        <v>59595</v>
      </c>
      <c r="T31" s="409">
        <f>S31/$Q31*100</f>
        <v>60.924369747899156</v>
      </c>
      <c r="U31" s="743">
        <f>SUM(U12:U29)</f>
        <v>38223</v>
      </c>
      <c r="V31" s="254">
        <f>U31/$Q31*100</f>
        <v>39.075630252100844</v>
      </c>
      <c r="W31" s="211"/>
      <c r="X31" s="253">
        <f>SUM(X12:X29)</f>
        <v>271784</v>
      </c>
      <c r="Y31" s="754">
        <f>X31/$D31*100</f>
        <v>52.845523712859645</v>
      </c>
      <c r="Z31" s="743">
        <f>SUM(Z12:Z29)</f>
        <v>205353</v>
      </c>
      <c r="AA31" s="409">
        <f>Z31/$X31*100</f>
        <v>75.557427957495662</v>
      </c>
      <c r="AB31" s="743">
        <f>SUM(AB12:AB29)</f>
        <v>66431</v>
      </c>
      <c r="AC31" s="254">
        <f>AB31/$X31*100</f>
        <v>24.442572042504342</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2"/>
      <c r="C34" s="1042"/>
      <c r="D34" s="1042"/>
      <c r="E34" s="1042"/>
      <c r="F34" s="1042"/>
      <c r="G34" s="1042"/>
      <c r="H34" s="1042"/>
    </row>
    <row r="35" spans="2:14" ht="29.25" customHeight="1" x14ac:dyDescent="0.2">
      <c r="B35" s="1064"/>
      <c r="C35" s="1064"/>
      <c r="D35" s="1064"/>
      <c r="E35" s="736"/>
      <c r="F35" s="736"/>
      <c r="G35" s="736"/>
      <c r="H35" s="262"/>
      <c r="I35" s="262"/>
      <c r="J35" s="262"/>
      <c r="K35" s="262"/>
      <c r="L35" s="262"/>
      <c r="M35" s="262"/>
      <c r="N35" s="262"/>
    </row>
    <row r="36" spans="2:14" ht="4.5" customHeight="1" x14ac:dyDescent="0.2">
      <c r="B36" s="1065"/>
      <c r="C36" s="1065"/>
      <c r="D36" s="1065"/>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3" t="s">
        <v>53</v>
      </c>
      <c r="B1" s="202"/>
      <c r="C1" s="203"/>
      <c r="I1" s="203"/>
      <c r="J1" s="713" t="s">
        <v>143</v>
      </c>
      <c r="K1" s="713"/>
      <c r="L1" s="713" t="s">
        <v>143</v>
      </c>
      <c r="M1" s="713"/>
      <c r="N1" s="713" t="s">
        <v>143</v>
      </c>
      <c r="O1" s="713"/>
      <c r="P1" s="713"/>
      <c r="Q1" s="713" t="s">
        <v>19</v>
      </c>
      <c r="R1" s="713"/>
      <c r="S1" s="713" t="s">
        <v>19</v>
      </c>
      <c r="T1" s="713"/>
      <c r="U1" s="713" t="s">
        <v>19</v>
      </c>
      <c r="V1" s="713"/>
      <c r="W1" s="713"/>
      <c r="X1" s="713" t="s">
        <v>18</v>
      </c>
      <c r="Y1" s="713"/>
      <c r="Z1" s="713" t="s">
        <v>18</v>
      </c>
      <c r="AA1" s="713"/>
      <c r="AB1" s="713" t="s">
        <v>18</v>
      </c>
    </row>
    <row r="2" spans="1:53" s="205" customFormat="1" ht="52.5" customHeight="1" x14ac:dyDescent="0.2">
      <c r="B2" s="1043"/>
      <c r="C2" s="1043"/>
    </row>
    <row r="3" spans="1:53" s="208" customFormat="1" ht="4.5" customHeight="1" x14ac:dyDescent="0.2">
      <c r="B3" s="1044"/>
      <c r="C3" s="1044"/>
    </row>
    <row r="4" spans="1:53" s="208" customFormat="1" ht="17.25" customHeight="1" x14ac:dyDescent="0.2">
      <c r="A4" s="1044" t="s">
        <v>434</v>
      </c>
      <c r="B4" s="1044"/>
      <c r="C4" s="1044"/>
      <c r="D4" s="1044"/>
      <c r="E4" s="1044"/>
      <c r="F4" s="1044"/>
      <c r="G4" s="1044"/>
      <c r="H4" s="1044"/>
      <c r="I4" s="1044"/>
      <c r="J4" s="1044"/>
      <c r="K4" s="1044"/>
      <c r="L4" s="1044"/>
      <c r="M4" s="1044"/>
      <c r="N4" s="1044"/>
      <c r="O4" s="1044"/>
      <c r="P4" s="1044"/>
      <c r="Q4" s="1044"/>
      <c r="R4" s="1044"/>
      <c r="S4" s="1044"/>
      <c r="T4" s="1044"/>
      <c r="U4" s="1044"/>
      <c r="V4" s="1044"/>
      <c r="W4" s="1044"/>
      <c r="X4" s="1044"/>
      <c r="Y4" s="1044"/>
      <c r="Z4" s="1044"/>
      <c r="AA4" s="1044"/>
      <c r="AB4" s="1044"/>
      <c r="AC4" s="1044"/>
    </row>
    <row r="5" spans="1:53"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1045"/>
      <c r="AB5" s="1045"/>
      <c r="AC5" s="1045"/>
    </row>
    <row r="6" spans="1:53" s="208" customFormat="1" ht="6" customHeight="1" x14ac:dyDescent="0.2"/>
    <row r="7" spans="1:53" s="213" customFormat="1" ht="12.75" customHeight="1" x14ac:dyDescent="0.2">
      <c r="A7" s="209"/>
      <c r="B7" s="1046" t="s">
        <v>15</v>
      </c>
      <c r="C7" s="211"/>
      <c r="D7" s="1049" t="s">
        <v>274</v>
      </c>
      <c r="E7" s="1050"/>
      <c r="F7" s="1050"/>
      <c r="G7" s="1050"/>
      <c r="H7" s="1050"/>
      <c r="I7" s="568"/>
      <c r="J7" s="1053"/>
      <c r="K7" s="1053"/>
      <c r="L7" s="1053"/>
      <c r="M7" s="1053"/>
      <c r="N7" s="1053"/>
      <c r="O7" s="1053"/>
      <c r="P7" s="568"/>
      <c r="Q7" s="1053"/>
      <c r="R7" s="1053"/>
      <c r="S7" s="1053"/>
      <c r="T7" s="1053"/>
      <c r="U7" s="1053"/>
      <c r="V7" s="1053"/>
      <c r="W7" s="568"/>
      <c r="X7" s="1053"/>
      <c r="Y7" s="1053"/>
      <c r="Z7" s="1053"/>
      <c r="AA7" s="1053"/>
      <c r="AB7" s="1053"/>
      <c r="AC7" s="1054"/>
      <c r="AD7" s="430"/>
      <c r="AE7" s="430"/>
      <c r="AF7" s="431"/>
      <c r="AG7" s="431"/>
      <c r="AH7" s="431"/>
      <c r="AI7" s="431"/>
      <c r="AJ7" s="431"/>
      <c r="AK7" s="431"/>
      <c r="AL7" s="432"/>
    </row>
    <row r="8" spans="1:53" s="213" customFormat="1" ht="33.75" customHeight="1" x14ac:dyDescent="0.2">
      <c r="A8" s="209"/>
      <c r="B8" s="1047"/>
      <c r="C8" s="211"/>
      <c r="D8" s="1051"/>
      <c r="E8" s="1052"/>
      <c r="F8" s="1052"/>
      <c r="G8" s="1052"/>
      <c r="H8" s="1052"/>
      <c r="I8" s="501"/>
      <c r="J8" s="1055" t="s">
        <v>275</v>
      </c>
      <c r="K8" s="1053"/>
      <c r="L8" s="1053"/>
      <c r="M8" s="1053"/>
      <c r="N8" s="1053"/>
      <c r="O8" s="1054"/>
      <c r="P8" s="211"/>
      <c r="Q8" s="1055" t="s">
        <v>276</v>
      </c>
      <c r="R8" s="1053"/>
      <c r="S8" s="1053"/>
      <c r="T8" s="1053"/>
      <c r="U8" s="1053"/>
      <c r="V8" s="1054"/>
      <c r="W8" s="211"/>
      <c r="X8" s="1055" t="s">
        <v>277</v>
      </c>
      <c r="Y8" s="1053"/>
      <c r="Z8" s="1053"/>
      <c r="AA8" s="1053"/>
      <c r="AB8" s="1053"/>
      <c r="AC8" s="1054"/>
      <c r="AD8" s="430"/>
      <c r="AE8" s="430"/>
      <c r="AF8" s="431"/>
      <c r="AG8" s="431"/>
      <c r="AH8" s="431"/>
      <c r="AI8" s="431"/>
      <c r="AJ8" s="431"/>
      <c r="AK8" s="431"/>
      <c r="AL8" s="432"/>
    </row>
    <row r="9" spans="1:53" s="213" customFormat="1" ht="21.75" customHeight="1" x14ac:dyDescent="0.2">
      <c r="A9" s="209"/>
      <c r="B9" s="1047"/>
      <c r="C9" s="211"/>
      <c r="D9" s="1056" t="s">
        <v>12</v>
      </c>
      <c r="E9" s="1037" t="s">
        <v>27</v>
      </c>
      <c r="F9" s="1038"/>
      <c r="G9" s="1038" t="s">
        <v>26</v>
      </c>
      <c r="H9" s="1039"/>
      <c r="I9" s="211"/>
      <c r="J9" s="1040" t="s">
        <v>12</v>
      </c>
      <c r="K9" s="1035" t="s">
        <v>278</v>
      </c>
      <c r="L9" s="1037" t="s">
        <v>27</v>
      </c>
      <c r="M9" s="1038"/>
      <c r="N9" s="1038" t="s">
        <v>26</v>
      </c>
      <c r="O9" s="1039"/>
      <c r="P9" s="211"/>
      <c r="Q9" s="1040" t="s">
        <v>12</v>
      </c>
      <c r="R9" s="1035" t="s">
        <v>278</v>
      </c>
      <c r="S9" s="1037" t="s">
        <v>27</v>
      </c>
      <c r="T9" s="1038"/>
      <c r="U9" s="1038" t="s">
        <v>26</v>
      </c>
      <c r="V9" s="1039"/>
      <c r="W9" s="211"/>
      <c r="X9" s="1040" t="s">
        <v>12</v>
      </c>
      <c r="Y9" s="1035" t="s">
        <v>278</v>
      </c>
      <c r="Z9" s="1037" t="s">
        <v>27</v>
      </c>
      <c r="AA9" s="1038"/>
      <c r="AB9" s="1038" t="s">
        <v>26</v>
      </c>
      <c r="AC9" s="1039"/>
      <c r="AD9" s="430"/>
      <c r="AE9" s="430"/>
      <c r="AF9" s="431"/>
      <c r="AG9" s="431"/>
      <c r="AH9" s="431"/>
      <c r="AI9" s="431"/>
      <c r="AJ9" s="431"/>
      <c r="AK9" s="431"/>
      <c r="AL9" s="432"/>
    </row>
    <row r="10" spans="1:53" s="219" customFormat="1" ht="36.75" customHeight="1" x14ac:dyDescent="0.2">
      <c r="A10" s="214"/>
      <c r="B10" s="1048"/>
      <c r="C10" s="216"/>
      <c r="D10" s="1057"/>
      <c r="E10" s="408" t="s">
        <v>12</v>
      </c>
      <c r="F10" s="806" t="s">
        <v>278</v>
      </c>
      <c r="G10" s="408" t="s">
        <v>12</v>
      </c>
      <c r="H10" s="271" t="s">
        <v>278</v>
      </c>
      <c r="I10" s="216"/>
      <c r="J10" s="1041"/>
      <c r="K10" s="1036"/>
      <c r="L10" s="408" t="s">
        <v>12</v>
      </c>
      <c r="M10" s="806" t="s">
        <v>278</v>
      </c>
      <c r="N10" s="408" t="s">
        <v>12</v>
      </c>
      <c r="O10" s="271" t="s">
        <v>278</v>
      </c>
      <c r="P10" s="216"/>
      <c r="Q10" s="1041"/>
      <c r="R10" s="1036"/>
      <c r="S10" s="408" t="s">
        <v>12</v>
      </c>
      <c r="T10" s="806" t="s">
        <v>278</v>
      </c>
      <c r="U10" s="408" t="s">
        <v>12</v>
      </c>
      <c r="V10" s="271" t="s">
        <v>278</v>
      </c>
      <c r="W10" s="216"/>
      <c r="X10" s="1041"/>
      <c r="Y10" s="1036"/>
      <c r="Z10" s="408" t="s">
        <v>12</v>
      </c>
      <c r="AA10" s="806"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5">
        <f>J12+Q12+X12</f>
        <v>68727</v>
      </c>
      <c r="E12" s="738">
        <f>L12+S12+Z12</f>
        <v>45497</v>
      </c>
      <c r="F12" s="747">
        <f>E12/$D12*100</f>
        <v>66.199601321169268</v>
      </c>
      <c r="G12" s="738">
        <f>N12+U12+AB12</f>
        <v>23230</v>
      </c>
      <c r="H12" s="230">
        <f>G12/$D12*100</f>
        <v>33.800398678830732</v>
      </c>
      <c r="I12" s="226"/>
      <c r="J12" s="227">
        <f>L12+N12</f>
        <v>16813</v>
      </c>
      <c r="K12" s="750">
        <f>J12/$D12*100</f>
        <v>24.463456865569572</v>
      </c>
      <c r="L12" s="744">
        <v>7319</v>
      </c>
      <c r="M12" s="747">
        <v>43.53179087610777</v>
      </c>
      <c r="N12" s="744">
        <v>9494</v>
      </c>
      <c r="O12" s="228">
        <v>56.468209123892223</v>
      </c>
      <c r="P12" s="226"/>
      <c r="Q12" s="227">
        <v>17783</v>
      </c>
      <c r="R12" s="750">
        <v>25.874838127664528</v>
      </c>
      <c r="S12" s="744">
        <v>13228</v>
      </c>
      <c r="T12" s="747">
        <v>74.385649215542941</v>
      </c>
      <c r="U12" s="744">
        <v>4555</v>
      </c>
      <c r="V12" s="228">
        <v>25.61435078445707</v>
      </c>
      <c r="W12" s="226"/>
      <c r="X12" s="227">
        <v>34131</v>
      </c>
      <c r="Y12" s="750">
        <v>49.661705006765899</v>
      </c>
      <c r="Z12" s="744">
        <v>24950</v>
      </c>
      <c r="AA12" s="747">
        <v>73.100700243180682</v>
      </c>
      <c r="AB12" s="744">
        <v>9181</v>
      </c>
      <c r="AC12" s="228">
        <f t="shared" ref="AC12:AC29" si="0">AB12/$X12*100</f>
        <v>26.89929975681931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6">
        <f t="shared" ref="D13:D29" si="1">J13+Q13+X13</f>
        <v>11953</v>
      </c>
      <c r="E13" s="739">
        <f t="shared" ref="E13:E29" si="2">L13+S13+Z13</f>
        <v>7740</v>
      </c>
      <c r="F13" s="577">
        <f t="shared" ref="F13:H29" si="3">E13/$D13*100</f>
        <v>64.75361833849243</v>
      </c>
      <c r="G13" s="739">
        <f t="shared" ref="G13:G29" si="4">N13+U13+AB13</f>
        <v>4213</v>
      </c>
      <c r="H13" s="237">
        <f t="shared" si="3"/>
        <v>35.24638166150757</v>
      </c>
      <c r="I13" s="226"/>
      <c r="J13" s="234">
        <f t="shared" ref="J13:J29" si="5">L13+N13</f>
        <v>2655</v>
      </c>
      <c r="K13" s="751">
        <f t="shared" ref="K13:K29" si="6">J13/$D13*100</f>
        <v>22.211996988203797</v>
      </c>
      <c r="L13" s="745">
        <v>1186</v>
      </c>
      <c r="M13" s="748">
        <v>44.670433145009412</v>
      </c>
      <c r="N13" s="745">
        <v>1469</v>
      </c>
      <c r="O13" s="235">
        <v>55.329566854990588</v>
      </c>
      <c r="P13" s="226"/>
      <c r="Q13" s="234">
        <v>2626</v>
      </c>
      <c r="R13" s="751">
        <v>21.969380071948468</v>
      </c>
      <c r="S13" s="745">
        <v>1726</v>
      </c>
      <c r="T13" s="748">
        <v>65.727341964965717</v>
      </c>
      <c r="U13" s="745">
        <v>900</v>
      </c>
      <c r="V13" s="235">
        <v>34.272658035034269</v>
      </c>
      <c r="W13" s="226"/>
      <c r="X13" s="234">
        <v>6672</v>
      </c>
      <c r="Y13" s="751">
        <v>55.818622939847742</v>
      </c>
      <c r="Z13" s="745">
        <v>4828</v>
      </c>
      <c r="AA13" s="748">
        <v>72.362110311750598</v>
      </c>
      <c r="AB13" s="745">
        <v>1844</v>
      </c>
      <c r="AC13" s="235">
        <f t="shared" si="0"/>
        <v>27.637889688249402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6">
        <f t="shared" si="1"/>
        <v>11887</v>
      </c>
      <c r="E14" s="739">
        <f t="shared" si="2"/>
        <v>7691</v>
      </c>
      <c r="F14" s="577">
        <f t="shared" si="3"/>
        <v>64.700933793219491</v>
      </c>
      <c r="G14" s="739">
        <f t="shared" si="4"/>
        <v>4196</v>
      </c>
      <c r="H14" s="237">
        <f t="shared" si="3"/>
        <v>35.299066206780516</v>
      </c>
      <c r="I14" s="226"/>
      <c r="J14" s="234">
        <f t="shared" si="5"/>
        <v>2997</v>
      </c>
      <c r="K14" s="751">
        <f t="shared" si="6"/>
        <v>25.21241692605367</v>
      </c>
      <c r="L14" s="745">
        <v>1274</v>
      </c>
      <c r="M14" s="748">
        <v>42.50917584250918</v>
      </c>
      <c r="N14" s="745">
        <v>1723</v>
      </c>
      <c r="O14" s="235">
        <v>57.490824157490827</v>
      </c>
      <c r="P14" s="226"/>
      <c r="Q14" s="234">
        <v>2596</v>
      </c>
      <c r="R14" s="751">
        <v>21.838983763775552</v>
      </c>
      <c r="S14" s="745">
        <v>1590</v>
      </c>
      <c r="T14" s="748">
        <v>61.248073959938367</v>
      </c>
      <c r="U14" s="745">
        <v>1006</v>
      </c>
      <c r="V14" s="235">
        <v>38.751926040061633</v>
      </c>
      <c r="W14" s="226"/>
      <c r="X14" s="234">
        <v>6294</v>
      </c>
      <c r="Y14" s="751">
        <v>52.948599310170778</v>
      </c>
      <c r="Z14" s="745">
        <v>4827</v>
      </c>
      <c r="AA14" s="748">
        <v>76.692087702573872</v>
      </c>
      <c r="AB14" s="745">
        <v>1467</v>
      </c>
      <c r="AC14" s="235">
        <f t="shared" si="0"/>
        <v>23.307912297426121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6">
        <f t="shared" si="1"/>
        <v>10479</v>
      </c>
      <c r="E15" s="739">
        <f t="shared" si="2"/>
        <v>6729</v>
      </c>
      <c r="F15" s="577">
        <f t="shared" si="3"/>
        <v>64.214142570855998</v>
      </c>
      <c r="G15" s="739">
        <f t="shared" si="4"/>
        <v>3750</v>
      </c>
      <c r="H15" s="237">
        <f t="shared" si="3"/>
        <v>35.785857429144002</v>
      </c>
      <c r="I15" s="226"/>
      <c r="J15" s="234">
        <f t="shared" si="5"/>
        <v>2816</v>
      </c>
      <c r="K15" s="751">
        <f t="shared" si="6"/>
        <v>26.872793205458535</v>
      </c>
      <c r="L15" s="745">
        <v>1281</v>
      </c>
      <c r="M15" s="748">
        <v>45.49005681818182</v>
      </c>
      <c r="N15" s="745">
        <v>1535</v>
      </c>
      <c r="O15" s="235">
        <v>54.50994318181818</v>
      </c>
      <c r="P15" s="226"/>
      <c r="Q15" s="234">
        <v>2605</v>
      </c>
      <c r="R15" s="751">
        <v>24.859242294112033</v>
      </c>
      <c r="S15" s="745">
        <v>1665</v>
      </c>
      <c r="T15" s="748">
        <v>63.915547024952012</v>
      </c>
      <c r="U15" s="745">
        <v>940</v>
      </c>
      <c r="V15" s="235">
        <v>36.084452975047988</v>
      </c>
      <c r="W15" s="226"/>
      <c r="X15" s="234">
        <v>5058</v>
      </c>
      <c r="Y15" s="751">
        <v>48.267964500429429</v>
      </c>
      <c r="Z15" s="745">
        <v>3783</v>
      </c>
      <c r="AA15" s="748">
        <v>74.792408066429417</v>
      </c>
      <c r="AB15" s="745">
        <v>1275</v>
      </c>
      <c r="AC15" s="235">
        <f t="shared" si="0"/>
        <v>25.207591933570583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6">
        <f t="shared" si="1"/>
        <v>11344</v>
      </c>
      <c r="E16" s="739">
        <f t="shared" si="2"/>
        <v>6571</v>
      </c>
      <c r="F16" s="577">
        <f t="shared" si="3"/>
        <v>57.924894217207331</v>
      </c>
      <c r="G16" s="739">
        <f t="shared" si="4"/>
        <v>4773</v>
      </c>
      <c r="H16" s="237">
        <f t="shared" si="3"/>
        <v>42.075105782792669</v>
      </c>
      <c r="I16" s="226"/>
      <c r="J16" s="234">
        <f t="shared" si="5"/>
        <v>4772</v>
      </c>
      <c r="K16" s="751">
        <f t="shared" si="6"/>
        <v>42.066290550070526</v>
      </c>
      <c r="L16" s="745">
        <v>1987</v>
      </c>
      <c r="M16" s="748">
        <v>41.638725901089693</v>
      </c>
      <c r="N16" s="745">
        <v>2785</v>
      </c>
      <c r="O16" s="235">
        <v>58.361274098910307</v>
      </c>
      <c r="P16" s="226"/>
      <c r="Q16" s="234">
        <v>2527</v>
      </c>
      <c r="R16" s="751">
        <v>22.276093088857547</v>
      </c>
      <c r="S16" s="745">
        <v>1575</v>
      </c>
      <c r="T16" s="748">
        <v>62.326869806094187</v>
      </c>
      <c r="U16" s="745">
        <v>952</v>
      </c>
      <c r="V16" s="235">
        <v>37.67313019390582</v>
      </c>
      <c r="W16" s="226"/>
      <c r="X16" s="234">
        <v>4045</v>
      </c>
      <c r="Y16" s="751">
        <v>35.657616361071931</v>
      </c>
      <c r="Z16" s="745">
        <v>3009</v>
      </c>
      <c r="AA16" s="748">
        <v>74.388133498145862</v>
      </c>
      <c r="AB16" s="745">
        <v>1036</v>
      </c>
      <c r="AC16" s="235">
        <f t="shared" si="0"/>
        <v>25.611866501854141</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7">
        <f t="shared" si="1"/>
        <v>4259</v>
      </c>
      <c r="E17" s="740">
        <f t="shared" si="2"/>
        <v>2465</v>
      </c>
      <c r="F17" s="578">
        <f t="shared" si="3"/>
        <v>57.877436017844566</v>
      </c>
      <c r="G17" s="740">
        <f t="shared" si="4"/>
        <v>1794</v>
      </c>
      <c r="H17" s="237">
        <f t="shared" si="3"/>
        <v>42.122563982155434</v>
      </c>
      <c r="I17" s="226"/>
      <c r="J17" s="238">
        <f t="shared" si="5"/>
        <v>1310</v>
      </c>
      <c r="K17" s="752">
        <f t="shared" si="6"/>
        <v>30.758393989199345</v>
      </c>
      <c r="L17" s="740">
        <v>549</v>
      </c>
      <c r="M17" s="578">
        <v>41.908396946564885</v>
      </c>
      <c r="N17" s="740">
        <v>761</v>
      </c>
      <c r="O17" s="235">
        <v>58.091603053435115</v>
      </c>
      <c r="P17" s="226"/>
      <c r="Q17" s="238">
        <v>1075</v>
      </c>
      <c r="R17" s="752">
        <v>25.240666823197934</v>
      </c>
      <c r="S17" s="740">
        <v>596</v>
      </c>
      <c r="T17" s="578">
        <v>55.441860465116278</v>
      </c>
      <c r="U17" s="740">
        <v>479</v>
      </c>
      <c r="V17" s="235">
        <v>44.558139534883722</v>
      </c>
      <c r="W17" s="226"/>
      <c r="X17" s="238">
        <v>1874</v>
      </c>
      <c r="Y17" s="752">
        <v>44.000939187602725</v>
      </c>
      <c r="Z17" s="740">
        <v>1320</v>
      </c>
      <c r="AA17" s="578">
        <v>70.437566702241199</v>
      </c>
      <c r="AB17" s="740">
        <v>554</v>
      </c>
      <c r="AC17" s="235">
        <f t="shared" si="0"/>
        <v>29.562433297758805</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6">
        <f t="shared" si="1"/>
        <v>44632</v>
      </c>
      <c r="E18" s="739">
        <f t="shared" si="2"/>
        <v>27838</v>
      </c>
      <c r="F18" s="577">
        <f t="shared" si="3"/>
        <v>62.372288940670373</v>
      </c>
      <c r="G18" s="739">
        <f t="shared" si="4"/>
        <v>16794</v>
      </c>
      <c r="H18" s="237">
        <f t="shared" si="3"/>
        <v>37.627711059329627</v>
      </c>
      <c r="I18" s="226"/>
      <c r="J18" s="234">
        <f t="shared" si="5"/>
        <v>8602</v>
      </c>
      <c r="K18" s="751">
        <f t="shared" si="6"/>
        <v>19.273167234271373</v>
      </c>
      <c r="L18" s="745">
        <v>3639</v>
      </c>
      <c r="M18" s="748">
        <v>42.304115322018134</v>
      </c>
      <c r="N18" s="745">
        <v>4963</v>
      </c>
      <c r="O18" s="235">
        <v>57.695884677981866</v>
      </c>
      <c r="P18" s="226"/>
      <c r="Q18" s="234">
        <v>8514</v>
      </c>
      <c r="R18" s="751">
        <v>19.075999283025631</v>
      </c>
      <c r="S18" s="745">
        <v>4948</v>
      </c>
      <c r="T18" s="748">
        <v>58.116044162555788</v>
      </c>
      <c r="U18" s="745">
        <v>3566</v>
      </c>
      <c r="V18" s="235">
        <v>41.883955837444212</v>
      </c>
      <c r="W18" s="226"/>
      <c r="X18" s="234">
        <v>27516</v>
      </c>
      <c r="Y18" s="751">
        <v>61.650833482702993</v>
      </c>
      <c r="Z18" s="745">
        <v>19251</v>
      </c>
      <c r="AA18" s="748">
        <v>69.962930658525949</v>
      </c>
      <c r="AB18" s="745">
        <v>8265</v>
      </c>
      <c r="AC18" s="235">
        <f t="shared" si="0"/>
        <v>30.037069341474055</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6">
        <f t="shared" si="1"/>
        <v>24317</v>
      </c>
      <c r="E19" s="739">
        <f t="shared" si="2"/>
        <v>16086</v>
      </c>
      <c r="F19" s="577">
        <f t="shared" si="3"/>
        <v>66.151252210387796</v>
      </c>
      <c r="G19" s="739">
        <f t="shared" si="4"/>
        <v>8231</v>
      </c>
      <c r="H19" s="237">
        <f t="shared" si="3"/>
        <v>33.848747789612204</v>
      </c>
      <c r="I19" s="226"/>
      <c r="J19" s="234">
        <f t="shared" si="5"/>
        <v>4689</v>
      </c>
      <c r="K19" s="751">
        <f t="shared" si="6"/>
        <v>19.282806267220462</v>
      </c>
      <c r="L19" s="745">
        <v>2021</v>
      </c>
      <c r="M19" s="748">
        <v>43.10087438686287</v>
      </c>
      <c r="N19" s="745">
        <v>2668</v>
      </c>
      <c r="O19" s="235">
        <v>56.899125613137123</v>
      </c>
      <c r="P19" s="226"/>
      <c r="Q19" s="234">
        <v>4985</v>
      </c>
      <c r="R19" s="751">
        <v>20.500061685240777</v>
      </c>
      <c r="S19" s="745">
        <v>3417</v>
      </c>
      <c r="T19" s="748">
        <v>68.545636910732199</v>
      </c>
      <c r="U19" s="745">
        <v>1568</v>
      </c>
      <c r="V19" s="235">
        <v>31.454363089267805</v>
      </c>
      <c r="W19" s="226"/>
      <c r="X19" s="234">
        <v>14643</v>
      </c>
      <c r="Y19" s="751">
        <v>60.217132047538755</v>
      </c>
      <c r="Z19" s="745">
        <v>10648</v>
      </c>
      <c r="AA19" s="748">
        <v>72.717339343030801</v>
      </c>
      <c r="AB19" s="745">
        <v>3995</v>
      </c>
      <c r="AC19" s="235">
        <f t="shared" si="0"/>
        <v>27.282660656969199</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6">
        <f t="shared" si="1"/>
        <v>69558</v>
      </c>
      <c r="E20" s="739">
        <f t="shared" si="2"/>
        <v>43884</v>
      </c>
      <c r="F20" s="577">
        <f t="shared" si="3"/>
        <v>63.089795566290007</v>
      </c>
      <c r="G20" s="739">
        <f t="shared" si="4"/>
        <v>25674</v>
      </c>
      <c r="H20" s="237">
        <f t="shared" si="3"/>
        <v>36.91020443371</v>
      </c>
      <c r="I20" s="226"/>
      <c r="J20" s="234">
        <f t="shared" si="5"/>
        <v>21214</v>
      </c>
      <c r="K20" s="751">
        <f t="shared" si="6"/>
        <v>30.498289197504242</v>
      </c>
      <c r="L20" s="745">
        <v>9533</v>
      </c>
      <c r="M20" s="748">
        <v>44.937305552936742</v>
      </c>
      <c r="N20" s="745">
        <v>11681</v>
      </c>
      <c r="O20" s="235">
        <v>55.062694447063265</v>
      </c>
      <c r="P20" s="226"/>
      <c r="Q20" s="234">
        <v>16400</v>
      </c>
      <c r="R20" s="751">
        <v>23.577446160039102</v>
      </c>
      <c r="S20" s="745">
        <v>10759</v>
      </c>
      <c r="T20" s="748">
        <v>65.603658536585357</v>
      </c>
      <c r="U20" s="745">
        <v>5641</v>
      </c>
      <c r="V20" s="235">
        <v>34.396341463414629</v>
      </c>
      <c r="W20" s="226"/>
      <c r="X20" s="234">
        <v>31944</v>
      </c>
      <c r="Y20" s="751">
        <v>45.924264642456656</v>
      </c>
      <c r="Z20" s="745">
        <v>23592</v>
      </c>
      <c r="AA20" s="748">
        <v>73.854244928625093</v>
      </c>
      <c r="AB20" s="745">
        <v>8352</v>
      </c>
      <c r="AC20" s="235">
        <f t="shared" si="0"/>
        <v>26.145755071374904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6">
        <f t="shared" si="1"/>
        <v>44885</v>
      </c>
      <c r="E21" s="739">
        <f t="shared" si="2"/>
        <v>27350</v>
      </c>
      <c r="F21" s="577">
        <f t="shared" si="3"/>
        <v>60.933496713824219</v>
      </c>
      <c r="G21" s="739">
        <f t="shared" si="4"/>
        <v>17535</v>
      </c>
      <c r="H21" s="237">
        <f t="shared" si="3"/>
        <v>39.066503286175781</v>
      </c>
      <c r="I21" s="226"/>
      <c r="J21" s="234">
        <f t="shared" si="5"/>
        <v>14010</v>
      </c>
      <c r="K21" s="751">
        <f t="shared" si="6"/>
        <v>31.213100144814526</v>
      </c>
      <c r="L21" s="745">
        <v>5480</v>
      </c>
      <c r="M21" s="748">
        <v>39.114917915774441</v>
      </c>
      <c r="N21" s="745">
        <v>8530</v>
      </c>
      <c r="O21" s="235">
        <v>60.885082084225552</v>
      </c>
      <c r="P21" s="226"/>
      <c r="Q21" s="234">
        <v>10163</v>
      </c>
      <c r="R21" s="751">
        <v>22.642308120753036</v>
      </c>
      <c r="S21" s="745">
        <v>6687</v>
      </c>
      <c r="T21" s="748">
        <v>65.797500737971077</v>
      </c>
      <c r="U21" s="745">
        <v>3476</v>
      </c>
      <c r="V21" s="235">
        <v>34.20249926202893</v>
      </c>
      <c r="W21" s="226"/>
      <c r="X21" s="234">
        <v>20712</v>
      </c>
      <c r="Y21" s="751">
        <v>46.144591734432439</v>
      </c>
      <c r="Z21" s="745">
        <v>15183</v>
      </c>
      <c r="AA21" s="748">
        <v>73.305330243337195</v>
      </c>
      <c r="AB21" s="745">
        <v>5529</v>
      </c>
      <c r="AC21" s="235">
        <f t="shared" si="0"/>
        <v>26.694669756662805</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6">
        <f t="shared" si="1"/>
        <v>10418</v>
      </c>
      <c r="E22" s="739">
        <f t="shared" si="2"/>
        <v>6691</v>
      </c>
      <c r="F22" s="577">
        <f t="shared" si="3"/>
        <v>64.225379151468616</v>
      </c>
      <c r="G22" s="739">
        <f t="shared" si="4"/>
        <v>3727</v>
      </c>
      <c r="H22" s="237">
        <f t="shared" si="3"/>
        <v>35.774620848531384</v>
      </c>
      <c r="I22" s="226"/>
      <c r="J22" s="234">
        <f t="shared" si="5"/>
        <v>2779</v>
      </c>
      <c r="K22" s="751">
        <f t="shared" si="6"/>
        <v>26.674985601842966</v>
      </c>
      <c r="L22" s="745">
        <v>1207</v>
      </c>
      <c r="M22" s="748">
        <v>43.432889528607411</v>
      </c>
      <c r="N22" s="745">
        <v>1572</v>
      </c>
      <c r="O22" s="235">
        <v>56.567110471392589</v>
      </c>
      <c r="P22" s="226"/>
      <c r="Q22" s="234">
        <v>2291</v>
      </c>
      <c r="R22" s="751">
        <v>21.990785179497024</v>
      </c>
      <c r="S22" s="745">
        <v>1574</v>
      </c>
      <c r="T22" s="748">
        <v>68.703622872108255</v>
      </c>
      <c r="U22" s="745">
        <v>717</v>
      </c>
      <c r="V22" s="235">
        <v>31.296377127891752</v>
      </c>
      <c r="W22" s="226"/>
      <c r="X22" s="234">
        <v>5348</v>
      </c>
      <c r="Y22" s="751">
        <v>51.334229218660013</v>
      </c>
      <c r="Z22" s="745">
        <v>3910</v>
      </c>
      <c r="AA22" s="748">
        <v>73.111443530291695</v>
      </c>
      <c r="AB22" s="745">
        <v>1438</v>
      </c>
      <c r="AC22" s="235">
        <f t="shared" si="0"/>
        <v>26.888556469708302</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6">
        <f t="shared" si="1"/>
        <v>20771</v>
      </c>
      <c r="E23" s="739">
        <f t="shared" si="2"/>
        <v>12441</v>
      </c>
      <c r="F23" s="577">
        <f t="shared" si="3"/>
        <v>59.896008858504644</v>
      </c>
      <c r="G23" s="739">
        <f t="shared" si="4"/>
        <v>8330</v>
      </c>
      <c r="H23" s="237">
        <f t="shared" si="3"/>
        <v>40.103991141495356</v>
      </c>
      <c r="I23" s="226"/>
      <c r="J23" s="234">
        <f t="shared" si="5"/>
        <v>6936</v>
      </c>
      <c r="K23" s="751">
        <f t="shared" si="6"/>
        <v>33.392710991285931</v>
      </c>
      <c r="L23" s="745">
        <v>2621</v>
      </c>
      <c r="M23" s="748">
        <v>37.788350634371398</v>
      </c>
      <c r="N23" s="745">
        <v>4315</v>
      </c>
      <c r="O23" s="235">
        <v>62.21164936562861</v>
      </c>
      <c r="P23" s="226"/>
      <c r="Q23" s="234">
        <v>3913</v>
      </c>
      <c r="R23" s="751">
        <v>18.838765586635212</v>
      </c>
      <c r="S23" s="745">
        <v>2431</v>
      </c>
      <c r="T23" s="748">
        <v>62.126245847176079</v>
      </c>
      <c r="U23" s="745">
        <v>1482</v>
      </c>
      <c r="V23" s="235">
        <v>37.873754152823921</v>
      </c>
      <c r="W23" s="226"/>
      <c r="X23" s="234">
        <v>9922</v>
      </c>
      <c r="Y23" s="751">
        <v>47.768523422078864</v>
      </c>
      <c r="Z23" s="745">
        <v>7389</v>
      </c>
      <c r="AA23" s="748">
        <v>74.470872807901628</v>
      </c>
      <c r="AB23" s="745">
        <v>2533</v>
      </c>
      <c r="AC23" s="235">
        <f t="shared" si="0"/>
        <v>25.529127192098365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6">
        <f t="shared" si="1"/>
        <v>46584</v>
      </c>
      <c r="E24" s="739">
        <f t="shared" si="2"/>
        <v>31272</v>
      </c>
      <c r="F24" s="577">
        <f t="shared" si="3"/>
        <v>67.130345182895411</v>
      </c>
      <c r="G24" s="739">
        <f t="shared" si="4"/>
        <v>15312</v>
      </c>
      <c r="H24" s="237">
        <f t="shared" si="3"/>
        <v>32.869654817104589</v>
      </c>
      <c r="I24" s="226"/>
      <c r="J24" s="234">
        <f t="shared" si="5"/>
        <v>11591</v>
      </c>
      <c r="K24" s="751">
        <f t="shared" si="6"/>
        <v>24.881933711145457</v>
      </c>
      <c r="L24" s="745">
        <v>5404</v>
      </c>
      <c r="M24" s="748">
        <v>46.622379432318176</v>
      </c>
      <c r="N24" s="745">
        <v>6187</v>
      </c>
      <c r="O24" s="235">
        <v>53.377620567681831</v>
      </c>
      <c r="P24" s="226"/>
      <c r="Q24" s="234">
        <v>9732</v>
      </c>
      <c r="R24" s="751">
        <v>20.891293147861926</v>
      </c>
      <c r="S24" s="745">
        <v>6832</v>
      </c>
      <c r="T24" s="748">
        <v>70.201397451705716</v>
      </c>
      <c r="U24" s="745">
        <v>2900</v>
      </c>
      <c r="V24" s="235">
        <v>29.798602548294291</v>
      </c>
      <c r="W24" s="226"/>
      <c r="X24" s="234">
        <v>25261</v>
      </c>
      <c r="Y24" s="751">
        <v>54.226773140992613</v>
      </c>
      <c r="Z24" s="745">
        <v>19036</v>
      </c>
      <c r="AA24" s="748">
        <v>75.357270100154381</v>
      </c>
      <c r="AB24" s="745">
        <v>6225</v>
      </c>
      <c r="AC24" s="235">
        <f t="shared" si="0"/>
        <v>24.642729899845612</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6">
        <f t="shared" si="1"/>
        <v>10085</v>
      </c>
      <c r="E25" s="739">
        <f t="shared" si="2"/>
        <v>6551</v>
      </c>
      <c r="F25" s="577">
        <f t="shared" si="3"/>
        <v>64.95785820525532</v>
      </c>
      <c r="G25" s="739">
        <f t="shared" si="4"/>
        <v>3534</v>
      </c>
      <c r="H25" s="237">
        <f t="shared" si="3"/>
        <v>35.042141794744666</v>
      </c>
      <c r="I25" s="226"/>
      <c r="J25" s="234">
        <f t="shared" si="5"/>
        <v>2931</v>
      </c>
      <c r="K25" s="751">
        <f t="shared" si="6"/>
        <v>29.062964799206743</v>
      </c>
      <c r="L25" s="745">
        <v>1197</v>
      </c>
      <c r="M25" s="748">
        <v>40.839303991811668</v>
      </c>
      <c r="N25" s="745">
        <v>1734</v>
      </c>
      <c r="O25" s="235">
        <v>59.160696008188332</v>
      </c>
      <c r="P25" s="226"/>
      <c r="Q25" s="234">
        <v>2569</v>
      </c>
      <c r="R25" s="751">
        <v>25.473475458601886</v>
      </c>
      <c r="S25" s="745">
        <v>1886</v>
      </c>
      <c r="T25" s="748">
        <v>73.413779680809654</v>
      </c>
      <c r="U25" s="745">
        <v>683</v>
      </c>
      <c r="V25" s="235">
        <v>26.586220319190346</v>
      </c>
      <c r="W25" s="226"/>
      <c r="X25" s="234">
        <v>4585</v>
      </c>
      <c r="Y25" s="751">
        <v>45.463559742191372</v>
      </c>
      <c r="Z25" s="745">
        <v>3468</v>
      </c>
      <c r="AA25" s="748">
        <v>75.637949836423118</v>
      </c>
      <c r="AB25" s="745">
        <v>1117</v>
      </c>
      <c r="AC25" s="235">
        <f t="shared" si="0"/>
        <v>24.362050163576882</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8">
        <f t="shared" si="1"/>
        <v>6185</v>
      </c>
      <c r="E26" s="741">
        <f t="shared" si="2"/>
        <v>3837</v>
      </c>
      <c r="F26" s="579">
        <f t="shared" si="3"/>
        <v>62.037186742118024</v>
      </c>
      <c r="G26" s="741">
        <f t="shared" si="4"/>
        <v>2348</v>
      </c>
      <c r="H26" s="237">
        <f t="shared" si="3"/>
        <v>37.962813257881969</v>
      </c>
      <c r="I26" s="226"/>
      <c r="J26" s="238">
        <f t="shared" si="5"/>
        <v>1525</v>
      </c>
      <c r="K26" s="752">
        <f t="shared" si="6"/>
        <v>24.656426839126919</v>
      </c>
      <c r="L26" s="740">
        <v>622</v>
      </c>
      <c r="M26" s="578">
        <v>40.786885245901637</v>
      </c>
      <c r="N26" s="740">
        <v>903</v>
      </c>
      <c r="O26" s="235">
        <v>59.213114754098363</v>
      </c>
      <c r="P26" s="226"/>
      <c r="Q26" s="238">
        <v>1239</v>
      </c>
      <c r="R26" s="752">
        <v>20.032336297493934</v>
      </c>
      <c r="S26" s="740">
        <v>710</v>
      </c>
      <c r="T26" s="578">
        <v>57.30427764326069</v>
      </c>
      <c r="U26" s="740">
        <v>529</v>
      </c>
      <c r="V26" s="235">
        <v>42.69572235673931</v>
      </c>
      <c r="W26" s="226"/>
      <c r="X26" s="238">
        <v>3421</v>
      </c>
      <c r="Y26" s="752">
        <v>55.311236863379143</v>
      </c>
      <c r="Z26" s="740">
        <v>2505</v>
      </c>
      <c r="AA26" s="578">
        <v>73.224203449283834</v>
      </c>
      <c r="AB26" s="740">
        <v>916</v>
      </c>
      <c r="AC26" s="235">
        <f t="shared" si="0"/>
        <v>26.775796550716162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8">
        <f t="shared" si="1"/>
        <v>26439</v>
      </c>
      <c r="E27" s="741">
        <f t="shared" si="2"/>
        <v>15908</v>
      </c>
      <c r="F27" s="579">
        <f t="shared" si="3"/>
        <v>60.168690192518625</v>
      </c>
      <c r="G27" s="741">
        <f t="shared" si="4"/>
        <v>10531</v>
      </c>
      <c r="H27" s="237">
        <f t="shared" si="3"/>
        <v>39.831309807481375</v>
      </c>
      <c r="I27" s="226"/>
      <c r="J27" s="238">
        <f t="shared" si="5"/>
        <v>7719</v>
      </c>
      <c r="K27" s="752">
        <f t="shared" si="6"/>
        <v>29.195506637921255</v>
      </c>
      <c r="L27" s="740">
        <v>3040</v>
      </c>
      <c r="M27" s="578">
        <v>39.383339810856327</v>
      </c>
      <c r="N27" s="740">
        <v>4679</v>
      </c>
      <c r="O27" s="235">
        <v>60.616660189143666</v>
      </c>
      <c r="P27" s="226"/>
      <c r="Q27" s="238">
        <v>5232</v>
      </c>
      <c r="R27" s="752">
        <v>19.788948144786112</v>
      </c>
      <c r="S27" s="740">
        <v>3069</v>
      </c>
      <c r="T27" s="578">
        <v>58.658256880733951</v>
      </c>
      <c r="U27" s="740">
        <v>2163</v>
      </c>
      <c r="V27" s="235">
        <v>41.341743119266056</v>
      </c>
      <c r="W27" s="226"/>
      <c r="X27" s="238">
        <v>13488</v>
      </c>
      <c r="Y27" s="752">
        <v>51.015545217292633</v>
      </c>
      <c r="Z27" s="740">
        <v>9799</v>
      </c>
      <c r="AA27" s="578">
        <v>72.649762752075915</v>
      </c>
      <c r="AB27" s="740">
        <v>3689</v>
      </c>
      <c r="AC27" s="235">
        <f t="shared" si="0"/>
        <v>27.350237247924081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8">
        <f t="shared" si="1"/>
        <v>2614</v>
      </c>
      <c r="E28" s="741">
        <f t="shared" si="2"/>
        <v>1807</v>
      </c>
      <c r="F28" s="579">
        <f t="shared" si="3"/>
        <v>69.127773527161438</v>
      </c>
      <c r="G28" s="741">
        <f t="shared" si="4"/>
        <v>807</v>
      </c>
      <c r="H28" s="243">
        <f t="shared" si="3"/>
        <v>30.872226472838559</v>
      </c>
      <c r="I28" s="226"/>
      <c r="J28" s="238">
        <f t="shared" si="5"/>
        <v>350</v>
      </c>
      <c r="K28" s="752">
        <f t="shared" si="6"/>
        <v>13.389441469013008</v>
      </c>
      <c r="L28" s="740">
        <v>156</v>
      </c>
      <c r="M28" s="578">
        <v>44.571428571428569</v>
      </c>
      <c r="N28" s="740">
        <v>194</v>
      </c>
      <c r="O28" s="242">
        <v>55.428571428571431</v>
      </c>
      <c r="P28" s="226"/>
      <c r="Q28" s="238">
        <v>540</v>
      </c>
      <c r="R28" s="752">
        <v>20.657995409334355</v>
      </c>
      <c r="S28" s="740">
        <v>362</v>
      </c>
      <c r="T28" s="578">
        <v>67.037037037037038</v>
      </c>
      <c r="U28" s="740">
        <v>178</v>
      </c>
      <c r="V28" s="242">
        <v>32.962962962962962</v>
      </c>
      <c r="W28" s="226"/>
      <c r="X28" s="238">
        <v>1724</v>
      </c>
      <c r="Y28" s="752">
        <v>65.952563121652645</v>
      </c>
      <c r="Z28" s="740">
        <v>1289</v>
      </c>
      <c r="AA28" s="578">
        <v>74.767981438515079</v>
      </c>
      <c r="AB28" s="740">
        <v>435</v>
      </c>
      <c r="AC28" s="242">
        <f t="shared" si="0"/>
        <v>25.232018561484921</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59">
        <f t="shared" si="1"/>
        <v>914</v>
      </c>
      <c r="E29" s="742">
        <f t="shared" si="2"/>
        <v>509</v>
      </c>
      <c r="F29" s="580">
        <f t="shared" si="3"/>
        <v>55.689277899343551</v>
      </c>
      <c r="G29" s="742">
        <f t="shared" si="4"/>
        <v>405</v>
      </c>
      <c r="H29" s="248">
        <f t="shared" si="3"/>
        <v>44.310722100656456</v>
      </c>
      <c r="I29" s="226"/>
      <c r="J29" s="245">
        <f t="shared" si="5"/>
        <v>469</v>
      </c>
      <c r="K29" s="753">
        <f t="shared" si="6"/>
        <v>51.312910284463896</v>
      </c>
      <c r="L29" s="746">
        <v>178</v>
      </c>
      <c r="M29" s="749">
        <v>37.953091684434966</v>
      </c>
      <c r="N29" s="746">
        <v>291</v>
      </c>
      <c r="O29" s="246">
        <v>62.046908315565034</v>
      </c>
      <c r="P29" s="226"/>
      <c r="Q29" s="245">
        <v>181</v>
      </c>
      <c r="R29" s="753">
        <v>19.803063457330417</v>
      </c>
      <c r="S29" s="746">
        <v>123</v>
      </c>
      <c r="T29" s="749">
        <v>67.95580110497238</v>
      </c>
      <c r="U29" s="746">
        <v>58</v>
      </c>
      <c r="V29" s="246">
        <v>32.044198895027627</v>
      </c>
      <c r="W29" s="226"/>
      <c r="X29" s="245">
        <v>264</v>
      </c>
      <c r="Y29" s="753">
        <v>28.88402625820569</v>
      </c>
      <c r="Z29" s="746">
        <v>208</v>
      </c>
      <c r="AA29" s="749">
        <v>78.787878787878782</v>
      </c>
      <c r="AB29" s="746">
        <v>56</v>
      </c>
      <c r="AC29" s="246">
        <f t="shared" si="0"/>
        <v>21.212121212121211</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0">
        <f>J31+Q31+X31</f>
        <v>426051</v>
      </c>
      <c r="E31" s="743">
        <f>L31+S31+Z31</f>
        <v>270867</v>
      </c>
      <c r="F31" s="409">
        <f>E31/$D31*100</f>
        <v>63.576191582697852</v>
      </c>
      <c r="G31" s="743">
        <f>N31+U31+AB31</f>
        <v>155184</v>
      </c>
      <c r="H31" s="255">
        <f>G31/$D31*100</f>
        <v>36.423808417302155</v>
      </c>
      <c r="I31" s="211"/>
      <c r="J31" s="253">
        <f>SUM(J12:J29)</f>
        <v>114178</v>
      </c>
      <c r="K31" s="754">
        <f>J31/$D31*100</f>
        <v>26.799139070205207</v>
      </c>
      <c r="L31" s="743">
        <f>SUM(L12:L29)</f>
        <v>48694</v>
      </c>
      <c r="M31" s="409">
        <f t="shared" ref="M31:O31" si="7">L31/$J31*100</f>
        <v>42.647445217117131</v>
      </c>
      <c r="N31" s="743">
        <f>SUM(N12:N29)</f>
        <v>65484</v>
      </c>
      <c r="O31" s="254">
        <f t="shared" si="7"/>
        <v>57.352554782882869</v>
      </c>
      <c r="P31" s="211"/>
      <c r="Q31" s="253">
        <f>SUM(Q12:Q29)</f>
        <v>94971</v>
      </c>
      <c r="R31" s="754">
        <f>Q31/$D31*100</f>
        <v>22.290993331784222</v>
      </c>
      <c r="S31" s="743">
        <f>SUM(S12:S29)</f>
        <v>63178</v>
      </c>
      <c r="T31" s="409">
        <f>S31/$Q31*100</f>
        <v>66.523465057754478</v>
      </c>
      <c r="U31" s="743">
        <f>SUM(U12:U29)</f>
        <v>31793</v>
      </c>
      <c r="V31" s="254">
        <f>U31/$Q31*100</f>
        <v>33.476534942245529</v>
      </c>
      <c r="W31" s="211"/>
      <c r="X31" s="253">
        <f>SUM(X12:X29)</f>
        <v>216902</v>
      </c>
      <c r="Y31" s="754">
        <f>X31/$D31*100</f>
        <v>50.909867598010571</v>
      </c>
      <c r="Z31" s="743">
        <f>SUM(Z12:Z29)</f>
        <v>158995</v>
      </c>
      <c r="AA31" s="409">
        <f>Z31/$X31*100</f>
        <v>73.302689693963174</v>
      </c>
      <c r="AB31" s="743">
        <f>SUM(AB12:AB29)</f>
        <v>57907</v>
      </c>
      <c r="AC31" s="254">
        <f>AB31/$X31*100</f>
        <v>26.697310306036826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42"/>
      <c r="C34" s="1042"/>
      <c r="D34" s="1042"/>
      <c r="E34" s="1042"/>
      <c r="F34" s="1042"/>
      <c r="G34" s="1042"/>
      <c r="H34" s="1042"/>
    </row>
    <row r="35" spans="2:14" ht="29.25" customHeight="1" x14ac:dyDescent="0.2">
      <c r="B35" s="1064"/>
      <c r="C35" s="1064"/>
      <c r="D35" s="1064"/>
      <c r="E35" s="736"/>
      <c r="F35" s="736"/>
      <c r="G35" s="736"/>
      <c r="H35" s="262"/>
      <c r="I35" s="262"/>
      <c r="J35" s="262"/>
      <c r="K35" s="262"/>
      <c r="L35" s="262"/>
      <c r="M35" s="262"/>
      <c r="N35" s="262"/>
    </row>
    <row r="36" spans="2:14" ht="4.5" customHeight="1" x14ac:dyDescent="0.2">
      <c r="B36" s="1065"/>
      <c r="C36" s="1065"/>
      <c r="D36" s="1065"/>
      <c r="E36" s="737"/>
      <c r="F36" s="737"/>
      <c r="G36" s="737"/>
      <c r="H36" s="262"/>
      <c r="I36" s="262"/>
      <c r="J36" s="262"/>
      <c r="K36" s="262"/>
      <c r="L36" s="262"/>
      <c r="M36" s="262"/>
      <c r="N36" s="262"/>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8.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3" t="s">
        <v>143</v>
      </c>
      <c r="H1" s="713"/>
      <c r="I1" s="713"/>
      <c r="J1" s="713" t="s">
        <v>19</v>
      </c>
      <c r="K1" s="713"/>
      <c r="L1" s="713"/>
      <c r="M1" s="713" t="s">
        <v>18</v>
      </c>
      <c r="N1" s="713"/>
    </row>
    <row r="2" spans="1:38" s="205" customFormat="1" ht="52.5" customHeight="1" x14ac:dyDescent="0.2">
      <c r="B2" s="1043"/>
      <c r="C2" s="1043"/>
    </row>
    <row r="3" spans="1:38" s="208" customFormat="1" ht="4.5" customHeight="1" x14ac:dyDescent="0.2">
      <c r="B3" s="1044"/>
      <c r="C3" s="1044"/>
    </row>
    <row r="4" spans="1:38" s="208" customFormat="1" ht="35.25" customHeight="1" x14ac:dyDescent="0.2">
      <c r="A4" s="1080" t="s">
        <v>439</v>
      </c>
      <c r="B4" s="1080"/>
      <c r="C4" s="1080"/>
      <c r="D4" s="1080"/>
      <c r="E4" s="1080"/>
      <c r="F4" s="1080"/>
      <c r="G4" s="1080"/>
      <c r="H4" s="1080"/>
      <c r="I4" s="1080"/>
      <c r="J4" s="1080"/>
      <c r="K4" s="1080"/>
      <c r="L4" s="1080"/>
      <c r="M4" s="1080"/>
      <c r="N4" s="1080"/>
    </row>
    <row r="5" spans="1:38" s="208" customFormat="1" ht="17.25" customHeight="1" x14ac:dyDescent="0.2">
      <c r="B5" s="1045" t="str">
        <f>porsaad!B6</f>
        <v>Situación a 31 de marzo de 2023</v>
      </c>
      <c r="C5" s="1045"/>
      <c r="D5" s="1045"/>
      <c r="E5" s="1045"/>
      <c r="F5" s="1045"/>
      <c r="G5" s="1045"/>
      <c r="H5" s="1045"/>
      <c r="I5" s="1045"/>
      <c r="J5" s="1045"/>
      <c r="K5" s="1045"/>
      <c r="L5" s="1045"/>
      <c r="M5" s="1045"/>
      <c r="N5" s="1045"/>
    </row>
    <row r="6" spans="1:38" s="208" customFormat="1" ht="6" customHeight="1" x14ac:dyDescent="0.2"/>
    <row r="7" spans="1:38" s="213" customFormat="1" ht="12.75" customHeight="1" x14ac:dyDescent="0.2">
      <c r="A7" s="209"/>
      <c r="B7" s="1046" t="s">
        <v>15</v>
      </c>
      <c r="C7" s="211"/>
      <c r="D7" s="1049" t="s">
        <v>262</v>
      </c>
      <c r="E7" s="1050"/>
      <c r="F7" s="568"/>
      <c r="G7" s="1053"/>
      <c r="H7" s="1053"/>
      <c r="I7" s="568"/>
      <c r="J7" s="1053"/>
      <c r="K7" s="1053"/>
      <c r="L7" s="568"/>
      <c r="M7" s="1111"/>
      <c r="N7" s="1112"/>
      <c r="O7" s="430"/>
      <c r="P7" s="430"/>
      <c r="Q7" s="431"/>
      <c r="R7" s="431"/>
      <c r="S7" s="431"/>
      <c r="T7" s="431"/>
      <c r="U7" s="431"/>
      <c r="V7" s="431"/>
      <c r="W7" s="432"/>
    </row>
    <row r="8" spans="1:38" s="213" customFormat="1" ht="33.75" customHeight="1" x14ac:dyDescent="0.2">
      <c r="A8" s="209"/>
      <c r="B8" s="1047"/>
      <c r="C8" s="211"/>
      <c r="D8" s="1051"/>
      <c r="E8" s="1052"/>
      <c r="F8" s="501"/>
      <c r="G8" s="1127" t="s">
        <v>279</v>
      </c>
      <c r="H8" s="1128"/>
      <c r="I8" s="211"/>
      <c r="J8" s="1127" t="s">
        <v>280</v>
      </c>
      <c r="K8" s="1128"/>
      <c r="L8" s="211"/>
      <c r="M8" s="1127" t="s">
        <v>281</v>
      </c>
      <c r="N8" s="1128"/>
      <c r="O8" s="430"/>
      <c r="P8" s="430"/>
      <c r="Q8" s="431"/>
      <c r="R8" s="431"/>
      <c r="S8" s="431"/>
      <c r="T8" s="431"/>
      <c r="U8" s="431"/>
      <c r="V8" s="431"/>
      <c r="W8" s="432"/>
    </row>
    <row r="9" spans="1:38" s="213" customFormat="1" ht="6" customHeight="1" x14ac:dyDescent="0.2">
      <c r="A9" s="209"/>
      <c r="B9" s="1047"/>
      <c r="C9" s="211"/>
      <c r="D9" s="1040" t="s">
        <v>12</v>
      </c>
      <c r="E9" s="1071" t="s">
        <v>228</v>
      </c>
      <c r="F9" s="211"/>
      <c r="G9" s="1040" t="s">
        <v>12</v>
      </c>
      <c r="H9" s="1069" t="s">
        <v>228</v>
      </c>
      <c r="I9" s="211"/>
      <c r="J9" s="1040" t="s">
        <v>12</v>
      </c>
      <c r="K9" s="1069" t="s">
        <v>228</v>
      </c>
      <c r="L9" s="211"/>
      <c r="M9" s="1040" t="s">
        <v>12</v>
      </c>
      <c r="N9" s="1069" t="s">
        <v>228</v>
      </c>
      <c r="O9" s="430"/>
      <c r="P9" s="430"/>
      <c r="Q9" s="431"/>
      <c r="R9" s="431"/>
      <c r="S9" s="431"/>
      <c r="T9" s="431"/>
      <c r="U9" s="431"/>
      <c r="V9" s="431"/>
      <c r="W9" s="432"/>
    </row>
    <row r="10" spans="1:38" s="219" customFormat="1" ht="27.75" customHeight="1" x14ac:dyDescent="0.2">
      <c r="A10" s="214"/>
      <c r="B10" s="1048"/>
      <c r="C10" s="216"/>
      <c r="D10" s="1041"/>
      <c r="E10" s="1072"/>
      <c r="F10" s="216"/>
      <c r="G10" s="1041"/>
      <c r="H10" s="1070"/>
      <c r="I10" s="216"/>
      <c r="J10" s="1041"/>
      <c r="K10" s="1070"/>
      <c r="L10" s="216"/>
      <c r="M10" s="1041"/>
      <c r="N10" s="1070"/>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269920</v>
      </c>
      <c r="E12" s="761">
        <f>D12/'20pobl'!D12*100</f>
        <v>3.1754595516545692</v>
      </c>
      <c r="F12" s="226"/>
      <c r="G12" s="227">
        <v>81760</v>
      </c>
      <c r="H12" s="767">
        <v>1.1724891258660479</v>
      </c>
      <c r="I12" s="226"/>
      <c r="J12" s="227">
        <v>56209</v>
      </c>
      <c r="K12" s="767">
        <v>5.0783035761072455</v>
      </c>
      <c r="L12" s="226"/>
      <c r="M12" s="227">
        <v>131951</v>
      </c>
      <c r="N12" s="767">
        <f>M12/'20pobl'!X12*100</f>
        <v>31.406286446011112</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37918</v>
      </c>
      <c r="E13" s="762">
        <f>D13/'20pobl'!D13*100</f>
        <v>2.8588985271221388</v>
      </c>
      <c r="F13" s="226"/>
      <c r="G13" s="234">
        <v>7990</v>
      </c>
      <c r="H13" s="768">
        <v>0.773190139938706</v>
      </c>
      <c r="I13" s="226"/>
      <c r="J13" s="234">
        <v>6894</v>
      </c>
      <c r="K13" s="768">
        <v>3.5180469583233398</v>
      </c>
      <c r="L13" s="226"/>
      <c r="M13" s="234">
        <v>23034</v>
      </c>
      <c r="N13" s="768">
        <f>M13/'20pobl'!X13*100</f>
        <v>23.753003413321235</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28870</v>
      </c>
      <c r="E14" s="762">
        <f>D14/'20pobl'!D14*100</f>
        <v>2.8735346167857423</v>
      </c>
      <c r="F14" s="226"/>
      <c r="G14" s="234">
        <v>7344</v>
      </c>
      <c r="H14" s="768">
        <v>1.0035117445308337</v>
      </c>
      <c r="I14" s="226"/>
      <c r="J14" s="234">
        <v>5812</v>
      </c>
      <c r="K14" s="768">
        <v>3.0974205926241742</v>
      </c>
      <c r="L14" s="226"/>
      <c r="M14" s="234">
        <v>15714</v>
      </c>
      <c r="N14" s="768">
        <f>M14/'20pobl'!X14*100</f>
        <v>18.440199023657531</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26768</v>
      </c>
      <c r="E15" s="762">
        <f>D15/'20pobl'!D15*100</f>
        <v>2.2749156722550885</v>
      </c>
      <c r="F15" s="226"/>
      <c r="G15" s="234">
        <v>7089</v>
      </c>
      <c r="H15" s="768">
        <v>0.72015311253649528</v>
      </c>
      <c r="I15" s="226"/>
      <c r="J15" s="234">
        <v>5813</v>
      </c>
      <c r="K15" s="768">
        <v>4.1221980328612862</v>
      </c>
      <c r="L15" s="226"/>
      <c r="M15" s="234">
        <v>13866</v>
      </c>
      <c r="N15" s="768">
        <f>M15/'20pobl'!X15*100</f>
        <v>27.046110634313802</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36628</v>
      </c>
      <c r="E16" s="762">
        <f>D16/'20pobl'!D16*100</f>
        <v>1.6819572567583887</v>
      </c>
      <c r="F16" s="226"/>
      <c r="G16" s="234">
        <v>15001</v>
      </c>
      <c r="H16" s="768">
        <v>0.83115677120444309</v>
      </c>
      <c r="I16" s="226"/>
      <c r="J16" s="234">
        <v>7138</v>
      </c>
      <c r="K16" s="768">
        <v>2.573012565875322</v>
      </c>
      <c r="L16" s="226"/>
      <c r="M16" s="234">
        <v>14489</v>
      </c>
      <c r="N16" s="768">
        <f>M16/'20pobl'!X16*100</f>
        <v>15.179834257037788</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17818</v>
      </c>
      <c r="E17" s="763">
        <f>D17/'20pobl'!D17*100</f>
        <v>3.0437203835996458</v>
      </c>
      <c r="F17" s="226"/>
      <c r="G17" s="238">
        <v>4514</v>
      </c>
      <c r="H17" s="769">
        <v>1.0023604545040714</v>
      </c>
      <c r="I17" s="226"/>
      <c r="J17" s="238">
        <v>3703</v>
      </c>
      <c r="K17" s="769">
        <v>3.9378117124110728</v>
      </c>
      <c r="L17" s="226"/>
      <c r="M17" s="238">
        <v>9601</v>
      </c>
      <c r="N17" s="769">
        <f>M17/'20pobl'!X17*100</f>
        <v>23.401091937213611</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116227</v>
      </c>
      <c r="E18" s="762">
        <f>D18/'20pobl'!D18*100</f>
        <v>4.8986361184166158</v>
      </c>
      <c r="F18" s="226"/>
      <c r="G18" s="234">
        <v>24224</v>
      </c>
      <c r="H18" s="768">
        <v>1.3838023603015985</v>
      </c>
      <c r="I18" s="226"/>
      <c r="J18" s="234">
        <v>19962</v>
      </c>
      <c r="K18" s="768">
        <v>4.9503035352934175</v>
      </c>
      <c r="L18" s="226"/>
      <c r="M18" s="234">
        <v>72041</v>
      </c>
      <c r="N18" s="768">
        <f>M18/'20pobl'!X18*100</f>
        <v>32.917529117718288</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67575</v>
      </c>
      <c r="E19" s="762">
        <f>D19/'20pobl'!D19*100</f>
        <v>3.2909988077891112</v>
      </c>
      <c r="F19" s="226"/>
      <c r="G19" s="234">
        <v>15698</v>
      </c>
      <c r="H19" s="768">
        <v>0.94690560681762392</v>
      </c>
      <c r="I19" s="226"/>
      <c r="J19" s="234">
        <v>11953</v>
      </c>
      <c r="K19" s="768">
        <v>4.5397058097448149</v>
      </c>
      <c r="L19" s="226"/>
      <c r="M19" s="234">
        <v>39924</v>
      </c>
      <c r="N19" s="768">
        <f>M19/'20pobl'!X19*100</f>
        <v>30.197870022994071</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191389</v>
      </c>
      <c r="E20" s="762">
        <f>D20/'20pobl'!D20*100</f>
        <v>2.4560317459706384</v>
      </c>
      <c r="F20" s="226"/>
      <c r="G20" s="234">
        <v>52375</v>
      </c>
      <c r="H20" s="768">
        <v>0.83256289804057215</v>
      </c>
      <c r="I20" s="226"/>
      <c r="J20" s="234">
        <v>38486</v>
      </c>
      <c r="K20" s="768">
        <v>3.6704964984077604</v>
      </c>
      <c r="L20" s="226"/>
      <c r="M20" s="234">
        <v>100528</v>
      </c>
      <c r="N20" s="768">
        <f>M20/'20pobl'!X20*100</f>
        <v>22.178294710460829</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138962</v>
      </c>
      <c r="E21" s="762">
        <f>D21/'20pobl'!D21*100</f>
        <v>2.7258316893773538</v>
      </c>
      <c r="F21" s="226"/>
      <c r="G21" s="234">
        <v>37947</v>
      </c>
      <c r="H21" s="768">
        <v>0.9301314346530396</v>
      </c>
      <c r="I21" s="226"/>
      <c r="J21" s="234">
        <v>28118</v>
      </c>
      <c r="K21" s="768">
        <v>3.8530845368227333</v>
      </c>
      <c r="L21" s="226"/>
      <c r="M21" s="234">
        <v>72897</v>
      </c>
      <c r="N21" s="768">
        <f>M21/'20pobl'!X21*100</f>
        <v>25.270393943175673</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32777</v>
      </c>
      <c r="E22" s="762">
        <f>D22/'20pobl'!D22*100</f>
        <v>3.1074844327136755</v>
      </c>
      <c r="F22" s="226"/>
      <c r="G22" s="234">
        <v>8385</v>
      </c>
      <c r="H22" s="768">
        <v>1.0126163421906569</v>
      </c>
      <c r="I22" s="226"/>
      <c r="J22" s="234">
        <v>6172</v>
      </c>
      <c r="K22" s="768">
        <v>4.0440044292725119</v>
      </c>
      <c r="L22" s="226"/>
      <c r="M22" s="234">
        <v>18220</v>
      </c>
      <c r="N22" s="768">
        <f>M22/'20pobl'!X22*100</f>
        <v>24.587730425629537</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70190</v>
      </c>
      <c r="E23" s="762">
        <f>D23/'20pobl'!D23*100</f>
        <v>2.6088436790085279</v>
      </c>
      <c r="F23" s="226"/>
      <c r="G23" s="234">
        <v>19591</v>
      </c>
      <c r="H23" s="768">
        <v>0.98554507066485431</v>
      </c>
      <c r="I23" s="226"/>
      <c r="J23" s="234">
        <v>12728</v>
      </c>
      <c r="K23" s="768">
        <v>2.7382112561823808</v>
      </c>
      <c r="L23" s="226"/>
      <c r="M23" s="234">
        <v>37871</v>
      </c>
      <c r="N23" s="768">
        <f>M23/'20pobl'!X23*100</f>
        <v>15.925500733806839</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164657</v>
      </c>
      <c r="E24" s="762">
        <f>D24/'20pobl'!D24*100</f>
        <v>2.4392415429394925</v>
      </c>
      <c r="F24" s="226"/>
      <c r="G24" s="234">
        <v>44120</v>
      </c>
      <c r="H24" s="768">
        <v>0.80014116724491913</v>
      </c>
      <c r="I24" s="226"/>
      <c r="J24" s="234">
        <v>29555</v>
      </c>
      <c r="K24" s="768">
        <v>3.4126796261121086</v>
      </c>
      <c r="L24" s="226"/>
      <c r="M24" s="234">
        <v>90982</v>
      </c>
      <c r="N24" s="768">
        <f>M24/'20pobl'!X24*100</f>
        <v>24.571533513020089</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38104</v>
      </c>
      <c r="E25" s="762">
        <f>D25/'20pobl'!D25*100</f>
        <v>2.4874043494325266</v>
      </c>
      <c r="F25" s="226"/>
      <c r="G25" s="234">
        <v>14053</v>
      </c>
      <c r="H25" s="768">
        <v>1.0935854865105261</v>
      </c>
      <c r="I25" s="226"/>
      <c r="J25" s="234">
        <v>7323</v>
      </c>
      <c r="K25" s="768">
        <v>4.1799138103256368</v>
      </c>
      <c r="L25" s="226"/>
      <c r="M25" s="234">
        <v>16728</v>
      </c>
      <c r="N25" s="768">
        <f>M25/'20pobl'!X25*100</f>
        <v>23.348780079280889</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15346</v>
      </c>
      <c r="E26" s="764">
        <f>D26/'20pobl'!D26*100</f>
        <v>2.3107374152446032</v>
      </c>
      <c r="F26" s="226"/>
      <c r="G26" s="238">
        <v>3283</v>
      </c>
      <c r="H26" s="769">
        <v>0.62001771479185119</v>
      </c>
      <c r="I26" s="226"/>
      <c r="J26" s="238">
        <v>2581</v>
      </c>
      <c r="K26" s="769">
        <v>2.7711567781141961</v>
      </c>
      <c r="L26" s="226"/>
      <c r="M26" s="238">
        <v>9482</v>
      </c>
      <c r="N26" s="769">
        <f>M26/'20pobl'!X26*100</f>
        <v>22.860311490428661</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65268</v>
      </c>
      <c r="E27" s="764">
        <f>D27/'20pobl'!D27*100</f>
        <v>2.9557453352860779</v>
      </c>
      <c r="F27" s="226"/>
      <c r="G27" s="238">
        <v>16880</v>
      </c>
      <c r="H27" s="769">
        <v>0.99548434618557879</v>
      </c>
      <c r="I27" s="226"/>
      <c r="J27" s="238">
        <v>11768</v>
      </c>
      <c r="K27" s="769">
        <v>3.3317289997451942</v>
      </c>
      <c r="L27" s="226"/>
      <c r="M27" s="238">
        <v>36620</v>
      </c>
      <c r="N27" s="769">
        <f>M27/'20pobl'!X27*100</f>
        <v>22.987062715386017</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8666</v>
      </c>
      <c r="E28" s="764">
        <f>D28/'20pobl'!D28*100</f>
        <v>2.7090393007640077</v>
      </c>
      <c r="F28" s="226"/>
      <c r="G28" s="238">
        <v>1546</v>
      </c>
      <c r="H28" s="769">
        <v>0.61583566031046721</v>
      </c>
      <c r="I28" s="226"/>
      <c r="J28" s="238">
        <v>1532</v>
      </c>
      <c r="K28" s="769">
        <v>3.2798116035110256</v>
      </c>
      <c r="L28" s="226"/>
      <c r="M28" s="238">
        <v>5588</v>
      </c>
      <c r="N28" s="769">
        <f>M28/'20pobl'!X28*100</f>
        <v>25.238245788356444</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3215</v>
      </c>
      <c r="E29" s="765">
        <f>D29/'20pobl'!D29*100</f>
        <v>1.910426830355286</v>
      </c>
      <c r="F29" s="226"/>
      <c r="G29" s="245">
        <v>1762</v>
      </c>
      <c r="H29" s="770">
        <v>1.1874835726946171</v>
      </c>
      <c r="I29" s="226"/>
      <c r="J29" s="245">
        <v>509</v>
      </c>
      <c r="K29" s="770">
        <v>3.3827340998205622</v>
      </c>
      <c r="L29" s="226"/>
      <c r="M29" s="245">
        <v>944</v>
      </c>
      <c r="N29" s="770">
        <f>M29/'20pobl'!X29*100</f>
        <v>19.427865816011526</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1330298</v>
      </c>
      <c r="E31" s="766">
        <f>D31/'20pobl'!D31*100</f>
        <v>2.8020773697210051</v>
      </c>
      <c r="F31" s="211"/>
      <c r="G31" s="253">
        <f>SUM(G12:G29)</f>
        <v>363562</v>
      </c>
      <c r="H31" s="254">
        <f>G31/'20pobl'!J31*100</f>
        <v>0.95683250075467663</v>
      </c>
      <c r="I31" s="211"/>
      <c r="J31" s="253">
        <f>SUM(J12:J29)</f>
        <v>256256</v>
      </c>
      <c r="K31" s="254">
        <f>J31/'20pobl'!Q31*100</f>
        <v>3.8741394509388196</v>
      </c>
      <c r="L31" s="211"/>
      <c r="M31" s="253">
        <f>SUM(M12:M29)</f>
        <v>710480</v>
      </c>
      <c r="N31" s="254">
        <f>M31/'20pobl'!X31*100</f>
        <v>24.803079648229716</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42" t="str">
        <f>'24solcasaad_pobl'!B34:N34</f>
        <v>(1) Cifras definitivas INE de la Estadística del Padrón continuo referidas al 01/01/2022. Datos definitivos (publicado 24/1/2023)</v>
      </c>
      <c r="C34" s="1073"/>
      <c r="D34" s="1073"/>
      <c r="E34" s="1073"/>
      <c r="F34" s="1073"/>
      <c r="G34" s="1073"/>
      <c r="H34" s="1073"/>
      <c r="I34" s="1073"/>
      <c r="J34" s="1073"/>
      <c r="K34" s="1073"/>
      <c r="L34" s="1073"/>
      <c r="M34" s="1073"/>
      <c r="N34" s="1073"/>
    </row>
    <row r="35" spans="2:14" ht="29.25" customHeight="1" x14ac:dyDescent="0.2">
      <c r="B35" s="1064"/>
      <c r="C35" s="1064"/>
      <c r="D35" s="1064"/>
      <c r="E35" s="736"/>
      <c r="F35" s="262"/>
      <c r="G35" s="262"/>
      <c r="H35" s="262"/>
    </row>
    <row r="36" spans="2:14" ht="4.5" customHeight="1" x14ac:dyDescent="0.2">
      <c r="B36" s="1065"/>
      <c r="C36" s="1065"/>
      <c r="D36" s="1065"/>
      <c r="E36" s="737"/>
      <c r="F36" s="262"/>
      <c r="G36" s="262"/>
      <c r="H36" s="26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W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21" x14ac:dyDescent="0.25">
      <c r="A1" s="869"/>
      <c r="B1" s="869"/>
      <c r="H1" s="871"/>
      <c r="I1" s="871"/>
    </row>
    <row r="2" spans="1:21" ht="48.75" customHeight="1" x14ac:dyDescent="0.25">
      <c r="A2" s="869"/>
      <c r="B2" s="869"/>
      <c r="H2" s="871"/>
      <c r="I2" s="871"/>
    </row>
    <row r="3" spans="1:21" ht="24" customHeight="1" x14ac:dyDescent="0.25">
      <c r="A3" s="869"/>
      <c r="B3" s="1027" t="s">
        <v>377</v>
      </c>
      <c r="C3" s="1027"/>
      <c r="D3" s="1027"/>
      <c r="E3" s="1027"/>
      <c r="F3" s="1027"/>
      <c r="G3" s="1027"/>
      <c r="H3" s="1027"/>
      <c r="I3" s="1027"/>
      <c r="J3" s="1027"/>
      <c r="K3" s="1027"/>
      <c r="L3" s="1027"/>
      <c r="M3" s="1027"/>
      <c r="N3" s="1027"/>
      <c r="O3" s="1027"/>
      <c r="P3" s="1027"/>
      <c r="Q3" s="1027"/>
      <c r="R3" s="1027"/>
    </row>
    <row r="5" spans="1:21" x14ac:dyDescent="0.25">
      <c r="B5" s="872"/>
      <c r="C5" s="1028" t="s">
        <v>378</v>
      </c>
      <c r="D5" s="1028"/>
      <c r="E5" s="1028"/>
      <c r="F5" s="1028"/>
      <c r="G5" s="1028"/>
      <c r="H5" s="1028"/>
      <c r="I5" s="1028"/>
      <c r="J5" s="1028" t="s">
        <v>352</v>
      </c>
      <c r="K5" s="1028"/>
      <c r="L5" s="1028"/>
      <c r="M5" s="1028"/>
      <c r="N5" s="1028"/>
      <c r="O5" s="1028"/>
      <c r="P5" s="1028"/>
      <c r="Q5" s="1028"/>
      <c r="R5" s="1028"/>
      <c r="S5" s="1028"/>
    </row>
    <row r="6" spans="1:21" ht="21" customHeight="1" x14ac:dyDescent="0.25">
      <c r="B6" s="872"/>
      <c r="C6" s="1029"/>
      <c r="D6" s="1029"/>
      <c r="E6" s="1029"/>
      <c r="F6" s="1029"/>
      <c r="G6" s="1029"/>
      <c r="H6" s="1029"/>
      <c r="I6" s="1029"/>
      <c r="J6" s="1029">
        <v>43830</v>
      </c>
      <c r="K6" s="1030"/>
      <c r="L6" s="1031">
        <v>44196</v>
      </c>
      <c r="M6" s="1031"/>
      <c r="N6" s="1031">
        <v>44561</v>
      </c>
      <c r="O6" s="1031"/>
      <c r="P6" s="1031">
        <v>44926</v>
      </c>
      <c r="Q6" s="1031"/>
      <c r="R6" s="1031">
        <f>H7</f>
        <v>45016</v>
      </c>
      <c r="S6" s="1031"/>
    </row>
    <row r="7" spans="1:21" x14ac:dyDescent="0.25">
      <c r="B7" s="941"/>
      <c r="C7" s="874">
        <v>43465</v>
      </c>
      <c r="D7" s="874">
        <v>43830</v>
      </c>
      <c r="E7" s="874">
        <v>44196</v>
      </c>
      <c r="F7" s="874">
        <v>44561</v>
      </c>
      <c r="G7" s="874">
        <v>44926</v>
      </c>
      <c r="H7" s="874">
        <f>EVO!H7</f>
        <v>45016</v>
      </c>
      <c r="I7" s="874"/>
      <c r="J7" s="874" t="s">
        <v>31</v>
      </c>
      <c r="K7" s="874" t="s">
        <v>353</v>
      </c>
      <c r="L7" s="874" t="s">
        <v>31</v>
      </c>
      <c r="M7" s="874" t="s">
        <v>353</v>
      </c>
      <c r="N7" s="874" t="s">
        <v>31</v>
      </c>
      <c r="O7" s="874" t="s">
        <v>353</v>
      </c>
      <c r="P7" s="874" t="s">
        <v>31</v>
      </c>
      <c r="Q7" s="874" t="s">
        <v>353</v>
      </c>
      <c r="R7" s="874" t="s">
        <v>31</v>
      </c>
      <c r="S7" s="874" t="s">
        <v>353</v>
      </c>
    </row>
    <row r="8" spans="1:21" ht="15" customHeight="1" x14ac:dyDescent="0.25">
      <c r="B8" s="913" t="s">
        <v>11</v>
      </c>
      <c r="C8" s="920">
        <v>388846</v>
      </c>
      <c r="D8" s="920">
        <v>410355</v>
      </c>
      <c r="E8" s="920">
        <v>396745</v>
      </c>
      <c r="F8" s="920">
        <v>402114</v>
      </c>
      <c r="G8" s="920">
        <v>422621</v>
      </c>
      <c r="H8" s="920">
        <v>425532</v>
      </c>
      <c r="I8" s="885"/>
      <c r="J8" s="921">
        <v>5.5314957592465852E-2</v>
      </c>
      <c r="K8" s="920">
        <v>21509</v>
      </c>
      <c r="L8" s="922">
        <v>-3.3166404698370955E-2</v>
      </c>
      <c r="M8" s="923">
        <v>-13610</v>
      </c>
      <c r="N8" s="922">
        <v>1.3532621709158255E-2</v>
      </c>
      <c r="O8" s="923">
        <v>5369</v>
      </c>
      <c r="P8" s="922">
        <v>5.0997975698433784E-2</v>
      </c>
      <c r="Q8" s="923">
        <f>G8-F8</f>
        <v>20507</v>
      </c>
      <c r="R8" s="924">
        <f>[1]Cuadro_CCAA2!N5</f>
        <v>7.3350619999394739E-2</v>
      </c>
      <c r="S8" s="923">
        <f>[1]Cuadro_CCAA2!O5</f>
        <v>29080</v>
      </c>
    </row>
    <row r="9" spans="1:21" x14ac:dyDescent="0.25">
      <c r="B9" s="942" t="s">
        <v>10</v>
      </c>
      <c r="C9" s="890">
        <v>49707</v>
      </c>
      <c r="D9" s="890">
        <v>51252</v>
      </c>
      <c r="E9" s="890">
        <v>47953</v>
      </c>
      <c r="F9" s="890">
        <v>48669</v>
      </c>
      <c r="G9" s="890">
        <v>51170</v>
      </c>
      <c r="H9" s="890">
        <v>51519</v>
      </c>
      <c r="I9" s="891"/>
      <c r="J9" s="892">
        <v>3.1082141348301118E-2</v>
      </c>
      <c r="K9" s="890">
        <v>1545</v>
      </c>
      <c r="L9" s="895">
        <v>-6.4368219776789193E-2</v>
      </c>
      <c r="M9" s="893">
        <v>-3299</v>
      </c>
      <c r="N9" s="895">
        <v>1.4931286885075057E-2</v>
      </c>
      <c r="O9" s="893">
        <v>716</v>
      </c>
      <c r="P9" s="895">
        <v>5.1387947153218594E-2</v>
      </c>
      <c r="Q9" s="893">
        <f t="shared" ref="Q9:Q25" si="0">G9-F9</f>
        <v>2501</v>
      </c>
      <c r="R9" s="894">
        <f>[1]Cuadro_CCAA2!N6</f>
        <v>5.0529149079341806E-2</v>
      </c>
      <c r="S9" s="893">
        <f>[1]Cuadro_CCAA2!O6</f>
        <v>2478</v>
      </c>
    </row>
    <row r="10" spans="1:21" x14ac:dyDescent="0.25">
      <c r="B10" s="942" t="s">
        <v>40</v>
      </c>
      <c r="C10" s="890">
        <v>38844</v>
      </c>
      <c r="D10" s="890">
        <v>40697</v>
      </c>
      <c r="E10" s="890">
        <v>39355</v>
      </c>
      <c r="F10" s="890">
        <v>41002</v>
      </c>
      <c r="G10" s="890">
        <v>43882</v>
      </c>
      <c r="H10" s="890">
        <v>44700</v>
      </c>
      <c r="I10" s="891"/>
      <c r="J10" s="892">
        <v>4.7703635053032656E-2</v>
      </c>
      <c r="K10" s="890">
        <v>1853</v>
      </c>
      <c r="L10" s="895">
        <v>-3.2975403592402364E-2</v>
      </c>
      <c r="M10" s="893">
        <v>-1342</v>
      </c>
      <c r="N10" s="895">
        <v>4.1849828484309404E-2</v>
      </c>
      <c r="O10" s="893">
        <v>1647</v>
      </c>
      <c r="P10" s="895">
        <v>7.024047607433781E-2</v>
      </c>
      <c r="Q10" s="893">
        <f t="shared" si="0"/>
        <v>2880</v>
      </c>
      <c r="R10" s="894">
        <f>[1]Cuadro_CCAA2!N7</f>
        <v>6.5478034943865726E-2</v>
      </c>
      <c r="S10" s="893">
        <f>[1]Cuadro_CCAA2!O7</f>
        <v>2747</v>
      </c>
    </row>
    <row r="11" spans="1:21" x14ac:dyDescent="0.25">
      <c r="B11" s="942" t="s">
        <v>41</v>
      </c>
      <c r="C11" s="890">
        <v>27993</v>
      </c>
      <c r="D11" s="890">
        <v>32479</v>
      </c>
      <c r="E11" s="890">
        <v>32836</v>
      </c>
      <c r="F11" s="890">
        <v>35355</v>
      </c>
      <c r="G11" s="890">
        <v>39461</v>
      </c>
      <c r="H11" s="890">
        <v>40775</v>
      </c>
      <c r="I11" s="891"/>
      <c r="J11" s="892">
        <v>0.16025434930161109</v>
      </c>
      <c r="K11" s="890">
        <v>4486</v>
      </c>
      <c r="L11" s="895">
        <v>1.0991717725299388E-2</v>
      </c>
      <c r="M11" s="893">
        <v>357</v>
      </c>
      <c r="N11" s="895">
        <v>7.6714581556827977E-2</v>
      </c>
      <c r="O11" s="893">
        <v>2519</v>
      </c>
      <c r="P11" s="895">
        <v>0.11613633149483804</v>
      </c>
      <c r="Q11" s="893">
        <f t="shared" si="0"/>
        <v>4106</v>
      </c>
      <c r="R11" s="894">
        <f>[1]Cuadro_CCAA2!N8</f>
        <v>0.14350215940321953</v>
      </c>
      <c r="S11" s="893">
        <f>[1]Cuadro_CCAA2!O8</f>
        <v>5117</v>
      </c>
    </row>
    <row r="12" spans="1:21" x14ac:dyDescent="0.25">
      <c r="B12" s="942" t="s">
        <v>9</v>
      </c>
      <c r="C12" s="890">
        <v>48834</v>
      </c>
      <c r="D12" s="890">
        <v>53168</v>
      </c>
      <c r="E12" s="890">
        <v>54714</v>
      </c>
      <c r="F12" s="890">
        <v>58012</v>
      </c>
      <c r="G12" s="890">
        <v>57712</v>
      </c>
      <c r="H12" s="890">
        <v>57505</v>
      </c>
      <c r="I12" s="891"/>
      <c r="J12" s="892">
        <v>8.8749641643117494E-2</v>
      </c>
      <c r="K12" s="890">
        <v>4334</v>
      </c>
      <c r="L12" s="895">
        <v>2.907764068612706E-2</v>
      </c>
      <c r="M12" s="893">
        <v>1546</v>
      </c>
      <c r="N12" s="895">
        <v>6.0277077164893722E-2</v>
      </c>
      <c r="O12" s="893">
        <v>3298</v>
      </c>
      <c r="P12" s="895">
        <v>-5.1713438598910422E-3</v>
      </c>
      <c r="Q12" s="893">
        <f t="shared" si="0"/>
        <v>-300</v>
      </c>
      <c r="R12" s="894">
        <f>[1]Cuadro_CCAA2!N9</f>
        <v>2.2483268265476308E-3</v>
      </c>
      <c r="S12" s="893">
        <f>[1]Cuadro_CCAA2!O9</f>
        <v>129</v>
      </c>
      <c r="U12" s="925"/>
    </row>
    <row r="13" spans="1:21" x14ac:dyDescent="0.25">
      <c r="B13" s="942" t="s">
        <v>8</v>
      </c>
      <c r="C13" s="890">
        <v>24752</v>
      </c>
      <c r="D13" s="890">
        <v>25483</v>
      </c>
      <c r="E13" s="890">
        <v>25356</v>
      </c>
      <c r="F13" s="890">
        <v>23258</v>
      </c>
      <c r="G13" s="890">
        <v>23164</v>
      </c>
      <c r="H13" s="890">
        <v>23427</v>
      </c>
      <c r="I13" s="891"/>
      <c r="J13" s="892">
        <v>2.9532967032966928E-2</v>
      </c>
      <c r="K13" s="890">
        <v>731</v>
      </c>
      <c r="L13" s="895">
        <v>-4.9837146332849525E-3</v>
      </c>
      <c r="M13" s="893">
        <v>-127</v>
      </c>
      <c r="N13" s="895">
        <v>-8.274175737498024E-2</v>
      </c>
      <c r="O13" s="893">
        <v>-2098</v>
      </c>
      <c r="P13" s="895">
        <v>-4.0416200877118058E-3</v>
      </c>
      <c r="Q13" s="893">
        <f t="shared" si="0"/>
        <v>-94</v>
      </c>
      <c r="R13" s="894">
        <f>[1]Cuadro_CCAA2!N10</f>
        <v>4.4591176092270146E-3</v>
      </c>
      <c r="S13" s="893">
        <f>[1]Cuadro_CCAA2!O10</f>
        <v>104</v>
      </c>
      <c r="U13" s="925"/>
    </row>
    <row r="14" spans="1:21" x14ac:dyDescent="0.25">
      <c r="B14" s="942" t="s">
        <v>7</v>
      </c>
      <c r="C14" s="890">
        <v>129374</v>
      </c>
      <c r="D14" s="890">
        <v>146192</v>
      </c>
      <c r="E14" s="890">
        <v>140933</v>
      </c>
      <c r="F14" s="890">
        <v>142154</v>
      </c>
      <c r="G14" s="890">
        <v>146929</v>
      </c>
      <c r="H14" s="890">
        <v>148924</v>
      </c>
      <c r="I14" s="891"/>
      <c r="J14" s="892">
        <v>0.12999520769242667</v>
      </c>
      <c r="K14" s="890">
        <v>16818</v>
      </c>
      <c r="L14" s="895">
        <v>-3.5973240669804118E-2</v>
      </c>
      <c r="M14" s="893">
        <v>-5259</v>
      </c>
      <c r="N14" s="895">
        <v>8.6636912575479563E-3</v>
      </c>
      <c r="O14" s="893">
        <v>1221</v>
      </c>
      <c r="P14" s="895">
        <v>3.3590331612195268E-2</v>
      </c>
      <c r="Q14" s="893">
        <f t="shared" si="0"/>
        <v>4775</v>
      </c>
      <c r="R14" s="894">
        <f>[1]Cuadro_CCAA2!N11</f>
        <v>4.1200858555138442E-2</v>
      </c>
      <c r="S14" s="893">
        <f>[1]Cuadro_CCAA2!O11</f>
        <v>5893</v>
      </c>
      <c r="U14" s="925"/>
    </row>
    <row r="15" spans="1:21" x14ac:dyDescent="0.25">
      <c r="B15" s="942" t="s">
        <v>43</v>
      </c>
      <c r="C15" s="890">
        <v>86579</v>
      </c>
      <c r="D15" s="890">
        <v>89837</v>
      </c>
      <c r="E15" s="890">
        <v>84968</v>
      </c>
      <c r="F15" s="890">
        <v>87354</v>
      </c>
      <c r="G15" s="890">
        <v>89947</v>
      </c>
      <c r="H15" s="890">
        <v>92632</v>
      </c>
      <c r="I15" s="891"/>
      <c r="J15" s="892">
        <v>3.763037226117194E-2</v>
      </c>
      <c r="K15" s="890">
        <v>3258</v>
      </c>
      <c r="L15" s="895">
        <v>-5.4198158887763359E-2</v>
      </c>
      <c r="M15" s="893">
        <v>-4869</v>
      </c>
      <c r="N15" s="895">
        <v>2.8081159966104829E-2</v>
      </c>
      <c r="O15" s="893">
        <v>2386</v>
      </c>
      <c r="P15" s="895">
        <v>2.9683815280353576E-2</v>
      </c>
      <c r="Q15" s="893">
        <f t="shared" si="0"/>
        <v>2593</v>
      </c>
      <c r="R15" s="894">
        <f>[1]Cuadro_CCAA2!N12</f>
        <v>5.0368522508220881E-2</v>
      </c>
      <c r="S15" s="893">
        <f>[1]Cuadro_CCAA2!O12</f>
        <v>4442</v>
      </c>
      <c r="U15" s="925"/>
    </row>
    <row r="16" spans="1:21" x14ac:dyDescent="0.25">
      <c r="B16" s="942" t="s">
        <v>44</v>
      </c>
      <c r="C16" s="890">
        <v>318602</v>
      </c>
      <c r="D16" s="890">
        <v>334206</v>
      </c>
      <c r="E16" s="890">
        <v>321411</v>
      </c>
      <c r="F16" s="890">
        <v>337967</v>
      </c>
      <c r="G16" s="890">
        <v>354754</v>
      </c>
      <c r="H16" s="890">
        <v>361875</v>
      </c>
      <c r="I16" s="891"/>
      <c r="J16" s="892">
        <v>4.8976465935556046E-2</v>
      </c>
      <c r="K16" s="890">
        <v>15604</v>
      </c>
      <c r="L16" s="895">
        <v>-3.828477047090717E-2</v>
      </c>
      <c r="M16" s="893">
        <v>-12795</v>
      </c>
      <c r="N16" s="895">
        <v>5.1510371455861792E-2</v>
      </c>
      <c r="O16" s="893">
        <v>16556</v>
      </c>
      <c r="P16" s="895">
        <v>4.9670529962984489E-2</v>
      </c>
      <c r="Q16" s="893">
        <f t="shared" si="0"/>
        <v>16787</v>
      </c>
      <c r="R16" s="894">
        <f>[1]Cuadro_CCAA2!N13</f>
        <v>6.1310379212247357E-2</v>
      </c>
      <c r="S16" s="893">
        <f>[1]Cuadro_CCAA2!O13</f>
        <v>20905</v>
      </c>
      <c r="U16" s="925"/>
    </row>
    <row r="17" spans="2:23" x14ac:dyDescent="0.25">
      <c r="B17" s="942" t="s">
        <v>6</v>
      </c>
      <c r="C17" s="890">
        <v>116879</v>
      </c>
      <c r="D17" s="890">
        <v>144556</v>
      </c>
      <c r="E17" s="890">
        <v>155768</v>
      </c>
      <c r="F17" s="890">
        <v>166723</v>
      </c>
      <c r="G17" s="890">
        <v>185933</v>
      </c>
      <c r="H17" s="890">
        <v>189190</v>
      </c>
      <c r="I17" s="891"/>
      <c r="J17" s="892">
        <v>0.23680045174924502</v>
      </c>
      <c r="K17" s="890">
        <v>27677</v>
      </c>
      <c r="L17" s="895">
        <v>7.7561637012645512E-2</v>
      </c>
      <c r="M17" s="893">
        <v>11212</v>
      </c>
      <c r="N17" s="895">
        <v>7.0328950747265084E-2</v>
      </c>
      <c r="O17" s="893">
        <v>10955</v>
      </c>
      <c r="P17" s="895">
        <v>0.11522105528331417</v>
      </c>
      <c r="Q17" s="893">
        <f t="shared" si="0"/>
        <v>19210</v>
      </c>
      <c r="R17" s="894">
        <f>[1]Cuadro_CCAA2!N14</f>
        <v>0.13228437879667476</v>
      </c>
      <c r="S17" s="893">
        <f>[1]Cuadro_CCAA2!O14</f>
        <v>22103</v>
      </c>
      <c r="U17" s="925"/>
    </row>
    <row r="18" spans="2:23" x14ac:dyDescent="0.25">
      <c r="B18" s="942" t="s">
        <v>5</v>
      </c>
      <c r="C18" s="890">
        <v>54680</v>
      </c>
      <c r="D18" s="890">
        <v>56883</v>
      </c>
      <c r="E18" s="890">
        <v>52977</v>
      </c>
      <c r="F18" s="890">
        <v>54286</v>
      </c>
      <c r="G18" s="890">
        <v>56834</v>
      </c>
      <c r="H18" s="890">
        <v>56862</v>
      </c>
      <c r="I18" s="891"/>
      <c r="J18" s="892">
        <v>4.0288953913679482E-2</v>
      </c>
      <c r="K18" s="890">
        <v>2203</v>
      </c>
      <c r="L18" s="895">
        <v>-6.8667264384789872E-2</v>
      </c>
      <c r="M18" s="893">
        <v>-3906</v>
      </c>
      <c r="N18" s="895">
        <v>2.4708835909923232E-2</v>
      </c>
      <c r="O18" s="893">
        <v>1309</v>
      </c>
      <c r="P18" s="895">
        <v>4.6936595070552256E-2</v>
      </c>
      <c r="Q18" s="893">
        <f t="shared" si="0"/>
        <v>2548</v>
      </c>
      <c r="R18" s="894">
        <f>[1]Cuadro_CCAA2!N15</f>
        <v>3.0164682863199177E-2</v>
      </c>
      <c r="S18" s="893">
        <f>[1]Cuadro_CCAA2!O15</f>
        <v>1665</v>
      </c>
      <c r="U18" s="925"/>
    </row>
    <row r="19" spans="2:23" x14ac:dyDescent="0.25">
      <c r="B19" s="942" t="s">
        <v>38</v>
      </c>
      <c r="C19" s="890">
        <v>80184</v>
      </c>
      <c r="D19" s="890">
        <v>80673</v>
      </c>
      <c r="E19" s="890">
        <v>77385</v>
      </c>
      <c r="F19" s="890">
        <v>77804</v>
      </c>
      <c r="G19" s="890">
        <v>79633</v>
      </c>
      <c r="H19" s="890">
        <v>80507</v>
      </c>
      <c r="I19" s="891"/>
      <c r="J19" s="892">
        <v>6.0984735109248511E-3</v>
      </c>
      <c r="K19" s="890">
        <v>489</v>
      </c>
      <c r="L19" s="895">
        <v>-4.0757130638503614E-2</v>
      </c>
      <c r="M19" s="893">
        <v>-3288</v>
      </c>
      <c r="N19" s="895">
        <v>5.414486011500852E-3</v>
      </c>
      <c r="O19" s="893">
        <v>419</v>
      </c>
      <c r="P19" s="895">
        <v>2.3507788802632268E-2</v>
      </c>
      <c r="Q19" s="893">
        <f t="shared" si="0"/>
        <v>1829</v>
      </c>
      <c r="R19" s="894">
        <f>[1]Cuadro_CCAA2!N16</f>
        <v>3.5553040145093417E-2</v>
      </c>
      <c r="S19" s="893">
        <f>[1]Cuadro_CCAA2!O16</f>
        <v>2764</v>
      </c>
      <c r="U19" s="925"/>
    </row>
    <row r="20" spans="2:23" x14ac:dyDescent="0.25">
      <c r="B20" s="942" t="s">
        <v>45</v>
      </c>
      <c r="C20" s="890">
        <v>215222</v>
      </c>
      <c r="D20" s="890">
        <v>228990</v>
      </c>
      <c r="E20" s="890">
        <v>223671</v>
      </c>
      <c r="F20" s="890">
        <v>216089</v>
      </c>
      <c r="G20" s="890">
        <v>224953</v>
      </c>
      <c r="H20" s="890">
        <v>229086</v>
      </c>
      <c r="I20" s="891"/>
      <c r="J20" s="892">
        <v>6.397115536515785E-2</v>
      </c>
      <c r="K20" s="890">
        <v>13768</v>
      </c>
      <c r="L20" s="895">
        <v>-2.3228088562819327E-2</v>
      </c>
      <c r="M20" s="893">
        <v>-5319</v>
      </c>
      <c r="N20" s="895">
        <v>-3.3898001976116698E-2</v>
      </c>
      <c r="O20" s="893">
        <v>-7582</v>
      </c>
      <c r="P20" s="895">
        <v>4.1020135222061382E-2</v>
      </c>
      <c r="Q20" s="893">
        <f t="shared" si="0"/>
        <v>8864</v>
      </c>
      <c r="R20" s="894">
        <f>[1]Cuadro_CCAA2!N17</f>
        <v>5.7567308047420385E-2</v>
      </c>
      <c r="S20" s="893">
        <f>[1]Cuadro_CCAA2!O17</f>
        <v>12470</v>
      </c>
      <c r="U20" s="925"/>
    </row>
    <row r="21" spans="2:23" x14ac:dyDescent="0.25">
      <c r="B21" s="942" t="s">
        <v>46</v>
      </c>
      <c r="C21" s="890">
        <v>44249</v>
      </c>
      <c r="D21" s="890">
        <v>53719</v>
      </c>
      <c r="E21" s="890">
        <v>52094</v>
      </c>
      <c r="F21" s="890">
        <v>54205</v>
      </c>
      <c r="G21" s="890">
        <v>55440</v>
      </c>
      <c r="H21" s="890">
        <v>57106</v>
      </c>
      <c r="I21" s="891"/>
      <c r="J21" s="892">
        <v>0.21401613595787472</v>
      </c>
      <c r="K21" s="890">
        <v>9470</v>
      </c>
      <c r="L21" s="895">
        <v>-3.0250004653846863E-2</v>
      </c>
      <c r="M21" s="893">
        <v>-1625</v>
      </c>
      <c r="N21" s="895">
        <v>4.0522900909893744E-2</v>
      </c>
      <c r="O21" s="893">
        <v>2111</v>
      </c>
      <c r="P21" s="895">
        <v>2.2783876026196914E-2</v>
      </c>
      <c r="Q21" s="893">
        <f t="shared" si="0"/>
        <v>1235</v>
      </c>
      <c r="R21" s="894">
        <f>[1]Cuadro_CCAA2!N18</f>
        <v>5.8322059341351817E-2</v>
      </c>
      <c r="S21" s="893">
        <f>[1]Cuadro_CCAA2!O18</f>
        <v>3147</v>
      </c>
      <c r="U21" s="925"/>
    </row>
    <row r="22" spans="2:23" x14ac:dyDescent="0.25">
      <c r="B22" s="942" t="s">
        <v>47</v>
      </c>
      <c r="C22" s="890">
        <v>20012</v>
      </c>
      <c r="D22" s="890">
        <v>20052</v>
      </c>
      <c r="E22" s="890">
        <v>19700</v>
      </c>
      <c r="F22" s="890">
        <v>20426</v>
      </c>
      <c r="G22" s="890">
        <v>21291</v>
      </c>
      <c r="H22" s="890">
        <v>21369</v>
      </c>
      <c r="I22" s="891"/>
      <c r="J22" s="892">
        <v>1.9988007195681501E-3</v>
      </c>
      <c r="K22" s="890">
        <v>40</v>
      </c>
      <c r="L22" s="895">
        <v>-1.7554358667464576E-2</v>
      </c>
      <c r="M22" s="893">
        <v>-352</v>
      </c>
      <c r="N22" s="895">
        <v>3.6852791878172697E-2</v>
      </c>
      <c r="O22" s="893">
        <v>726</v>
      </c>
      <c r="P22" s="895">
        <v>4.2347987858611491E-2</v>
      </c>
      <c r="Q22" s="893">
        <f t="shared" si="0"/>
        <v>865</v>
      </c>
      <c r="R22" s="894">
        <f>[1]Cuadro_CCAA2!N19</f>
        <v>4.9094211792429565E-2</v>
      </c>
      <c r="S22" s="893">
        <f>[1]Cuadro_CCAA2!O19</f>
        <v>1000</v>
      </c>
      <c r="U22" s="925"/>
    </row>
    <row r="23" spans="2:23" x14ac:dyDescent="0.25">
      <c r="B23" s="942" t="s">
        <v>48</v>
      </c>
      <c r="C23" s="890">
        <v>102813</v>
      </c>
      <c r="D23" s="890">
        <v>106366</v>
      </c>
      <c r="E23" s="890">
        <v>105906</v>
      </c>
      <c r="F23" s="890">
        <v>107110</v>
      </c>
      <c r="G23" s="890">
        <v>108983</v>
      </c>
      <c r="H23" s="890">
        <v>109480</v>
      </c>
      <c r="I23" s="891"/>
      <c r="J23" s="892">
        <v>3.455788664857562E-2</v>
      </c>
      <c r="K23" s="890">
        <v>3553</v>
      </c>
      <c r="L23" s="895">
        <v>-4.3246902205591464E-3</v>
      </c>
      <c r="M23" s="893">
        <v>-460</v>
      </c>
      <c r="N23" s="895">
        <v>1.1368572130002086E-2</v>
      </c>
      <c r="O23" s="893">
        <v>1204</v>
      </c>
      <c r="P23" s="895">
        <v>1.7486695920082118E-2</v>
      </c>
      <c r="Q23" s="893">
        <f t="shared" si="0"/>
        <v>1873</v>
      </c>
      <c r="R23" s="894">
        <f>[1]Cuadro_CCAA2!N20</f>
        <v>1.9794140934283444E-2</v>
      </c>
      <c r="S23" s="893">
        <f>[1]Cuadro_CCAA2!O20</f>
        <v>2125</v>
      </c>
      <c r="U23" s="925"/>
    </row>
    <row r="24" spans="2:23" x14ac:dyDescent="0.25">
      <c r="B24" s="942" t="s">
        <v>49</v>
      </c>
      <c r="C24" s="890">
        <v>15257</v>
      </c>
      <c r="D24" s="890">
        <v>15375</v>
      </c>
      <c r="E24" s="890">
        <v>14687</v>
      </c>
      <c r="F24" s="890">
        <v>15454</v>
      </c>
      <c r="G24" s="890">
        <v>14358</v>
      </c>
      <c r="H24" s="890">
        <v>14405</v>
      </c>
      <c r="I24" s="891"/>
      <c r="J24" s="892">
        <v>7.7341548141836025E-3</v>
      </c>
      <c r="K24" s="890">
        <v>118</v>
      </c>
      <c r="L24" s="895">
        <v>-4.4747967479674799E-2</v>
      </c>
      <c r="M24" s="893">
        <v>-688</v>
      </c>
      <c r="N24" s="895">
        <v>5.2223054401852043E-2</v>
      </c>
      <c r="O24" s="893">
        <v>767</v>
      </c>
      <c r="P24" s="895">
        <v>-7.0920150122945502E-2</v>
      </c>
      <c r="Q24" s="893">
        <f t="shared" si="0"/>
        <v>-1096</v>
      </c>
      <c r="R24" s="894">
        <f>[1]Cuadro_CCAA2!N21</f>
        <v>-6.5338697119127986E-2</v>
      </c>
      <c r="S24" s="893">
        <f>[1]Cuadro_CCAA2!O21</f>
        <v>-1007</v>
      </c>
      <c r="U24" s="925"/>
    </row>
    <row r="25" spans="2:23" x14ac:dyDescent="0.25">
      <c r="B25" s="943" t="s">
        <v>4</v>
      </c>
      <c r="C25" s="906">
        <v>4359</v>
      </c>
      <c r="D25" s="906">
        <v>4461</v>
      </c>
      <c r="E25" s="906">
        <v>4491</v>
      </c>
      <c r="F25" s="906">
        <v>4622</v>
      </c>
      <c r="G25" s="906">
        <v>4953</v>
      </c>
      <c r="H25" s="906">
        <v>5007</v>
      </c>
      <c r="I25" s="907"/>
      <c r="J25" s="909">
        <v>2.33998623537508E-2</v>
      </c>
      <c r="K25" s="906">
        <v>102</v>
      </c>
      <c r="L25" s="912">
        <v>6.7249495628782796E-3</v>
      </c>
      <c r="M25" s="910">
        <v>30</v>
      </c>
      <c r="N25" s="912">
        <v>2.9169450011133469E-2</v>
      </c>
      <c r="O25" s="910">
        <v>131</v>
      </c>
      <c r="P25" s="912">
        <v>7.1614019904803206E-2</v>
      </c>
      <c r="Q25" s="910">
        <f t="shared" si="0"/>
        <v>331</v>
      </c>
      <c r="R25" s="911">
        <f>[1]Cuadro_CCAA2!P24</f>
        <v>7.239237524095099E-2</v>
      </c>
      <c r="S25" s="910">
        <f>[1]Cuadro_CCAA2!O22+[1]Cuadro_CCAA2!O23</f>
        <v>338</v>
      </c>
      <c r="U25" s="925"/>
      <c r="V25" s="925"/>
      <c r="W25" s="933"/>
    </row>
    <row r="26" spans="2:23" x14ac:dyDescent="0.25">
      <c r="B26" s="875" t="s">
        <v>3</v>
      </c>
      <c r="C26" s="876">
        <v>1767186</v>
      </c>
      <c r="D26" s="876">
        <v>1894744</v>
      </c>
      <c r="E26" s="876">
        <v>1850950</v>
      </c>
      <c r="F26" s="876">
        <v>1892604</v>
      </c>
      <c r="G26" s="876">
        <v>1982018</v>
      </c>
      <c r="H26" s="876">
        <v>2009901</v>
      </c>
      <c r="I26" s="877"/>
      <c r="J26" s="878">
        <v>7.2181422894930236E-2</v>
      </c>
      <c r="K26" s="879">
        <v>127558</v>
      </c>
      <c r="L26" s="880">
        <v>-2.3113412682663204E-2</v>
      </c>
      <c r="M26" s="876">
        <v>-43794</v>
      </c>
      <c r="N26" s="881">
        <v>2.250411950619946E-2</v>
      </c>
      <c r="O26" s="882">
        <v>41654</v>
      </c>
      <c r="P26" s="881">
        <v>4.7243903109155383E-2</v>
      </c>
      <c r="Q26" s="882">
        <f>G26-F26</f>
        <v>89414</v>
      </c>
      <c r="R26" s="881">
        <f>[1]Cuadro_CCAA2!N24</f>
        <v>6.0969140113418474E-2</v>
      </c>
      <c r="S26" s="882">
        <f>[1]Cuadro_CCAA2!O24</f>
        <v>115500</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EVO_sol!C8:H8</xm:f>
              <xm:sqref>I8</xm:sqref>
            </x14:sparkline>
            <x14:sparkline>
              <xm:f>EVO_sol!C9:H9</xm:f>
              <xm:sqref>I9</xm:sqref>
            </x14:sparkline>
            <x14:sparkline>
              <xm:f>EVO_sol!C10:H10</xm:f>
              <xm:sqref>I10</xm:sqref>
            </x14:sparkline>
            <x14:sparkline>
              <xm:f>EVO_sol!C11:H11</xm:f>
              <xm:sqref>I11</xm:sqref>
            </x14:sparkline>
            <x14:sparkline>
              <xm:f>EVO_sol!C12:H12</xm:f>
              <xm:sqref>I12</xm:sqref>
            </x14:sparkline>
            <x14:sparkline>
              <xm:f>EVO_sol!C13:H13</xm:f>
              <xm:sqref>I13</xm:sqref>
            </x14:sparkline>
            <x14:sparkline>
              <xm:f>EVO_sol!C14:H14</xm:f>
              <xm:sqref>I14</xm:sqref>
            </x14:sparkline>
            <x14:sparkline>
              <xm:f>EVO_sol!C15:H15</xm:f>
              <xm:sqref>I15</xm:sqref>
            </x14:sparkline>
            <x14:sparkline>
              <xm:f>EVO_sol!C16:H16</xm:f>
              <xm:sqref>I16</xm:sqref>
            </x14:sparkline>
            <x14:sparkline>
              <xm:f>EVO_sol!C17:H17</xm:f>
              <xm:sqref>I17</xm:sqref>
            </x14:sparkline>
            <x14:sparkline>
              <xm:f>EVO_sol!C18:H18</xm:f>
              <xm:sqref>I18</xm:sqref>
            </x14:sparkline>
            <x14:sparkline>
              <xm:f>EVO_sol!C19:H19</xm:f>
              <xm:sqref>I19</xm:sqref>
            </x14:sparkline>
            <x14:sparkline>
              <xm:f>EVO_sol!C20:H20</xm:f>
              <xm:sqref>I20</xm:sqref>
            </x14:sparkline>
            <x14:sparkline>
              <xm:f>EVO_sol!C21:H21</xm:f>
              <xm:sqref>I21</xm:sqref>
            </x14:sparkline>
            <x14:sparkline>
              <xm:f>EVO_sol!C22:H22</xm:f>
              <xm:sqref>I22</xm:sqref>
            </x14:sparkline>
            <x14:sparkline>
              <xm:f>EVO_sol!C23:H23</xm:f>
              <xm:sqref>I23</xm:sqref>
            </x14:sparkline>
            <x14:sparkline>
              <xm:f>EVO_sol!C24:H24</xm:f>
              <xm:sqref>I24</xm:sqref>
            </x14:sparkline>
            <x14:sparkline>
              <xm:f>EVO_sol!C25:H25</xm:f>
              <xm:sqref>I25</xm:sqref>
            </x14:sparkline>
            <x14:sparkline>
              <xm:f>EVO_sol!C26:H26</xm:f>
              <xm:sqref>I26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6" zoomScale="84" zoomScaleNormal="84" workbookViewId="0">
      <selection activeCell="AE38" sqref="AE3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Z1" s="713"/>
      <c r="AA1" s="713"/>
      <c r="AB1" s="713"/>
      <c r="AC1" s="713"/>
      <c r="AD1" s="713"/>
      <c r="AE1" s="713"/>
      <c r="AF1" s="713"/>
      <c r="AG1" s="713"/>
      <c r="AH1" s="713"/>
      <c r="AI1" s="713"/>
      <c r="AJ1" s="713"/>
      <c r="AK1" s="713"/>
      <c r="AL1" s="713"/>
      <c r="AM1" s="713"/>
      <c r="AN1" s="713"/>
      <c r="AO1" s="713"/>
      <c r="AP1" s="713"/>
      <c r="AQ1" s="713"/>
      <c r="AR1" s="713"/>
      <c r="AS1" s="713"/>
      <c r="AT1" s="713"/>
      <c r="AU1" s="713"/>
      <c r="AV1" s="713"/>
      <c r="AW1" s="713"/>
      <c r="AX1" s="713"/>
    </row>
    <row r="2" spans="1:50" s="205" customFormat="1" ht="43.5" customHeight="1" x14ac:dyDescent="0.2">
      <c r="B2" s="1043"/>
      <c r="C2" s="1043"/>
      <c r="D2" s="1043"/>
      <c r="E2" s="1043"/>
      <c r="F2" s="1043"/>
      <c r="G2" s="1043"/>
      <c r="H2" s="1043"/>
      <c r="I2" s="1043"/>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4"/>
      <c r="C3" s="1044"/>
      <c r="D3" s="1044"/>
      <c r="E3" s="1044"/>
      <c r="F3" s="1044"/>
      <c r="G3" s="1044"/>
      <c r="H3" s="1044"/>
      <c r="I3" s="1044"/>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37.5" customHeight="1" x14ac:dyDescent="0.2">
      <c r="A4" s="1080" t="s">
        <v>438</v>
      </c>
      <c r="B4" s="1080"/>
      <c r="C4" s="1080"/>
      <c r="D4" s="1080"/>
      <c r="E4" s="1080"/>
      <c r="F4" s="1080"/>
      <c r="G4" s="1080"/>
      <c r="H4" s="1080"/>
      <c r="I4" s="1080"/>
      <c r="J4" s="1080"/>
      <c r="K4" s="1080"/>
      <c r="L4" s="1080"/>
      <c r="M4" s="1080"/>
      <c r="N4" s="1080"/>
      <c r="O4" s="1080"/>
      <c r="P4" s="1080"/>
      <c r="Q4" s="1080"/>
      <c r="R4" s="1080"/>
      <c r="S4" s="1080"/>
      <c r="T4" s="1080"/>
      <c r="U4" s="1080"/>
      <c r="V4" s="1080"/>
      <c r="W4" s="1080"/>
      <c r="X4" s="1080"/>
      <c r="Y4" s="1080"/>
      <c r="Z4" s="1080"/>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596" customFormat="1" ht="12.75" customHeight="1" x14ac:dyDescent="0.2">
      <c r="A7" s="701"/>
      <c r="B7" s="1114" t="s">
        <v>15</v>
      </c>
      <c r="C7" s="582"/>
      <c r="D7" s="1077" t="s">
        <v>191</v>
      </c>
      <c r="E7" s="1077"/>
      <c r="F7" s="582"/>
      <c r="G7" s="1077"/>
      <c r="H7" s="1077"/>
      <c r="I7" s="582"/>
      <c r="J7" s="1077"/>
      <c r="K7" s="1077"/>
      <c r="L7" s="582"/>
      <c r="M7" s="1077"/>
      <c r="N7" s="1077"/>
      <c r="O7" s="582"/>
      <c r="P7" s="1077" t="s">
        <v>187</v>
      </c>
      <c r="Q7" s="1077"/>
      <c r="R7" s="582"/>
      <c r="S7" s="1077"/>
      <c r="T7" s="1077"/>
      <c r="U7" s="582"/>
      <c r="V7" s="1077"/>
      <c r="W7" s="1077"/>
      <c r="X7" s="582"/>
      <c r="Y7" s="1077"/>
      <c r="Z7" s="1077"/>
      <c r="AA7" s="672"/>
      <c r="AB7" s="672"/>
      <c r="AI7" s="597"/>
    </row>
    <row r="8" spans="1:50" s="596" customFormat="1" ht="37.5" customHeight="1" x14ac:dyDescent="0.2">
      <c r="A8" s="701"/>
      <c r="B8" s="1114"/>
      <c r="C8" s="582"/>
      <c r="D8" s="1077"/>
      <c r="E8" s="1077"/>
      <c r="F8" s="582"/>
      <c r="G8" s="1077" t="s">
        <v>177</v>
      </c>
      <c r="H8" s="1077"/>
      <c r="I8" s="582"/>
      <c r="J8" s="1077" t="s">
        <v>183</v>
      </c>
      <c r="K8" s="1077"/>
      <c r="L8" s="582"/>
      <c r="M8" s="1077" t="s">
        <v>178</v>
      </c>
      <c r="N8" s="1077"/>
      <c r="O8" s="582"/>
      <c r="P8" s="1077"/>
      <c r="Q8" s="1077"/>
      <c r="R8" s="582"/>
      <c r="S8" s="1077" t="s">
        <v>188</v>
      </c>
      <c r="T8" s="1077"/>
      <c r="U8" s="582"/>
      <c r="V8" s="1077" t="s">
        <v>189</v>
      </c>
      <c r="W8" s="1077"/>
      <c r="X8" s="582"/>
      <c r="Y8" s="1077" t="s">
        <v>190</v>
      </c>
      <c r="Z8" s="1077"/>
      <c r="AA8" s="672"/>
      <c r="AB8" s="672"/>
      <c r="AI8" s="597"/>
    </row>
    <row r="9" spans="1:50" s="435" customFormat="1" ht="36.75" customHeight="1" x14ac:dyDescent="0.2">
      <c r="A9" s="715"/>
      <c r="B9" s="1114"/>
      <c r="C9" s="506"/>
      <c r="D9" s="675" t="s">
        <v>12</v>
      </c>
      <c r="E9" s="675" t="s">
        <v>13</v>
      </c>
      <c r="F9" s="506"/>
      <c r="G9" s="675" t="s">
        <v>12</v>
      </c>
      <c r="H9" s="433" t="s">
        <v>13</v>
      </c>
      <c r="I9" s="506"/>
      <c r="J9" s="675" t="s">
        <v>12</v>
      </c>
      <c r="K9" s="433" t="s">
        <v>13</v>
      </c>
      <c r="L9" s="506"/>
      <c r="M9" s="675" t="s">
        <v>12</v>
      </c>
      <c r="N9" s="433" t="s">
        <v>13</v>
      </c>
      <c r="O9" s="506"/>
      <c r="P9" s="675" t="s">
        <v>12</v>
      </c>
      <c r="Q9" s="675" t="s">
        <v>119</v>
      </c>
      <c r="R9" s="506"/>
      <c r="S9" s="675" t="s">
        <v>12</v>
      </c>
      <c r="T9" s="433" t="s">
        <v>119</v>
      </c>
      <c r="U9" s="506"/>
      <c r="V9" s="675" t="s">
        <v>12</v>
      </c>
      <c r="W9" s="433" t="s">
        <v>13</v>
      </c>
      <c r="X9" s="506"/>
      <c r="Y9" s="675"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6"/>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430"/>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6"/>
      <c r="B11" s="677" t="s">
        <v>11</v>
      </c>
      <c r="C11" s="678"/>
      <c r="D11" s="679">
        <f>G11+J11+M11</f>
        <v>8500187</v>
      </c>
      <c r="E11" s="680">
        <f t="shared" ref="E11:E28" si="0">D11*100/$D$30</f>
        <v>17.904395579860061</v>
      </c>
      <c r="F11" s="678"/>
      <c r="G11" s="681">
        <f>'20pobl'!J12</f>
        <v>6973199</v>
      </c>
      <c r="H11" s="682">
        <f>G11*100/$G$30</f>
        <v>18.352257489589149</v>
      </c>
      <c r="I11" s="678"/>
      <c r="J11" s="681">
        <f>'20pobl'!Q12</f>
        <v>1106846</v>
      </c>
      <c r="K11" s="682">
        <f>J11*100/$J$30</f>
        <v>16.733562354496399</v>
      </c>
      <c r="L11" s="678"/>
      <c r="M11" s="681">
        <f>'20pobl'!X12</f>
        <v>420142</v>
      </c>
      <c r="N11" s="682">
        <f t="shared" ref="N11:N28" si="1">M11*100/$M$30</f>
        <v>14.66728900119149</v>
      </c>
      <c r="O11" s="678"/>
      <c r="P11" s="683">
        <f>S11+V11+Y11</f>
        <v>269920</v>
      </c>
      <c r="Q11" s="684">
        <f>P11*100/D11</f>
        <v>3.1754595516545696</v>
      </c>
      <c r="R11" s="678"/>
      <c r="S11" s="681">
        <f>'44apbpcasaad'!G12</f>
        <v>81760</v>
      </c>
      <c r="T11" s="685">
        <f>S11*100/G11</f>
        <v>1.1724891258660479</v>
      </c>
      <c r="U11" s="678"/>
      <c r="V11" s="681">
        <f>'44apbpcasaad'!J12</f>
        <v>56209</v>
      </c>
      <c r="W11" s="685">
        <f>V11*100/J11</f>
        <v>5.0783035761072455</v>
      </c>
      <c r="X11" s="678"/>
      <c r="Y11" s="681">
        <f>'44apbpcasaad'!M12</f>
        <v>131951</v>
      </c>
      <c r="Z11" s="609">
        <f>Y11*100/M11</f>
        <v>31.406286446011112</v>
      </c>
      <c r="AA11" s="588"/>
      <c r="AB11" s="589">
        <f t="shared" ref="AB11:AB28" si="2">_xlfn.RANK.EQ(Q11,Q$11:Q$30,0)</f>
        <v>3</v>
      </c>
      <c r="AC11" s="589">
        <v>1</v>
      </c>
      <c r="AD11" s="589">
        <f>MATCH(AC11,AB$11:AB$30,0)</f>
        <v>7</v>
      </c>
      <c r="AE11" s="590" t="str">
        <f t="shared" ref="AE11:AE29" si="3">INDEX(B$11:B$30,AD11,1)</f>
        <v>Castilla y León</v>
      </c>
      <c r="AF11" s="591">
        <f t="shared" ref="AF11:AF29" si="4">INDEX(Q$11:Q$30,AD11,1)</f>
        <v>4.8986361184166158</v>
      </c>
      <c r="AG11" s="587"/>
      <c r="AH11" s="589">
        <f>_xlfn.RANK.EQ(T11,T$11:T$30,0)</f>
        <v>3</v>
      </c>
      <c r="AI11" s="589">
        <v>1</v>
      </c>
      <c r="AJ11" s="589">
        <f>MATCH(AI11,AH$11:AH$30,0)</f>
        <v>7</v>
      </c>
      <c r="AK11" s="590" t="str">
        <f>INDEX(B$11:B$30,AJ11,1)</f>
        <v>Castilla y León</v>
      </c>
      <c r="AL11" s="591">
        <f>INDEX(T$11:T$30,AJ11,1)</f>
        <v>1.3838023603015985</v>
      </c>
      <c r="AM11" s="587"/>
      <c r="AN11" s="589">
        <f>_xlfn.RANK.EQ(W11,W$11:W$30,0)</f>
        <v>1</v>
      </c>
      <c r="AO11" s="589">
        <v>1</v>
      </c>
      <c r="AP11" s="589">
        <f>MATCH(AO11,AN$11:AN$30,0)</f>
        <v>1</v>
      </c>
      <c r="AQ11" s="590" t="str">
        <f>INDEX(B$11:B$30,AP11,1)</f>
        <v>Andalucía</v>
      </c>
      <c r="AR11" s="591">
        <f>INDEX(W$11:W$30,AP11,1)</f>
        <v>5.0783035761072455</v>
      </c>
      <c r="AS11" s="587"/>
      <c r="AT11" s="589">
        <f>_xlfn.RANK.EQ(Z11,Z$11:Z$30,0)</f>
        <v>2</v>
      </c>
      <c r="AU11" s="589">
        <v>1</v>
      </c>
      <c r="AV11" s="589">
        <f>MATCH(AU11,AT$11:AT$30,0)</f>
        <v>7</v>
      </c>
      <c r="AW11" s="590" t="str">
        <f>INDEX(B$11:B$30,AV11,1)</f>
        <v>Castilla y León</v>
      </c>
      <c r="AX11" s="591">
        <f>INDEX(Z$11:Z$30,AV11,1)</f>
        <v>32.917529117718288</v>
      </c>
    </row>
    <row r="12" spans="1:50" s="231" customFormat="1" ht="18" customHeight="1" x14ac:dyDescent="0.15">
      <c r="A12" s="676"/>
      <c r="B12" s="677" t="s">
        <v>10</v>
      </c>
      <c r="C12" s="678"/>
      <c r="D12" s="679">
        <f t="shared" ref="D12:D28" si="5">G12+J12+M12</f>
        <v>1326315</v>
      </c>
      <c r="E12" s="680">
        <f t="shared" si="0"/>
        <v>2.793687765163531</v>
      </c>
      <c r="F12" s="678"/>
      <c r="G12" s="681">
        <f>'20pobl'!J13</f>
        <v>1033381</v>
      </c>
      <c r="H12" s="682">
        <f t="shared" ref="H12:H28" si="6">G12*100/$G$30</f>
        <v>2.7196806224588062</v>
      </c>
      <c r="I12" s="678"/>
      <c r="J12" s="681">
        <f>'20pobl'!Q13</f>
        <v>195961</v>
      </c>
      <c r="K12" s="682">
        <f t="shared" ref="K12:K28" si="7">J12*100/$J$30</f>
        <v>2.9625852309620928</v>
      </c>
      <c r="L12" s="678"/>
      <c r="M12" s="681">
        <f>'20pobl'!X13</f>
        <v>96973</v>
      </c>
      <c r="N12" s="682">
        <f t="shared" si="1"/>
        <v>3.3853578464246428</v>
      </c>
      <c r="O12" s="678"/>
      <c r="P12" s="683">
        <f t="shared" ref="P12:P28" si="8">S12+V12+Y12</f>
        <v>37918</v>
      </c>
      <c r="Q12" s="684">
        <f t="shared" ref="Q12:Q28" si="9">P12*100/D12</f>
        <v>2.8588985271221392</v>
      </c>
      <c r="R12" s="678"/>
      <c r="S12" s="681">
        <f>'44apbpcasaad'!G13</f>
        <v>7990</v>
      </c>
      <c r="T12" s="685">
        <f t="shared" ref="T12:T28" si="10">S12*100/G12</f>
        <v>0.773190139938706</v>
      </c>
      <c r="U12" s="678"/>
      <c r="V12" s="681">
        <f>'44apbpcasaad'!J13</f>
        <v>6894</v>
      </c>
      <c r="W12" s="685">
        <f t="shared" ref="W12:W28" si="11">V12*100/J12</f>
        <v>3.5180469583233398</v>
      </c>
      <c r="X12" s="678"/>
      <c r="Y12" s="681">
        <f>'44apbpcasaad'!M13</f>
        <v>23034</v>
      </c>
      <c r="Z12" s="609">
        <f t="shared" ref="Z12:Z28" si="12">Y12*100/M12</f>
        <v>23.753003413321235</v>
      </c>
      <c r="AA12" s="588"/>
      <c r="AB12" s="589">
        <f t="shared" si="2"/>
        <v>8</v>
      </c>
      <c r="AC12" s="589">
        <v>2</v>
      </c>
      <c r="AD12" s="589">
        <f t="shared" ref="AD12:AD28" si="13">MATCH(AC12,AB$11:AB$30,0)</f>
        <v>8</v>
      </c>
      <c r="AE12" s="590" t="str">
        <f t="shared" si="3"/>
        <v>Castilla - La Mancha</v>
      </c>
      <c r="AF12" s="591">
        <f t="shared" si="4"/>
        <v>3.2909988077891112</v>
      </c>
      <c r="AG12" s="587"/>
      <c r="AH12" s="589">
        <f t="shared" ref="AH12:AH30" si="14">_xlfn.RANK.EQ(T12,T$11:T$30,0)</f>
        <v>16</v>
      </c>
      <c r="AI12" s="589">
        <v>2</v>
      </c>
      <c r="AJ12" s="589">
        <f t="shared" ref="AJ12:AJ28" si="15">MATCH(AI12,AH$11:AH$30,0)</f>
        <v>18</v>
      </c>
      <c r="AK12" s="590" t="str">
        <f t="shared" ref="AK12:AK29" si="16">INDEX(B$11:B$30,AJ12,1)</f>
        <v>Ceuta y Melilla</v>
      </c>
      <c r="AL12" s="591">
        <f t="shared" ref="AL12:AL29" si="17">INDEX(T$11:T$30,AJ12,1)</f>
        <v>1.1874835726946171</v>
      </c>
      <c r="AM12" s="587"/>
      <c r="AN12" s="589">
        <f t="shared" ref="AN12:AN30" si="18">_xlfn.RANK.EQ(W12,W$11:W$30,0)</f>
        <v>11</v>
      </c>
      <c r="AO12" s="589">
        <v>2</v>
      </c>
      <c r="AP12" s="589">
        <f t="shared" ref="AP12:AP28" si="19">MATCH(AO12,AN$11:AN$30,0)</f>
        <v>7</v>
      </c>
      <c r="AQ12" s="590" t="str">
        <f t="shared" ref="AQ12:AQ29" si="20">INDEX(B$11:B$30,AP12,1)</f>
        <v>Castilla y León</v>
      </c>
      <c r="AR12" s="591">
        <f t="shared" ref="AR12:AR28" si="21">INDEX(W$11:W$30,AP12,1)</f>
        <v>4.9503035352934175</v>
      </c>
      <c r="AS12" s="587"/>
      <c r="AT12" s="589">
        <f t="shared" ref="AT12:AT30" si="22">_xlfn.RANK.EQ(Z12,Z$11:Z$30,0)</f>
        <v>10</v>
      </c>
      <c r="AU12" s="589">
        <v>2</v>
      </c>
      <c r="AV12" s="589">
        <f t="shared" ref="AV12:AV28" si="23">MATCH(AU12,AT$11:AT$30,0)</f>
        <v>1</v>
      </c>
      <c r="AW12" s="590" t="str">
        <f t="shared" ref="AW12:AW29" si="24">INDEX(B$11:B$30,AV12,1)</f>
        <v>Andalucía</v>
      </c>
      <c r="AX12" s="591">
        <f t="shared" ref="AX12:AX29" si="25">INDEX(Z$11:Z$30,AV12,1)</f>
        <v>31.406286446011112</v>
      </c>
    </row>
    <row r="13" spans="1:50" s="231" customFormat="1" ht="18" customHeight="1" x14ac:dyDescent="0.15">
      <c r="A13" s="676"/>
      <c r="B13" s="677" t="s">
        <v>40</v>
      </c>
      <c r="C13" s="678"/>
      <c r="D13" s="679">
        <f t="shared" si="5"/>
        <v>1004686</v>
      </c>
      <c r="E13" s="680">
        <f t="shared" si="0"/>
        <v>2.1162235110294971</v>
      </c>
      <c r="F13" s="678"/>
      <c r="G13" s="681">
        <f>'20pobl'!J14</f>
        <v>731830</v>
      </c>
      <c r="H13" s="682">
        <f t="shared" si="6"/>
        <v>1.9260503821282062</v>
      </c>
      <c r="I13" s="678"/>
      <c r="J13" s="681">
        <f>'20pobl'!Q14</f>
        <v>187640</v>
      </c>
      <c r="K13" s="682">
        <f t="shared" si="7"/>
        <v>2.8367863643159974</v>
      </c>
      <c r="L13" s="678"/>
      <c r="M13" s="681">
        <f>'20pobl'!X14</f>
        <v>85216</v>
      </c>
      <c r="N13" s="682">
        <f t="shared" si="1"/>
        <v>2.974917288739364</v>
      </c>
      <c r="O13" s="678"/>
      <c r="P13" s="683">
        <f t="shared" si="8"/>
        <v>28870</v>
      </c>
      <c r="Q13" s="684">
        <f t="shared" si="9"/>
        <v>2.8735346167857418</v>
      </c>
      <c r="R13" s="678"/>
      <c r="S13" s="681">
        <f>'44apbpcasaad'!G14</f>
        <v>7344</v>
      </c>
      <c r="T13" s="685">
        <f t="shared" si="10"/>
        <v>1.0035117445308337</v>
      </c>
      <c r="U13" s="678"/>
      <c r="V13" s="681">
        <f>'44apbpcasaad'!J14</f>
        <v>5812</v>
      </c>
      <c r="W13" s="685">
        <f t="shared" si="11"/>
        <v>3.0974205926241738</v>
      </c>
      <c r="X13" s="678"/>
      <c r="Y13" s="681">
        <f>'44apbpcasaad'!M14</f>
        <v>15714</v>
      </c>
      <c r="Z13" s="609">
        <f t="shared" si="12"/>
        <v>18.440199023657531</v>
      </c>
      <c r="AA13" s="588"/>
      <c r="AB13" s="589">
        <f t="shared" si="2"/>
        <v>7</v>
      </c>
      <c r="AC13" s="589">
        <v>3</v>
      </c>
      <c r="AD13" s="589">
        <f t="shared" si="13"/>
        <v>1</v>
      </c>
      <c r="AE13" s="590" t="str">
        <f t="shared" si="3"/>
        <v>Andalucía</v>
      </c>
      <c r="AF13" s="592">
        <f t="shared" si="4"/>
        <v>3.1754595516545696</v>
      </c>
      <c r="AG13" s="587"/>
      <c r="AH13" s="589">
        <f t="shared" si="14"/>
        <v>6</v>
      </c>
      <c r="AI13" s="589">
        <v>3</v>
      </c>
      <c r="AJ13" s="589">
        <f t="shared" si="15"/>
        <v>1</v>
      </c>
      <c r="AK13" s="590" t="str">
        <f t="shared" si="16"/>
        <v>Andalucía</v>
      </c>
      <c r="AL13" s="591">
        <f t="shared" si="17"/>
        <v>1.1724891258660479</v>
      </c>
      <c r="AM13" s="587"/>
      <c r="AN13" s="589">
        <f t="shared" si="18"/>
        <v>16</v>
      </c>
      <c r="AO13" s="589">
        <v>3</v>
      </c>
      <c r="AP13" s="589">
        <f t="shared" si="19"/>
        <v>8</v>
      </c>
      <c r="AQ13" s="590" t="str">
        <f t="shared" si="20"/>
        <v>Castilla - La Mancha</v>
      </c>
      <c r="AR13" s="591">
        <f t="shared" si="21"/>
        <v>4.5397058097448149</v>
      </c>
      <c r="AS13" s="587"/>
      <c r="AT13" s="589">
        <f t="shared" si="22"/>
        <v>17</v>
      </c>
      <c r="AU13" s="589">
        <v>3</v>
      </c>
      <c r="AV13" s="589">
        <f t="shared" si="23"/>
        <v>8</v>
      </c>
      <c r="AW13" s="590" t="str">
        <f t="shared" si="24"/>
        <v>Castilla - La Mancha</v>
      </c>
      <c r="AX13" s="591">
        <f t="shared" si="25"/>
        <v>30.197870022994071</v>
      </c>
    </row>
    <row r="14" spans="1:50" s="231" customFormat="1" ht="18" customHeight="1" x14ac:dyDescent="0.15">
      <c r="A14" s="676"/>
      <c r="B14" s="677" t="s">
        <v>41</v>
      </c>
      <c r="C14" s="678"/>
      <c r="D14" s="679">
        <f t="shared" si="5"/>
        <v>1176659</v>
      </c>
      <c r="E14" s="680">
        <f t="shared" si="0"/>
        <v>2.4784593796115968</v>
      </c>
      <c r="F14" s="678"/>
      <c r="G14" s="681">
        <f>'20pobl'!J15</f>
        <v>984374</v>
      </c>
      <c r="H14" s="682">
        <f t="shared" si="6"/>
        <v>2.5907026479606889</v>
      </c>
      <c r="I14" s="678"/>
      <c r="J14" s="681">
        <f>'20pobl'!Q15</f>
        <v>141017</v>
      </c>
      <c r="K14" s="682">
        <f t="shared" si="7"/>
        <v>2.1319287078274836</v>
      </c>
      <c r="L14" s="678"/>
      <c r="M14" s="681">
        <f>'20pobl'!X15</f>
        <v>51268</v>
      </c>
      <c r="N14" s="682">
        <f t="shared" si="1"/>
        <v>1.789781960653982</v>
      </c>
      <c r="O14" s="678"/>
      <c r="P14" s="683">
        <f t="shared" si="8"/>
        <v>26768</v>
      </c>
      <c r="Q14" s="684">
        <f t="shared" si="9"/>
        <v>2.2749156722550885</v>
      </c>
      <c r="R14" s="678"/>
      <c r="S14" s="681">
        <f>'44apbpcasaad'!G15</f>
        <v>7089</v>
      </c>
      <c r="T14" s="685">
        <f t="shared" si="10"/>
        <v>0.72015311253649528</v>
      </c>
      <c r="U14" s="678"/>
      <c r="V14" s="681">
        <f>'44apbpcasaad'!J15</f>
        <v>5813</v>
      </c>
      <c r="W14" s="685">
        <f t="shared" si="11"/>
        <v>4.1221980328612862</v>
      </c>
      <c r="X14" s="678"/>
      <c r="Y14" s="681">
        <f>'44apbpcasaad'!M15</f>
        <v>13866</v>
      </c>
      <c r="Z14" s="609">
        <f t="shared" si="12"/>
        <v>27.046110634313802</v>
      </c>
      <c r="AA14" s="588"/>
      <c r="AB14" s="589">
        <f t="shared" si="2"/>
        <v>17</v>
      </c>
      <c r="AC14" s="589">
        <v>4</v>
      </c>
      <c r="AD14" s="589">
        <f t="shared" si="13"/>
        <v>11</v>
      </c>
      <c r="AE14" s="590" t="str">
        <f t="shared" si="3"/>
        <v>Extremadura</v>
      </c>
      <c r="AF14" s="591">
        <f t="shared" si="4"/>
        <v>3.1074844327136759</v>
      </c>
      <c r="AG14" s="587"/>
      <c r="AH14" s="589">
        <f t="shared" si="14"/>
        <v>17</v>
      </c>
      <c r="AI14" s="589">
        <v>4</v>
      </c>
      <c r="AJ14" s="589">
        <f t="shared" si="15"/>
        <v>14</v>
      </c>
      <c r="AK14" s="590" t="str">
        <f t="shared" si="16"/>
        <v>Murcia, Región de</v>
      </c>
      <c r="AL14" s="591">
        <f t="shared" si="17"/>
        <v>1.0935854865105261</v>
      </c>
      <c r="AM14" s="587"/>
      <c r="AN14" s="589">
        <f t="shared" si="18"/>
        <v>5</v>
      </c>
      <c r="AO14" s="589">
        <v>4</v>
      </c>
      <c r="AP14" s="589">
        <f t="shared" si="19"/>
        <v>14</v>
      </c>
      <c r="AQ14" s="590" t="str">
        <f t="shared" si="20"/>
        <v>Murcia, Región de</v>
      </c>
      <c r="AR14" s="591">
        <f t="shared" si="21"/>
        <v>4.1799138103256368</v>
      </c>
      <c r="AS14" s="587"/>
      <c r="AT14" s="589">
        <f t="shared" si="22"/>
        <v>4</v>
      </c>
      <c r="AU14" s="589">
        <v>4</v>
      </c>
      <c r="AV14" s="589">
        <f t="shared" si="23"/>
        <v>4</v>
      </c>
      <c r="AW14" s="590" t="str">
        <f t="shared" si="24"/>
        <v>Balears, Illes</v>
      </c>
      <c r="AX14" s="591">
        <f t="shared" si="25"/>
        <v>27.046110634313802</v>
      </c>
    </row>
    <row r="15" spans="1:50" s="231" customFormat="1" ht="18" customHeight="1" x14ac:dyDescent="0.15">
      <c r="A15" s="676"/>
      <c r="B15" s="677" t="s">
        <v>9</v>
      </c>
      <c r="C15" s="678"/>
      <c r="D15" s="679">
        <f t="shared" si="5"/>
        <v>2177701</v>
      </c>
      <c r="E15" s="680">
        <f t="shared" si="0"/>
        <v>4.5870073397981521</v>
      </c>
      <c r="F15" s="678"/>
      <c r="G15" s="681">
        <f>'20pobl'!J16</f>
        <v>1804834</v>
      </c>
      <c r="H15" s="682">
        <f t="shared" si="6"/>
        <v>4.7500119090198254</v>
      </c>
      <c r="I15" s="678"/>
      <c r="J15" s="681">
        <f>'20pobl'!Q16</f>
        <v>277418</v>
      </c>
      <c r="K15" s="682">
        <f t="shared" si="7"/>
        <v>4.1940716244714098</v>
      </c>
      <c r="L15" s="678"/>
      <c r="M15" s="681">
        <f>'20pobl'!X16</f>
        <v>95449</v>
      </c>
      <c r="N15" s="682">
        <f t="shared" si="1"/>
        <v>3.3321545284087914</v>
      </c>
      <c r="O15" s="678"/>
      <c r="P15" s="683">
        <f t="shared" si="8"/>
        <v>36628</v>
      </c>
      <c r="Q15" s="684">
        <f t="shared" si="9"/>
        <v>1.6819572567583887</v>
      </c>
      <c r="R15" s="678"/>
      <c r="S15" s="681">
        <f>'44apbpcasaad'!G16</f>
        <v>15001</v>
      </c>
      <c r="T15" s="685">
        <f t="shared" si="10"/>
        <v>0.8311567712044432</v>
      </c>
      <c r="U15" s="678"/>
      <c r="V15" s="681">
        <f>'44apbpcasaad'!J16</f>
        <v>7138</v>
      </c>
      <c r="W15" s="685">
        <f t="shared" si="11"/>
        <v>2.5730125658753216</v>
      </c>
      <c r="X15" s="678"/>
      <c r="Y15" s="681">
        <f>'44apbpcasaad'!M16</f>
        <v>14489</v>
      </c>
      <c r="Z15" s="609">
        <f t="shared" si="12"/>
        <v>15.17983425703779</v>
      </c>
      <c r="AA15" s="588"/>
      <c r="AB15" s="589">
        <f t="shared" si="2"/>
        <v>19</v>
      </c>
      <c r="AC15" s="589">
        <v>5</v>
      </c>
      <c r="AD15" s="589">
        <f t="shared" si="13"/>
        <v>6</v>
      </c>
      <c r="AE15" s="590" t="str">
        <f t="shared" si="3"/>
        <v>Cantabria</v>
      </c>
      <c r="AF15" s="591">
        <f t="shared" si="4"/>
        <v>3.0437203835996463</v>
      </c>
      <c r="AG15" s="587"/>
      <c r="AH15" s="589">
        <f t="shared" si="14"/>
        <v>14</v>
      </c>
      <c r="AI15" s="589">
        <v>5</v>
      </c>
      <c r="AJ15" s="589">
        <f t="shared" si="15"/>
        <v>11</v>
      </c>
      <c r="AK15" s="590" t="str">
        <f t="shared" si="16"/>
        <v>Extremadura</v>
      </c>
      <c r="AL15" s="591">
        <f t="shared" si="17"/>
        <v>1.0126163421906569</v>
      </c>
      <c r="AM15" s="587"/>
      <c r="AN15" s="589">
        <f t="shared" si="18"/>
        <v>19</v>
      </c>
      <c r="AO15" s="589">
        <v>5</v>
      </c>
      <c r="AP15" s="589">
        <f t="shared" si="19"/>
        <v>4</v>
      </c>
      <c r="AQ15" s="590" t="str">
        <f t="shared" si="20"/>
        <v>Balears, Illes</v>
      </c>
      <c r="AR15" s="591">
        <f t="shared" si="21"/>
        <v>4.1221980328612862</v>
      </c>
      <c r="AS15" s="587"/>
      <c r="AT15" s="589">
        <f t="shared" si="22"/>
        <v>19</v>
      </c>
      <c r="AU15" s="589">
        <v>5</v>
      </c>
      <c r="AV15" s="589">
        <f t="shared" si="23"/>
        <v>10</v>
      </c>
      <c r="AW15" s="590" t="str">
        <f t="shared" si="24"/>
        <v>Comunitat Valenciana</v>
      </c>
      <c r="AX15" s="591">
        <f t="shared" si="25"/>
        <v>25.270393943175673</v>
      </c>
    </row>
    <row r="16" spans="1:50" s="231" customFormat="1" ht="18" customHeight="1" x14ac:dyDescent="0.15">
      <c r="A16" s="676"/>
      <c r="B16" s="677" t="s">
        <v>8</v>
      </c>
      <c r="C16" s="678"/>
      <c r="D16" s="686">
        <f t="shared" si="5"/>
        <v>585402</v>
      </c>
      <c r="E16" s="680">
        <f t="shared" si="0"/>
        <v>1.2330633409878207</v>
      </c>
      <c r="F16" s="678"/>
      <c r="G16" s="687">
        <f>'20pobl'!J17</f>
        <v>450337</v>
      </c>
      <c r="H16" s="682">
        <f t="shared" si="6"/>
        <v>1.1852093395139172</v>
      </c>
      <c r="I16" s="678"/>
      <c r="J16" s="687">
        <f>'20pobl'!Q17</f>
        <v>94037</v>
      </c>
      <c r="K16" s="682">
        <f t="shared" si="7"/>
        <v>1.4216738400190974</v>
      </c>
      <c r="L16" s="678"/>
      <c r="M16" s="687">
        <f>'20pobl'!X17</f>
        <v>41028</v>
      </c>
      <c r="N16" s="682">
        <f t="shared" si="1"/>
        <v>1.4323003487889439</v>
      </c>
      <c r="O16" s="678"/>
      <c r="P16" s="687">
        <f t="shared" si="8"/>
        <v>17818</v>
      </c>
      <c r="Q16" s="684">
        <f t="shared" si="9"/>
        <v>3.0437203835996463</v>
      </c>
      <c r="R16" s="678"/>
      <c r="S16" s="687">
        <f>'44apbpcasaad'!G17</f>
        <v>4514</v>
      </c>
      <c r="T16" s="685">
        <f t="shared" si="10"/>
        <v>1.0023604545040714</v>
      </c>
      <c r="U16" s="678"/>
      <c r="V16" s="687">
        <f>'44apbpcasaad'!J17</f>
        <v>3703</v>
      </c>
      <c r="W16" s="685">
        <f t="shared" si="11"/>
        <v>3.9378117124110723</v>
      </c>
      <c r="X16" s="678"/>
      <c r="Y16" s="687">
        <f>'44apbpcasaad'!M17</f>
        <v>9601</v>
      </c>
      <c r="Z16" s="609">
        <f t="shared" si="12"/>
        <v>23.401091937213611</v>
      </c>
      <c r="AA16" s="588"/>
      <c r="AB16" s="589">
        <f t="shared" si="2"/>
        <v>5</v>
      </c>
      <c r="AC16" s="589">
        <v>6</v>
      </c>
      <c r="AD16" s="589">
        <f t="shared" si="13"/>
        <v>16</v>
      </c>
      <c r="AE16" s="590" t="str">
        <f t="shared" si="3"/>
        <v>País Vasco</v>
      </c>
      <c r="AF16" s="591">
        <f t="shared" si="4"/>
        <v>2.9557453352860779</v>
      </c>
      <c r="AG16" s="587"/>
      <c r="AH16" s="589">
        <f t="shared" si="14"/>
        <v>7</v>
      </c>
      <c r="AI16" s="589">
        <v>6</v>
      </c>
      <c r="AJ16" s="589">
        <f t="shared" si="15"/>
        <v>3</v>
      </c>
      <c r="AK16" s="590" t="str">
        <f t="shared" si="16"/>
        <v>Asturias, Principado de</v>
      </c>
      <c r="AL16" s="591">
        <f t="shared" si="17"/>
        <v>1.0035117445308337</v>
      </c>
      <c r="AM16" s="587"/>
      <c r="AN16" s="589">
        <f t="shared" si="18"/>
        <v>7</v>
      </c>
      <c r="AO16" s="589">
        <v>6</v>
      </c>
      <c r="AP16" s="589">
        <f t="shared" si="19"/>
        <v>11</v>
      </c>
      <c r="AQ16" s="590" t="str">
        <f t="shared" si="20"/>
        <v>Extremadura</v>
      </c>
      <c r="AR16" s="591">
        <f t="shared" si="21"/>
        <v>4.0440044292725119</v>
      </c>
      <c r="AS16" s="587"/>
      <c r="AT16" s="589">
        <f t="shared" si="22"/>
        <v>11</v>
      </c>
      <c r="AU16" s="589">
        <v>6</v>
      </c>
      <c r="AV16" s="589">
        <f t="shared" si="23"/>
        <v>17</v>
      </c>
      <c r="AW16" s="590" t="str">
        <f t="shared" si="24"/>
        <v>Rioja, La</v>
      </c>
      <c r="AX16" s="591">
        <f t="shared" si="25"/>
        <v>25.238245788356444</v>
      </c>
    </row>
    <row r="17" spans="1:50" s="231" customFormat="1" ht="18" customHeight="1" x14ac:dyDescent="0.15">
      <c r="A17" s="676"/>
      <c r="B17" s="677" t="s">
        <v>7</v>
      </c>
      <c r="C17" s="678"/>
      <c r="D17" s="679">
        <f t="shared" si="5"/>
        <v>2372640</v>
      </c>
      <c r="E17" s="680">
        <f t="shared" si="0"/>
        <v>4.9976177145984177</v>
      </c>
      <c r="F17" s="678"/>
      <c r="G17" s="681">
        <f>'20pobl'!J18</f>
        <v>1750539</v>
      </c>
      <c r="H17" s="682">
        <f t="shared" si="6"/>
        <v>4.60711683024791</v>
      </c>
      <c r="I17" s="678"/>
      <c r="J17" s="681">
        <f>'20pobl'!Q18</f>
        <v>403248</v>
      </c>
      <c r="K17" s="682">
        <f t="shared" si="7"/>
        <v>6.0963996367389539</v>
      </c>
      <c r="L17" s="678"/>
      <c r="M17" s="681">
        <f>'20pobl'!X18</f>
        <v>218853</v>
      </c>
      <c r="N17" s="682">
        <f t="shared" si="1"/>
        <v>7.6402268751464053</v>
      </c>
      <c r="O17" s="678"/>
      <c r="P17" s="683">
        <f t="shared" si="8"/>
        <v>116227</v>
      </c>
      <c r="Q17" s="684">
        <f>P17*100/D17</f>
        <v>4.8986361184166158</v>
      </c>
      <c r="R17" s="678"/>
      <c r="S17" s="681">
        <f>'44apbpcasaad'!G18</f>
        <v>24224</v>
      </c>
      <c r="T17" s="685">
        <f>S17*100/G17</f>
        <v>1.3838023603015985</v>
      </c>
      <c r="U17" s="678"/>
      <c r="V17" s="681">
        <f>'44apbpcasaad'!J18</f>
        <v>19962</v>
      </c>
      <c r="W17" s="685">
        <f>V17*100/J17</f>
        <v>4.9503035352934175</v>
      </c>
      <c r="X17" s="678"/>
      <c r="Y17" s="681">
        <f>'44apbpcasaad'!M18</f>
        <v>72041</v>
      </c>
      <c r="Z17" s="609">
        <f>Y17*100/M17</f>
        <v>32.917529117718288</v>
      </c>
      <c r="AA17" s="588"/>
      <c r="AB17" s="589">
        <f t="shared" si="2"/>
        <v>1</v>
      </c>
      <c r="AC17" s="589">
        <v>7</v>
      </c>
      <c r="AD17" s="589">
        <f t="shared" si="13"/>
        <v>3</v>
      </c>
      <c r="AE17" s="590" t="str">
        <f t="shared" si="3"/>
        <v>Asturias, Principado de</v>
      </c>
      <c r="AF17" s="591">
        <f t="shared" si="4"/>
        <v>2.8735346167857418</v>
      </c>
      <c r="AG17" s="587"/>
      <c r="AH17" s="589">
        <f t="shared" si="14"/>
        <v>1</v>
      </c>
      <c r="AI17" s="589">
        <v>7</v>
      </c>
      <c r="AJ17" s="589">
        <f t="shared" si="15"/>
        <v>6</v>
      </c>
      <c r="AK17" s="590" t="str">
        <f t="shared" si="16"/>
        <v>Cantabria</v>
      </c>
      <c r="AL17" s="591">
        <f t="shared" si="17"/>
        <v>1.0023604545040714</v>
      </c>
      <c r="AM17" s="587"/>
      <c r="AN17" s="589">
        <f t="shared" si="18"/>
        <v>2</v>
      </c>
      <c r="AO17" s="589">
        <v>7</v>
      </c>
      <c r="AP17" s="589">
        <f t="shared" si="19"/>
        <v>6</v>
      </c>
      <c r="AQ17" s="590" t="str">
        <f t="shared" si="20"/>
        <v>Cantabria</v>
      </c>
      <c r="AR17" s="591">
        <f t="shared" si="21"/>
        <v>3.9378117124110723</v>
      </c>
      <c r="AS17" s="587"/>
      <c r="AT17" s="589">
        <f t="shared" si="22"/>
        <v>1</v>
      </c>
      <c r="AU17" s="589">
        <v>7</v>
      </c>
      <c r="AV17" s="589">
        <f t="shared" si="23"/>
        <v>20</v>
      </c>
      <c r="AW17" s="590" t="str">
        <f t="shared" si="24"/>
        <v>TOTAL</v>
      </c>
      <c r="AX17" s="591">
        <f t="shared" si="25"/>
        <v>24.803079648229716</v>
      </c>
    </row>
    <row r="18" spans="1:50" s="231" customFormat="1" ht="18" customHeight="1" x14ac:dyDescent="0.15">
      <c r="A18" s="676"/>
      <c r="B18" s="677" t="s">
        <v>43</v>
      </c>
      <c r="C18" s="678"/>
      <c r="D18" s="679">
        <f t="shared" si="5"/>
        <v>2053328</v>
      </c>
      <c r="E18" s="680">
        <f t="shared" si="0"/>
        <v>4.3250338806902606</v>
      </c>
      <c r="F18" s="678"/>
      <c r="G18" s="681">
        <f>'20pobl'!J19</f>
        <v>1657821</v>
      </c>
      <c r="H18" s="682">
        <f t="shared" si="6"/>
        <v>4.3630990401461611</v>
      </c>
      <c r="I18" s="678"/>
      <c r="J18" s="681">
        <f>'20pobl'!Q19</f>
        <v>263299</v>
      </c>
      <c r="K18" s="682">
        <f t="shared" si="7"/>
        <v>3.9806172081541131</v>
      </c>
      <c r="L18" s="678"/>
      <c r="M18" s="681">
        <f>'20pobl'!X19</f>
        <v>132208</v>
      </c>
      <c r="N18" s="682">
        <f t="shared" si="1"/>
        <v>4.6154227481887657</v>
      </c>
      <c r="O18" s="678"/>
      <c r="P18" s="683">
        <f t="shared" si="8"/>
        <v>67575</v>
      </c>
      <c r="Q18" s="684">
        <f t="shared" si="9"/>
        <v>3.2909988077891112</v>
      </c>
      <c r="R18" s="678"/>
      <c r="S18" s="681">
        <f>'44apbpcasaad'!G19</f>
        <v>15698</v>
      </c>
      <c r="T18" s="685">
        <f t="shared" si="10"/>
        <v>0.94690560681762381</v>
      </c>
      <c r="U18" s="678"/>
      <c r="V18" s="681">
        <f>'44apbpcasaad'!J19</f>
        <v>11953</v>
      </c>
      <c r="W18" s="685">
        <f t="shared" si="11"/>
        <v>4.5397058097448149</v>
      </c>
      <c r="X18" s="678"/>
      <c r="Y18" s="681">
        <f>'44apbpcasaad'!M19</f>
        <v>39924</v>
      </c>
      <c r="Z18" s="609">
        <f t="shared" si="12"/>
        <v>30.197870022994071</v>
      </c>
      <c r="AA18" s="588"/>
      <c r="AB18" s="589">
        <f t="shared" si="2"/>
        <v>2</v>
      </c>
      <c r="AC18" s="589">
        <v>8</v>
      </c>
      <c r="AD18" s="589">
        <f t="shared" si="13"/>
        <v>2</v>
      </c>
      <c r="AE18" s="590" t="str">
        <f t="shared" si="3"/>
        <v>Aragón</v>
      </c>
      <c r="AF18" s="591">
        <f t="shared" si="4"/>
        <v>2.8588985271221392</v>
      </c>
      <c r="AG18" s="587"/>
      <c r="AH18" s="589">
        <f t="shared" si="14"/>
        <v>11</v>
      </c>
      <c r="AI18" s="589">
        <v>8</v>
      </c>
      <c r="AJ18" s="589">
        <f t="shared" si="15"/>
        <v>16</v>
      </c>
      <c r="AK18" s="590" t="str">
        <f t="shared" si="16"/>
        <v>País Vasco</v>
      </c>
      <c r="AL18" s="591">
        <f t="shared" si="17"/>
        <v>0.99548434618557879</v>
      </c>
      <c r="AM18" s="587"/>
      <c r="AN18" s="589">
        <f t="shared" si="18"/>
        <v>3</v>
      </c>
      <c r="AO18" s="589">
        <v>8</v>
      </c>
      <c r="AP18" s="589">
        <f t="shared" si="19"/>
        <v>20</v>
      </c>
      <c r="AQ18" s="590" t="str">
        <f t="shared" si="20"/>
        <v>TOTAL</v>
      </c>
      <c r="AR18" s="591">
        <f t="shared" si="21"/>
        <v>3.8741394509388201</v>
      </c>
      <c r="AS18" s="587"/>
      <c r="AT18" s="589">
        <f t="shared" si="22"/>
        <v>3</v>
      </c>
      <c r="AU18" s="589">
        <v>8</v>
      </c>
      <c r="AV18" s="589">
        <f t="shared" si="23"/>
        <v>11</v>
      </c>
      <c r="AW18" s="590" t="str">
        <f t="shared" si="24"/>
        <v>Extremadura</v>
      </c>
      <c r="AX18" s="591">
        <f t="shared" si="25"/>
        <v>24.587730425629537</v>
      </c>
    </row>
    <row r="19" spans="1:50" s="231" customFormat="1" ht="18" customHeight="1" x14ac:dyDescent="0.15">
      <c r="A19" s="676"/>
      <c r="B19" s="677" t="s">
        <v>44</v>
      </c>
      <c r="C19" s="678"/>
      <c r="D19" s="679">
        <f t="shared" si="5"/>
        <v>7792611</v>
      </c>
      <c r="E19" s="680">
        <f t="shared" si="0"/>
        <v>16.413990650319683</v>
      </c>
      <c r="F19" s="678"/>
      <c r="G19" s="681">
        <f>'20pobl'!J20</f>
        <v>6290816</v>
      </c>
      <c r="H19" s="682">
        <f t="shared" si="6"/>
        <v>16.556343086096817</v>
      </c>
      <c r="I19" s="678"/>
      <c r="J19" s="681">
        <f>'20pobl'!Q20</f>
        <v>1048523</v>
      </c>
      <c r="K19" s="682">
        <f t="shared" si="7"/>
        <v>15.851821301810395</v>
      </c>
      <c r="L19" s="678"/>
      <c r="M19" s="681">
        <f>'20pobl'!X20</f>
        <v>453272</v>
      </c>
      <c r="N19" s="682">
        <f t="shared" si="1"/>
        <v>15.823867692704059</v>
      </c>
      <c r="O19" s="678"/>
      <c r="P19" s="683">
        <f t="shared" si="8"/>
        <v>191389</v>
      </c>
      <c r="Q19" s="684">
        <f t="shared" si="9"/>
        <v>2.456031745970638</v>
      </c>
      <c r="R19" s="678"/>
      <c r="S19" s="681">
        <f>'44apbpcasaad'!G20</f>
        <v>52375</v>
      </c>
      <c r="T19" s="685">
        <f t="shared" si="10"/>
        <v>0.83256289804057215</v>
      </c>
      <c r="U19" s="678"/>
      <c r="V19" s="681">
        <f>'44apbpcasaad'!J20</f>
        <v>38486</v>
      </c>
      <c r="W19" s="685">
        <f t="shared" si="11"/>
        <v>3.6704964984077604</v>
      </c>
      <c r="X19" s="678"/>
      <c r="Y19" s="681">
        <f>'44apbpcasaad'!M20</f>
        <v>100528</v>
      </c>
      <c r="Z19" s="609">
        <f t="shared" si="12"/>
        <v>22.178294710460825</v>
      </c>
      <c r="AA19" s="588"/>
      <c r="AB19" s="589">
        <f t="shared" si="2"/>
        <v>14</v>
      </c>
      <c r="AC19" s="589">
        <v>9</v>
      </c>
      <c r="AD19" s="589">
        <f t="shared" si="13"/>
        <v>20</v>
      </c>
      <c r="AE19" s="590" t="str">
        <f t="shared" si="3"/>
        <v>TOTAL</v>
      </c>
      <c r="AF19" s="591">
        <f t="shared" si="4"/>
        <v>2.8020773697210051</v>
      </c>
      <c r="AG19" s="587"/>
      <c r="AH19" s="589">
        <f t="shared" si="14"/>
        <v>13</v>
      </c>
      <c r="AI19" s="589">
        <v>9</v>
      </c>
      <c r="AJ19" s="589">
        <f t="shared" si="15"/>
        <v>12</v>
      </c>
      <c r="AK19" s="590" t="str">
        <f t="shared" si="16"/>
        <v>Galicia</v>
      </c>
      <c r="AL19" s="591">
        <f t="shared" si="17"/>
        <v>0.98554507066485431</v>
      </c>
      <c r="AM19" s="587"/>
      <c r="AN19" s="589">
        <f t="shared" si="18"/>
        <v>10</v>
      </c>
      <c r="AO19" s="589">
        <v>9</v>
      </c>
      <c r="AP19" s="589">
        <f t="shared" si="19"/>
        <v>10</v>
      </c>
      <c r="AQ19" s="590" t="str">
        <f t="shared" si="20"/>
        <v>Comunitat Valenciana</v>
      </c>
      <c r="AR19" s="591">
        <f t="shared" si="21"/>
        <v>3.8530845368227333</v>
      </c>
      <c r="AS19" s="587"/>
      <c r="AT19" s="589">
        <f t="shared" si="22"/>
        <v>15</v>
      </c>
      <c r="AU19" s="589">
        <v>9</v>
      </c>
      <c r="AV19" s="589">
        <f t="shared" si="23"/>
        <v>13</v>
      </c>
      <c r="AW19" s="590" t="str">
        <f t="shared" si="24"/>
        <v>Madrid, Comunidad de</v>
      </c>
      <c r="AX19" s="591">
        <f t="shared" si="25"/>
        <v>24.571533513020089</v>
      </c>
    </row>
    <row r="20" spans="1:50" s="231" customFormat="1" ht="18" customHeight="1" x14ac:dyDescent="0.15">
      <c r="A20" s="676"/>
      <c r="B20" s="677" t="s">
        <v>6</v>
      </c>
      <c r="C20" s="678"/>
      <c r="D20" s="679">
        <f t="shared" si="5"/>
        <v>5097967</v>
      </c>
      <c r="E20" s="680">
        <f t="shared" si="0"/>
        <v>10.738118799159649</v>
      </c>
      <c r="F20" s="678"/>
      <c r="G20" s="681">
        <f>'20pobl'!J21</f>
        <v>4079746</v>
      </c>
      <c r="H20" s="682">
        <f t="shared" si="6"/>
        <v>10.737188065925176</v>
      </c>
      <c r="I20" s="678"/>
      <c r="J20" s="681">
        <f>'20pobl'!Q21</f>
        <v>729753</v>
      </c>
      <c r="K20" s="682">
        <f t="shared" si="7"/>
        <v>11.032580258573288</v>
      </c>
      <c r="L20" s="678"/>
      <c r="M20" s="681">
        <f>'20pobl'!X21</f>
        <v>288468</v>
      </c>
      <c r="N20" s="682">
        <f t="shared" si="1"/>
        <v>10.070508360496467</v>
      </c>
      <c r="O20" s="678"/>
      <c r="P20" s="683">
        <f t="shared" si="8"/>
        <v>138962</v>
      </c>
      <c r="Q20" s="684">
        <f t="shared" si="9"/>
        <v>2.7258316893773538</v>
      </c>
      <c r="R20" s="678"/>
      <c r="S20" s="681">
        <f>'44apbpcasaad'!G21</f>
        <v>37947</v>
      </c>
      <c r="T20" s="685">
        <f t="shared" si="10"/>
        <v>0.93013143465303971</v>
      </c>
      <c r="U20" s="678"/>
      <c r="V20" s="681">
        <f>'44apbpcasaad'!J21</f>
        <v>28118</v>
      </c>
      <c r="W20" s="685">
        <f t="shared" si="11"/>
        <v>3.8530845368227333</v>
      </c>
      <c r="X20" s="678"/>
      <c r="Y20" s="681">
        <f>'44apbpcasaad'!M21</f>
        <v>72897</v>
      </c>
      <c r="Z20" s="609">
        <f t="shared" si="12"/>
        <v>25.270393943175673</v>
      </c>
      <c r="AA20" s="588"/>
      <c r="AB20" s="589">
        <f t="shared" si="2"/>
        <v>10</v>
      </c>
      <c r="AC20" s="589">
        <v>10</v>
      </c>
      <c r="AD20" s="589">
        <f t="shared" si="13"/>
        <v>10</v>
      </c>
      <c r="AE20" s="590" t="str">
        <f t="shared" si="3"/>
        <v>Comunitat Valenciana</v>
      </c>
      <c r="AF20" s="592">
        <f t="shared" si="4"/>
        <v>2.7258316893773538</v>
      </c>
      <c r="AG20" s="587"/>
      <c r="AH20" s="589">
        <f t="shared" si="14"/>
        <v>12</v>
      </c>
      <c r="AI20" s="589">
        <v>10</v>
      </c>
      <c r="AJ20" s="589">
        <f t="shared" si="15"/>
        <v>20</v>
      </c>
      <c r="AK20" s="590" t="str">
        <f t="shared" si="16"/>
        <v>TOTAL</v>
      </c>
      <c r="AL20" s="591">
        <f t="shared" si="17"/>
        <v>0.95683250075467652</v>
      </c>
      <c r="AM20" s="587"/>
      <c r="AN20" s="589">
        <f t="shared" si="18"/>
        <v>9</v>
      </c>
      <c r="AO20" s="589">
        <v>10</v>
      </c>
      <c r="AP20" s="589">
        <f t="shared" si="19"/>
        <v>9</v>
      </c>
      <c r="AQ20" s="590" t="str">
        <f t="shared" si="20"/>
        <v>Cataluña</v>
      </c>
      <c r="AR20" s="591">
        <f t="shared" si="21"/>
        <v>3.6704964984077604</v>
      </c>
      <c r="AS20" s="587"/>
      <c r="AT20" s="589">
        <f t="shared" si="22"/>
        <v>5</v>
      </c>
      <c r="AU20" s="589">
        <v>10</v>
      </c>
      <c r="AV20" s="589">
        <f t="shared" si="23"/>
        <v>2</v>
      </c>
      <c r="AW20" s="590" t="str">
        <f t="shared" si="24"/>
        <v>Aragón</v>
      </c>
      <c r="AX20" s="591">
        <f t="shared" si="25"/>
        <v>23.753003413321235</v>
      </c>
    </row>
    <row r="21" spans="1:50" s="231" customFormat="1" ht="18" customHeight="1" x14ac:dyDescent="0.15">
      <c r="A21" s="676"/>
      <c r="B21" s="677" t="s">
        <v>5</v>
      </c>
      <c r="C21" s="678"/>
      <c r="D21" s="679">
        <f t="shared" si="5"/>
        <v>1054776</v>
      </c>
      <c r="E21" s="680">
        <f t="shared" si="0"/>
        <v>2.221730739822839</v>
      </c>
      <c r="F21" s="678"/>
      <c r="G21" s="681">
        <f>'20pobl'!J22</f>
        <v>828053</v>
      </c>
      <c r="H21" s="682">
        <f t="shared" si="6"/>
        <v>2.1792927279182428</v>
      </c>
      <c r="I21" s="678"/>
      <c r="J21" s="681">
        <f>'20pobl'!Q22</f>
        <v>152621</v>
      </c>
      <c r="K21" s="682">
        <f t="shared" si="7"/>
        <v>2.3073607530818152</v>
      </c>
      <c r="L21" s="678"/>
      <c r="M21" s="681">
        <f>'20pobl'!X22</f>
        <v>74102</v>
      </c>
      <c r="N21" s="682">
        <f t="shared" si="1"/>
        <v>2.5869240627366263</v>
      </c>
      <c r="O21" s="678"/>
      <c r="P21" s="683">
        <f t="shared" si="8"/>
        <v>32777</v>
      </c>
      <c r="Q21" s="684">
        <f t="shared" si="9"/>
        <v>3.1074844327136759</v>
      </c>
      <c r="R21" s="678"/>
      <c r="S21" s="681">
        <f>'44apbpcasaad'!G22</f>
        <v>8385</v>
      </c>
      <c r="T21" s="685">
        <f t="shared" si="10"/>
        <v>1.0126163421906569</v>
      </c>
      <c r="U21" s="678"/>
      <c r="V21" s="681">
        <f>'44apbpcasaad'!J22</f>
        <v>6172</v>
      </c>
      <c r="W21" s="685">
        <f t="shared" si="11"/>
        <v>4.0440044292725119</v>
      </c>
      <c r="X21" s="678"/>
      <c r="Y21" s="681">
        <f>'44apbpcasaad'!M22</f>
        <v>18220</v>
      </c>
      <c r="Z21" s="609">
        <f t="shared" si="12"/>
        <v>24.587730425629537</v>
      </c>
      <c r="AA21" s="588"/>
      <c r="AB21" s="589">
        <f t="shared" si="2"/>
        <v>4</v>
      </c>
      <c r="AC21" s="589">
        <v>11</v>
      </c>
      <c r="AD21" s="589">
        <f t="shared" si="13"/>
        <v>17</v>
      </c>
      <c r="AE21" s="590" t="str">
        <f t="shared" si="3"/>
        <v>Rioja, La</v>
      </c>
      <c r="AF21" s="591">
        <f t="shared" si="4"/>
        <v>2.7090393007640077</v>
      </c>
      <c r="AG21" s="587"/>
      <c r="AH21" s="589">
        <f t="shared" si="14"/>
        <v>5</v>
      </c>
      <c r="AI21" s="589">
        <v>11</v>
      </c>
      <c r="AJ21" s="589">
        <f t="shared" si="15"/>
        <v>8</v>
      </c>
      <c r="AK21" s="590" t="str">
        <f t="shared" si="16"/>
        <v>Castilla - La Mancha</v>
      </c>
      <c r="AL21" s="591">
        <f t="shared" si="17"/>
        <v>0.94690560681762381</v>
      </c>
      <c r="AM21" s="587"/>
      <c r="AN21" s="589">
        <f t="shared" si="18"/>
        <v>6</v>
      </c>
      <c r="AO21" s="589">
        <v>11</v>
      </c>
      <c r="AP21" s="589">
        <f t="shared" si="19"/>
        <v>2</v>
      </c>
      <c r="AQ21" s="590" t="str">
        <f t="shared" si="20"/>
        <v>Aragón</v>
      </c>
      <c r="AR21" s="591">
        <f t="shared" si="21"/>
        <v>3.5180469583233398</v>
      </c>
      <c r="AS21" s="587"/>
      <c r="AT21" s="589">
        <f t="shared" si="22"/>
        <v>8</v>
      </c>
      <c r="AU21" s="589">
        <v>11</v>
      </c>
      <c r="AV21" s="589">
        <f t="shared" si="23"/>
        <v>6</v>
      </c>
      <c r="AW21" s="590" t="str">
        <f t="shared" si="24"/>
        <v>Cantabria</v>
      </c>
      <c r="AX21" s="591">
        <f t="shared" si="25"/>
        <v>23.401091937213611</v>
      </c>
    </row>
    <row r="22" spans="1:50" s="231" customFormat="1" ht="18" customHeight="1" x14ac:dyDescent="0.15">
      <c r="A22" s="676"/>
      <c r="B22" s="677" t="s">
        <v>38</v>
      </c>
      <c r="C22" s="678"/>
      <c r="D22" s="679">
        <f t="shared" si="5"/>
        <v>2690464</v>
      </c>
      <c r="E22" s="680">
        <f t="shared" si="0"/>
        <v>5.6670672950339354</v>
      </c>
      <c r="F22" s="678"/>
      <c r="G22" s="681">
        <f>'20pobl'!J23</f>
        <v>1987834</v>
      </c>
      <c r="H22" s="682">
        <f t="shared" si="6"/>
        <v>5.231636357224275</v>
      </c>
      <c r="I22" s="678"/>
      <c r="J22" s="681">
        <f>'20pobl'!Q23</f>
        <v>464829</v>
      </c>
      <c r="K22" s="682">
        <f t="shared" si="7"/>
        <v>7.0273959120584131</v>
      </c>
      <c r="L22" s="678"/>
      <c r="M22" s="681">
        <f>'20pobl'!X23</f>
        <v>237801</v>
      </c>
      <c r="N22" s="682">
        <f t="shared" si="1"/>
        <v>8.3017074983513606</v>
      </c>
      <c r="O22" s="678"/>
      <c r="P22" s="683">
        <f t="shared" si="8"/>
        <v>70190</v>
      </c>
      <c r="Q22" s="684">
        <f t="shared" si="9"/>
        <v>2.6088436790085279</v>
      </c>
      <c r="R22" s="678"/>
      <c r="S22" s="681">
        <f>'44apbpcasaad'!G23</f>
        <v>19591</v>
      </c>
      <c r="T22" s="685">
        <f t="shared" si="10"/>
        <v>0.98554507066485431</v>
      </c>
      <c r="U22" s="678"/>
      <c r="V22" s="681">
        <f>'44apbpcasaad'!J23</f>
        <v>12728</v>
      </c>
      <c r="W22" s="685">
        <f t="shared" si="11"/>
        <v>2.7382112561823813</v>
      </c>
      <c r="X22" s="678"/>
      <c r="Y22" s="681">
        <f>'44apbpcasaad'!M23</f>
        <v>37871</v>
      </c>
      <c r="Z22" s="609">
        <f t="shared" si="12"/>
        <v>15.925500733806839</v>
      </c>
      <c r="AA22" s="588"/>
      <c r="AB22" s="589">
        <f t="shared" si="2"/>
        <v>12</v>
      </c>
      <c r="AC22" s="589">
        <v>12</v>
      </c>
      <c r="AD22" s="589">
        <f t="shared" si="13"/>
        <v>12</v>
      </c>
      <c r="AE22" s="590" t="str">
        <f t="shared" si="3"/>
        <v>Galicia</v>
      </c>
      <c r="AF22" s="591">
        <f t="shared" si="4"/>
        <v>2.6088436790085279</v>
      </c>
      <c r="AG22" s="587"/>
      <c r="AH22" s="589">
        <f t="shared" si="14"/>
        <v>9</v>
      </c>
      <c r="AI22" s="589">
        <v>12</v>
      </c>
      <c r="AJ22" s="589">
        <f t="shared" si="15"/>
        <v>10</v>
      </c>
      <c r="AK22" s="590" t="str">
        <f t="shared" si="16"/>
        <v>Comunitat Valenciana</v>
      </c>
      <c r="AL22" s="591">
        <f t="shared" si="17"/>
        <v>0.93013143465303971</v>
      </c>
      <c r="AM22" s="587"/>
      <c r="AN22" s="589">
        <f t="shared" si="18"/>
        <v>18</v>
      </c>
      <c r="AO22" s="589">
        <v>12</v>
      </c>
      <c r="AP22" s="589">
        <f t="shared" si="19"/>
        <v>13</v>
      </c>
      <c r="AQ22" s="590" t="str">
        <f t="shared" si="20"/>
        <v>Madrid, Comunidad de</v>
      </c>
      <c r="AR22" s="591">
        <f t="shared" si="21"/>
        <v>3.4126796261121086</v>
      </c>
      <c r="AS22" s="587"/>
      <c r="AT22" s="589">
        <f t="shared" si="22"/>
        <v>18</v>
      </c>
      <c r="AU22" s="589">
        <v>12</v>
      </c>
      <c r="AV22" s="589">
        <f t="shared" si="23"/>
        <v>14</v>
      </c>
      <c r="AW22" s="590" t="str">
        <f t="shared" si="24"/>
        <v>Murcia, Región de</v>
      </c>
      <c r="AX22" s="591">
        <f t="shared" si="25"/>
        <v>23.348780079280889</v>
      </c>
    </row>
    <row r="23" spans="1:50" s="231" customFormat="1" ht="18" customHeight="1" x14ac:dyDescent="0.15">
      <c r="A23" s="676"/>
      <c r="B23" s="677" t="s">
        <v>45</v>
      </c>
      <c r="C23" s="678"/>
      <c r="D23" s="679">
        <f t="shared" si="5"/>
        <v>6750336</v>
      </c>
      <c r="E23" s="680">
        <f t="shared" si="0"/>
        <v>14.218591431102663</v>
      </c>
      <c r="F23" s="678"/>
      <c r="G23" s="681">
        <f>'20pobl'!J24</f>
        <v>5514027</v>
      </c>
      <c r="H23" s="682">
        <f t="shared" si="6"/>
        <v>14.511968367537881</v>
      </c>
      <c r="I23" s="678"/>
      <c r="J23" s="681">
        <f>'20pobl'!Q24</f>
        <v>866035</v>
      </c>
      <c r="K23" s="682">
        <f t="shared" si="7"/>
        <v>13.092924104777257</v>
      </c>
      <c r="L23" s="678"/>
      <c r="M23" s="681">
        <f>'20pobl'!X24</f>
        <v>370274</v>
      </c>
      <c r="N23" s="682">
        <f t="shared" si="1"/>
        <v>12.92638147965968</v>
      </c>
      <c r="O23" s="678"/>
      <c r="P23" s="683">
        <f t="shared" si="8"/>
        <v>164657</v>
      </c>
      <c r="Q23" s="684">
        <f t="shared" si="9"/>
        <v>2.439241542939492</v>
      </c>
      <c r="R23" s="678"/>
      <c r="S23" s="681">
        <f>'44apbpcasaad'!G24</f>
        <v>44120</v>
      </c>
      <c r="T23" s="685">
        <f t="shared" si="10"/>
        <v>0.80014116724491924</v>
      </c>
      <c r="U23" s="678"/>
      <c r="V23" s="681">
        <f>'44apbpcasaad'!J24</f>
        <v>29555</v>
      </c>
      <c r="W23" s="685">
        <f t="shared" si="11"/>
        <v>3.4126796261121086</v>
      </c>
      <c r="X23" s="678"/>
      <c r="Y23" s="681">
        <f>'44apbpcasaad'!M24</f>
        <v>90982</v>
      </c>
      <c r="Z23" s="609">
        <f t="shared" si="12"/>
        <v>24.571533513020089</v>
      </c>
      <c r="AA23" s="588"/>
      <c r="AB23" s="589">
        <f t="shared" si="2"/>
        <v>15</v>
      </c>
      <c r="AC23" s="589">
        <v>13</v>
      </c>
      <c r="AD23" s="589">
        <f t="shared" si="13"/>
        <v>14</v>
      </c>
      <c r="AE23" s="590" t="str">
        <f t="shared" si="3"/>
        <v>Murcia, Región de</v>
      </c>
      <c r="AF23" s="591">
        <f t="shared" si="4"/>
        <v>2.4874043494325266</v>
      </c>
      <c r="AG23" s="587"/>
      <c r="AH23" s="589">
        <f t="shared" si="14"/>
        <v>15</v>
      </c>
      <c r="AI23" s="589">
        <v>13</v>
      </c>
      <c r="AJ23" s="589">
        <f t="shared" si="15"/>
        <v>9</v>
      </c>
      <c r="AK23" s="590" t="str">
        <f t="shared" si="16"/>
        <v>Cataluña</v>
      </c>
      <c r="AL23" s="591">
        <f t="shared" si="17"/>
        <v>0.83256289804057215</v>
      </c>
      <c r="AM23" s="587"/>
      <c r="AN23" s="589">
        <f t="shared" si="18"/>
        <v>12</v>
      </c>
      <c r="AO23" s="589">
        <v>13</v>
      </c>
      <c r="AP23" s="589">
        <f t="shared" si="19"/>
        <v>18</v>
      </c>
      <c r="AQ23" s="590" t="str">
        <f t="shared" si="20"/>
        <v>Ceuta y Melilla</v>
      </c>
      <c r="AR23" s="591">
        <f t="shared" si="21"/>
        <v>3.3827340998205622</v>
      </c>
      <c r="AS23" s="587"/>
      <c r="AT23" s="589">
        <f t="shared" si="22"/>
        <v>9</v>
      </c>
      <c r="AU23" s="589">
        <v>13</v>
      </c>
      <c r="AV23" s="589">
        <f t="shared" si="23"/>
        <v>16</v>
      </c>
      <c r="AW23" s="590" t="str">
        <f t="shared" si="24"/>
        <v>País Vasco</v>
      </c>
      <c r="AX23" s="591">
        <f t="shared" si="25"/>
        <v>22.987062715386017</v>
      </c>
    </row>
    <row r="24" spans="1:50" s="231" customFormat="1" ht="18" customHeight="1" x14ac:dyDescent="0.15">
      <c r="A24" s="676"/>
      <c r="B24" s="677" t="s">
        <v>46</v>
      </c>
      <c r="C24" s="678"/>
      <c r="D24" s="679">
        <f t="shared" si="5"/>
        <v>1531878</v>
      </c>
      <c r="E24" s="680">
        <f t="shared" si="0"/>
        <v>3.2266760357254345</v>
      </c>
      <c r="F24" s="678"/>
      <c r="G24" s="681">
        <f>'20pobl'!J25</f>
        <v>1285039</v>
      </c>
      <c r="H24" s="682">
        <f t="shared" si="6"/>
        <v>3.382001089050255</v>
      </c>
      <c r="I24" s="678"/>
      <c r="J24" s="681">
        <f>'20pobl'!Q25</f>
        <v>175195</v>
      </c>
      <c r="K24" s="682">
        <f t="shared" si="7"/>
        <v>2.6486398800700339</v>
      </c>
      <c r="L24" s="678"/>
      <c r="M24" s="681">
        <f>'20pobl'!X25</f>
        <v>71644</v>
      </c>
      <c r="N24" s="682">
        <f t="shared" si="1"/>
        <v>2.501114511763554</v>
      </c>
      <c r="O24" s="678"/>
      <c r="P24" s="683">
        <f t="shared" si="8"/>
        <v>38104</v>
      </c>
      <c r="Q24" s="684">
        <f t="shared" si="9"/>
        <v>2.4874043494325266</v>
      </c>
      <c r="R24" s="678"/>
      <c r="S24" s="681">
        <f>'44apbpcasaad'!G25</f>
        <v>14053</v>
      </c>
      <c r="T24" s="685">
        <f t="shared" si="10"/>
        <v>1.0935854865105261</v>
      </c>
      <c r="U24" s="678"/>
      <c r="V24" s="681">
        <f>'44apbpcasaad'!J25</f>
        <v>7323</v>
      </c>
      <c r="W24" s="685">
        <f t="shared" si="11"/>
        <v>4.1799138103256368</v>
      </c>
      <c r="X24" s="678"/>
      <c r="Y24" s="681">
        <f>'44apbpcasaad'!M25</f>
        <v>16728</v>
      </c>
      <c r="Z24" s="609">
        <f t="shared" si="12"/>
        <v>23.348780079280889</v>
      </c>
      <c r="AA24" s="588"/>
      <c r="AB24" s="589">
        <f t="shared" si="2"/>
        <v>13</v>
      </c>
      <c r="AC24" s="589">
        <v>14</v>
      </c>
      <c r="AD24" s="589">
        <f t="shared" si="13"/>
        <v>9</v>
      </c>
      <c r="AE24" s="590" t="str">
        <f t="shared" si="3"/>
        <v>Cataluña</v>
      </c>
      <c r="AF24" s="591">
        <f t="shared" si="4"/>
        <v>2.456031745970638</v>
      </c>
      <c r="AG24" s="587"/>
      <c r="AH24" s="589">
        <f t="shared" si="14"/>
        <v>4</v>
      </c>
      <c r="AI24" s="589">
        <v>14</v>
      </c>
      <c r="AJ24" s="589">
        <f t="shared" si="15"/>
        <v>5</v>
      </c>
      <c r="AK24" s="590" t="str">
        <f t="shared" si="16"/>
        <v>Canarias</v>
      </c>
      <c r="AL24" s="591">
        <f t="shared" si="17"/>
        <v>0.8311567712044432</v>
      </c>
      <c r="AM24" s="587"/>
      <c r="AN24" s="589">
        <f t="shared" si="18"/>
        <v>4</v>
      </c>
      <c r="AO24" s="589">
        <v>14</v>
      </c>
      <c r="AP24" s="589">
        <f t="shared" si="19"/>
        <v>16</v>
      </c>
      <c r="AQ24" s="590" t="str">
        <f t="shared" si="20"/>
        <v>País Vasco</v>
      </c>
      <c r="AR24" s="591">
        <f t="shared" si="21"/>
        <v>3.3317289997451942</v>
      </c>
      <c r="AS24" s="587"/>
      <c r="AT24" s="589">
        <f t="shared" si="22"/>
        <v>12</v>
      </c>
      <c r="AU24" s="589">
        <v>14</v>
      </c>
      <c r="AV24" s="589">
        <f t="shared" si="23"/>
        <v>15</v>
      </c>
      <c r="AW24" s="590" t="str">
        <f t="shared" si="24"/>
        <v>Navarra, Comunidad Foral de</v>
      </c>
      <c r="AX24" s="591">
        <f t="shared" si="25"/>
        <v>22.860311490428661</v>
      </c>
    </row>
    <row r="25" spans="1:50" s="231" customFormat="1" ht="18" customHeight="1" x14ac:dyDescent="0.15">
      <c r="B25" s="677" t="s">
        <v>47</v>
      </c>
      <c r="C25" s="678"/>
      <c r="D25" s="686">
        <f t="shared" si="5"/>
        <v>664117</v>
      </c>
      <c r="E25" s="680">
        <f t="shared" si="0"/>
        <v>1.3988649284198011</v>
      </c>
      <c r="F25" s="678"/>
      <c r="G25" s="687">
        <f>'20pobl'!J26</f>
        <v>529501</v>
      </c>
      <c r="H25" s="682">
        <f t="shared" si="6"/>
        <v>1.3935553385175072</v>
      </c>
      <c r="I25" s="678"/>
      <c r="J25" s="687">
        <f>'20pobl'!Q26</f>
        <v>93138</v>
      </c>
      <c r="K25" s="682">
        <f>J25*100/$J$30</f>
        <v>1.408082543165974</v>
      </c>
      <c r="L25" s="678"/>
      <c r="M25" s="687">
        <f>'20pobl'!X26</f>
        <v>41478</v>
      </c>
      <c r="N25" s="682">
        <f t="shared" si="1"/>
        <v>1.4480099899353567</v>
      </c>
      <c r="O25" s="678"/>
      <c r="P25" s="688">
        <f t="shared" si="8"/>
        <v>15346</v>
      </c>
      <c r="Q25" s="684">
        <f t="shared" si="9"/>
        <v>2.3107374152446032</v>
      </c>
      <c r="R25" s="678"/>
      <c r="S25" s="687">
        <f>'44apbpcasaad'!G26</f>
        <v>3283</v>
      </c>
      <c r="T25" s="685">
        <f t="shared" si="10"/>
        <v>0.62001771479185119</v>
      </c>
      <c r="U25" s="678"/>
      <c r="V25" s="687">
        <f>'44apbpcasaad'!J26</f>
        <v>2581</v>
      </c>
      <c r="W25" s="685">
        <f t="shared" si="11"/>
        <v>2.7711567781141961</v>
      </c>
      <c r="X25" s="678"/>
      <c r="Y25" s="687">
        <f>'44apbpcasaad'!M26</f>
        <v>9482</v>
      </c>
      <c r="Z25" s="609">
        <f t="shared" si="12"/>
        <v>22.860311490428661</v>
      </c>
      <c r="AA25" s="588"/>
      <c r="AB25" s="589">
        <f t="shared" si="2"/>
        <v>16</v>
      </c>
      <c r="AC25" s="589">
        <v>15</v>
      </c>
      <c r="AD25" s="589">
        <f t="shared" si="13"/>
        <v>13</v>
      </c>
      <c r="AE25" s="590" t="str">
        <f t="shared" si="3"/>
        <v>Madrid, Comunidad de</v>
      </c>
      <c r="AF25" s="591">
        <f t="shared" si="4"/>
        <v>2.439241542939492</v>
      </c>
      <c r="AG25" s="587"/>
      <c r="AH25" s="589">
        <f t="shared" si="14"/>
        <v>18</v>
      </c>
      <c r="AI25" s="589">
        <v>15</v>
      </c>
      <c r="AJ25" s="589">
        <f t="shared" si="15"/>
        <v>13</v>
      </c>
      <c r="AK25" s="590" t="str">
        <f t="shared" si="16"/>
        <v>Madrid, Comunidad de</v>
      </c>
      <c r="AL25" s="591">
        <f t="shared" si="17"/>
        <v>0.80014116724491924</v>
      </c>
      <c r="AM25" s="587"/>
      <c r="AN25" s="589">
        <f t="shared" si="18"/>
        <v>17</v>
      </c>
      <c r="AO25" s="589">
        <v>15</v>
      </c>
      <c r="AP25" s="589">
        <f t="shared" si="19"/>
        <v>17</v>
      </c>
      <c r="AQ25" s="590" t="str">
        <f t="shared" si="20"/>
        <v>Rioja, La</v>
      </c>
      <c r="AR25" s="591">
        <f t="shared" si="21"/>
        <v>3.2798116035110256</v>
      </c>
      <c r="AS25" s="587"/>
      <c r="AT25" s="589">
        <f t="shared" si="22"/>
        <v>14</v>
      </c>
      <c r="AU25" s="589">
        <v>15</v>
      </c>
      <c r="AV25" s="589">
        <f t="shared" si="23"/>
        <v>9</v>
      </c>
      <c r="AW25" s="590" t="str">
        <f t="shared" si="24"/>
        <v>Cataluña</v>
      </c>
      <c r="AX25" s="591">
        <f t="shared" si="25"/>
        <v>22.178294710460825</v>
      </c>
    </row>
    <row r="26" spans="1:50" s="231" customFormat="1" ht="18" customHeight="1" x14ac:dyDescent="0.15">
      <c r="B26" s="677" t="s">
        <v>48</v>
      </c>
      <c r="C26" s="678"/>
      <c r="D26" s="686">
        <f t="shared" si="5"/>
        <v>2208174</v>
      </c>
      <c r="E26" s="680">
        <f t="shared" si="0"/>
        <v>4.6511942390399073</v>
      </c>
      <c r="F26" s="678"/>
      <c r="G26" s="687">
        <f>'20pobl'!J27</f>
        <v>1695657</v>
      </c>
      <c r="H26" s="682">
        <f t="shared" si="6"/>
        <v>4.4626768686831202</v>
      </c>
      <c r="I26" s="678"/>
      <c r="J26" s="687">
        <f>'20pobl'!Q27</f>
        <v>353210</v>
      </c>
      <c r="K26" s="682">
        <f t="shared" si="7"/>
        <v>5.3399131940953604</v>
      </c>
      <c r="L26" s="678"/>
      <c r="M26" s="687">
        <f>'20pobl'!X27</f>
        <v>159307</v>
      </c>
      <c r="N26" s="682">
        <f t="shared" si="1"/>
        <v>5.561457338025745</v>
      </c>
      <c r="O26" s="678"/>
      <c r="P26" s="688">
        <f t="shared" si="8"/>
        <v>65268</v>
      </c>
      <c r="Q26" s="684">
        <f t="shared" si="9"/>
        <v>2.9557453352860779</v>
      </c>
      <c r="R26" s="678"/>
      <c r="S26" s="687">
        <f>'44apbpcasaad'!G27</f>
        <v>16880</v>
      </c>
      <c r="T26" s="685">
        <f t="shared" si="10"/>
        <v>0.99548434618557879</v>
      </c>
      <c r="U26" s="678"/>
      <c r="V26" s="687">
        <f>'44apbpcasaad'!J27</f>
        <v>11768</v>
      </c>
      <c r="W26" s="685">
        <f t="shared" si="11"/>
        <v>3.3317289997451942</v>
      </c>
      <c r="X26" s="678"/>
      <c r="Y26" s="687">
        <f>'44apbpcasaad'!M27</f>
        <v>36620</v>
      </c>
      <c r="Z26" s="609">
        <f t="shared" si="12"/>
        <v>22.987062715386017</v>
      </c>
      <c r="AA26" s="588"/>
      <c r="AB26" s="589">
        <f t="shared" si="2"/>
        <v>6</v>
      </c>
      <c r="AC26" s="589">
        <v>16</v>
      </c>
      <c r="AD26" s="589">
        <f t="shared" si="13"/>
        <v>15</v>
      </c>
      <c r="AE26" s="590" t="str">
        <f t="shared" si="3"/>
        <v>Navarra, Comunidad Foral de</v>
      </c>
      <c r="AF26" s="592">
        <f t="shared" si="4"/>
        <v>2.3107374152446032</v>
      </c>
      <c r="AG26" s="587"/>
      <c r="AH26" s="589">
        <f t="shared" si="14"/>
        <v>8</v>
      </c>
      <c r="AI26" s="589">
        <v>16</v>
      </c>
      <c r="AJ26" s="589">
        <f t="shared" si="15"/>
        <v>2</v>
      </c>
      <c r="AK26" s="590" t="str">
        <f t="shared" si="16"/>
        <v>Aragón</v>
      </c>
      <c r="AL26" s="591">
        <f t="shared" si="17"/>
        <v>0.773190139938706</v>
      </c>
      <c r="AM26" s="587"/>
      <c r="AN26" s="589">
        <f t="shared" si="18"/>
        <v>14</v>
      </c>
      <c r="AO26" s="589">
        <v>16</v>
      </c>
      <c r="AP26" s="589">
        <f t="shared" si="19"/>
        <v>3</v>
      </c>
      <c r="AQ26" s="590" t="str">
        <f t="shared" si="20"/>
        <v>Asturias, Principado de</v>
      </c>
      <c r="AR26" s="591">
        <f t="shared" si="21"/>
        <v>3.0974205926241738</v>
      </c>
      <c r="AS26" s="587"/>
      <c r="AT26" s="589">
        <f t="shared" si="22"/>
        <v>13</v>
      </c>
      <c r="AU26" s="589">
        <v>16</v>
      </c>
      <c r="AV26" s="589">
        <f t="shared" si="23"/>
        <v>18</v>
      </c>
      <c r="AW26" s="590" t="str">
        <f t="shared" si="24"/>
        <v>Ceuta y Melilla</v>
      </c>
      <c r="AX26" s="591">
        <f t="shared" si="25"/>
        <v>19.427865816011526</v>
      </c>
    </row>
    <row r="27" spans="1:50" s="231" customFormat="1" ht="18" customHeight="1" x14ac:dyDescent="0.15">
      <c r="B27" s="677" t="s">
        <v>49</v>
      </c>
      <c r="C27" s="678"/>
      <c r="D27" s="686">
        <f t="shared" si="5"/>
        <v>319892</v>
      </c>
      <c r="E27" s="689">
        <f t="shared" si="0"/>
        <v>0.67380551872948147</v>
      </c>
      <c r="F27" s="678"/>
      <c r="G27" s="687">
        <f>'20pobl'!J28</f>
        <v>251041</v>
      </c>
      <c r="H27" s="690">
        <f t="shared" si="6"/>
        <v>0.66069662897100012</v>
      </c>
      <c r="I27" s="678"/>
      <c r="J27" s="687">
        <f>'20pobl'!Q28</f>
        <v>46710</v>
      </c>
      <c r="K27" s="690">
        <f t="shared" si="7"/>
        <v>0.70617294328075164</v>
      </c>
      <c r="L27" s="678"/>
      <c r="M27" s="687">
        <f>'20pobl'!X28</f>
        <v>22141</v>
      </c>
      <c r="N27" s="690">
        <f t="shared" si="1"/>
        <v>0.77294925471716891</v>
      </c>
      <c r="O27" s="678"/>
      <c r="P27" s="688">
        <f t="shared" si="8"/>
        <v>8666</v>
      </c>
      <c r="Q27" s="691">
        <f t="shared" si="9"/>
        <v>2.7090393007640077</v>
      </c>
      <c r="R27" s="678"/>
      <c r="S27" s="687">
        <f>'44apbpcasaad'!G28</f>
        <v>1546</v>
      </c>
      <c r="T27" s="414">
        <f t="shared" si="10"/>
        <v>0.61583566031046721</v>
      </c>
      <c r="U27" s="678"/>
      <c r="V27" s="687">
        <f>'44apbpcasaad'!J28</f>
        <v>1532</v>
      </c>
      <c r="W27" s="414">
        <f t="shared" si="11"/>
        <v>3.2798116035110256</v>
      </c>
      <c r="X27" s="678"/>
      <c r="Y27" s="687">
        <f>'44apbpcasaad'!M28</f>
        <v>5588</v>
      </c>
      <c r="Z27" s="612">
        <f t="shared" si="12"/>
        <v>25.238245788356444</v>
      </c>
      <c r="AA27" s="588"/>
      <c r="AB27" s="589">
        <f t="shared" si="2"/>
        <v>11</v>
      </c>
      <c r="AC27" s="589">
        <v>17</v>
      </c>
      <c r="AD27" s="589">
        <f t="shared" si="13"/>
        <v>4</v>
      </c>
      <c r="AE27" s="590" t="str">
        <f t="shared" si="3"/>
        <v>Balears, Illes</v>
      </c>
      <c r="AF27" s="591">
        <f t="shared" si="4"/>
        <v>2.2749156722550885</v>
      </c>
      <c r="AG27" s="587"/>
      <c r="AH27" s="589">
        <f t="shared" si="14"/>
        <v>19</v>
      </c>
      <c r="AI27" s="589">
        <v>17</v>
      </c>
      <c r="AJ27" s="589">
        <f t="shared" si="15"/>
        <v>4</v>
      </c>
      <c r="AK27" s="590" t="str">
        <f t="shared" si="16"/>
        <v>Balears, Illes</v>
      </c>
      <c r="AL27" s="591">
        <f t="shared" si="17"/>
        <v>0.72015311253649528</v>
      </c>
      <c r="AM27" s="587"/>
      <c r="AN27" s="589">
        <f t="shared" si="18"/>
        <v>15</v>
      </c>
      <c r="AO27" s="589">
        <v>17</v>
      </c>
      <c r="AP27" s="589">
        <f t="shared" si="19"/>
        <v>15</v>
      </c>
      <c r="AQ27" s="590" t="str">
        <f t="shared" si="20"/>
        <v>Navarra, Comunidad Foral de</v>
      </c>
      <c r="AR27" s="591">
        <f t="shared" si="21"/>
        <v>2.7711567781141961</v>
      </c>
      <c r="AS27" s="587"/>
      <c r="AT27" s="589">
        <f t="shared" si="22"/>
        <v>6</v>
      </c>
      <c r="AU27" s="589">
        <v>17</v>
      </c>
      <c r="AV27" s="589">
        <f t="shared" si="23"/>
        <v>3</v>
      </c>
      <c r="AW27" s="590" t="str">
        <f t="shared" si="24"/>
        <v>Asturias, Principado de</v>
      </c>
      <c r="AX27" s="591">
        <f t="shared" si="25"/>
        <v>18.440199023657531</v>
      </c>
    </row>
    <row r="28" spans="1:50" s="231" customFormat="1" ht="18" customHeight="1" x14ac:dyDescent="0.15">
      <c r="B28" s="677" t="s">
        <v>4</v>
      </c>
      <c r="C28" s="678"/>
      <c r="D28" s="686">
        <f t="shared" si="5"/>
        <v>168287</v>
      </c>
      <c r="E28" s="689">
        <f t="shared" si="0"/>
        <v>0.35447185090726951</v>
      </c>
      <c r="F28" s="678"/>
      <c r="G28" s="687">
        <f>'20pobl'!J29</f>
        <v>148381</v>
      </c>
      <c r="H28" s="690">
        <f t="shared" si="6"/>
        <v>0.39051320901106185</v>
      </c>
      <c r="I28" s="678"/>
      <c r="J28" s="687">
        <f>'20pobl'!Q29</f>
        <v>15047</v>
      </c>
      <c r="K28" s="690">
        <f t="shared" si="7"/>
        <v>0.2274841421011661</v>
      </c>
      <c r="L28" s="678"/>
      <c r="M28" s="687">
        <f>'20pobl'!X29</f>
        <v>4859</v>
      </c>
      <c r="N28" s="690">
        <f t="shared" si="1"/>
        <v>0.16962921406759962</v>
      </c>
      <c r="O28" s="678"/>
      <c r="P28" s="688">
        <f t="shared" si="8"/>
        <v>3215</v>
      </c>
      <c r="Q28" s="691">
        <f t="shared" si="9"/>
        <v>1.9104268303552858</v>
      </c>
      <c r="R28" s="678"/>
      <c r="S28" s="687">
        <f>'44apbpcasaad'!G29</f>
        <v>1762</v>
      </c>
      <c r="T28" s="414">
        <f t="shared" si="10"/>
        <v>1.1874835726946171</v>
      </c>
      <c r="U28" s="678"/>
      <c r="V28" s="687">
        <f>'44apbpcasaad'!J29</f>
        <v>509</v>
      </c>
      <c r="W28" s="414">
        <f t="shared" si="11"/>
        <v>3.3827340998205622</v>
      </c>
      <c r="X28" s="678"/>
      <c r="Y28" s="687">
        <f>'44apbpcasaad'!M29</f>
        <v>944</v>
      </c>
      <c r="Z28" s="612">
        <f t="shared" si="12"/>
        <v>19.427865816011526</v>
      </c>
      <c r="AA28" s="588"/>
      <c r="AB28" s="589">
        <f t="shared" si="2"/>
        <v>18</v>
      </c>
      <c r="AC28" s="589">
        <v>18</v>
      </c>
      <c r="AD28" s="589">
        <f t="shared" si="13"/>
        <v>18</v>
      </c>
      <c r="AE28" s="590" t="str">
        <f t="shared" si="3"/>
        <v>Ceuta y Melilla</v>
      </c>
      <c r="AF28" s="591">
        <f t="shared" si="4"/>
        <v>1.9104268303552858</v>
      </c>
      <c r="AG28" s="587"/>
      <c r="AH28" s="589">
        <f t="shared" si="14"/>
        <v>2</v>
      </c>
      <c r="AI28" s="589">
        <v>18</v>
      </c>
      <c r="AJ28" s="589">
        <f t="shared" si="15"/>
        <v>15</v>
      </c>
      <c r="AK28" s="590" t="str">
        <f t="shared" si="16"/>
        <v>Navarra, Comunidad Foral de</v>
      </c>
      <c r="AL28" s="591">
        <f t="shared" si="17"/>
        <v>0.62001771479185119</v>
      </c>
      <c r="AM28" s="587"/>
      <c r="AN28" s="589">
        <f t="shared" si="18"/>
        <v>13</v>
      </c>
      <c r="AO28" s="589">
        <v>18</v>
      </c>
      <c r="AP28" s="589">
        <f t="shared" si="19"/>
        <v>12</v>
      </c>
      <c r="AQ28" s="590" t="str">
        <f t="shared" si="20"/>
        <v>Galicia</v>
      </c>
      <c r="AR28" s="591">
        <f t="shared" si="21"/>
        <v>2.7382112561823813</v>
      </c>
      <c r="AS28" s="587"/>
      <c r="AT28" s="589">
        <f t="shared" si="22"/>
        <v>16</v>
      </c>
      <c r="AU28" s="589">
        <v>18</v>
      </c>
      <c r="AV28" s="589">
        <f t="shared" si="23"/>
        <v>12</v>
      </c>
      <c r="AW28" s="590" t="str">
        <f t="shared" si="24"/>
        <v>Galicia</v>
      </c>
      <c r="AX28" s="591">
        <f t="shared" si="25"/>
        <v>15.925500733806839</v>
      </c>
    </row>
    <row r="29" spans="1:50" s="231" customFormat="1" ht="3.75" customHeight="1" x14ac:dyDescent="0.15">
      <c r="A29" s="676"/>
      <c r="B29" s="430"/>
      <c r="C29" s="513"/>
      <c r="D29" s="430"/>
      <c r="E29" s="692"/>
      <c r="F29" s="513"/>
      <c r="G29" s="430"/>
      <c r="H29" s="693"/>
      <c r="I29" s="513"/>
      <c r="J29" s="430"/>
      <c r="K29" s="693"/>
      <c r="L29" s="513"/>
      <c r="M29" s="430"/>
      <c r="N29" s="693"/>
      <c r="O29" s="513"/>
      <c r="P29" s="430"/>
      <c r="Q29" s="694"/>
      <c r="R29" s="513"/>
      <c r="S29" s="430"/>
      <c r="T29" s="695"/>
      <c r="U29" s="513"/>
      <c r="V29" s="430"/>
      <c r="W29" s="693"/>
      <c r="X29" s="513"/>
      <c r="Y29" s="430"/>
      <c r="Z29" s="593"/>
      <c r="AA29" s="588"/>
      <c r="AB29" s="585"/>
      <c r="AC29" s="585"/>
      <c r="AD29" s="589">
        <f>MATCH(AC30,AB$11:AB$30,0)</f>
        <v>5</v>
      </c>
      <c r="AE29" s="590" t="str">
        <f t="shared" si="3"/>
        <v>Canarias</v>
      </c>
      <c r="AF29" s="591">
        <f t="shared" si="4"/>
        <v>1.6819572567583887</v>
      </c>
      <c r="AG29" s="587"/>
      <c r="AH29" s="585"/>
      <c r="AI29" s="585"/>
      <c r="AJ29" s="589">
        <f>MATCH(AI30,AH$11:AH$30,0)</f>
        <v>17</v>
      </c>
      <c r="AK29" s="590" t="str">
        <f t="shared" si="16"/>
        <v>Rioja, La</v>
      </c>
      <c r="AL29" s="591">
        <f t="shared" si="17"/>
        <v>0.61583566031046721</v>
      </c>
      <c r="AM29" s="587"/>
      <c r="AN29" s="585"/>
      <c r="AO29" s="585"/>
      <c r="AP29" s="589">
        <f>MATCH(AO30,AN$11:AN$30,0)</f>
        <v>5</v>
      </c>
      <c r="AQ29" s="590" t="str">
        <f t="shared" si="20"/>
        <v>Canarias</v>
      </c>
      <c r="AR29" s="591">
        <f>INDEX(W$11:W$30,AP29,1)</f>
        <v>2.5730125658753216</v>
      </c>
      <c r="AS29" s="587"/>
      <c r="AT29" s="585"/>
      <c r="AU29" s="585"/>
      <c r="AV29" s="589">
        <f>MATCH(AU30,AT$11:AT$30,0)</f>
        <v>5</v>
      </c>
      <c r="AW29" s="590" t="str">
        <f t="shared" si="24"/>
        <v>Canarias</v>
      </c>
      <c r="AX29" s="591">
        <f t="shared" si="25"/>
        <v>15.17983425703779</v>
      </c>
    </row>
    <row r="30" spans="1:50" s="439" customFormat="1" ht="18" customHeight="1" x14ac:dyDescent="0.15">
      <c r="B30" s="696" t="s">
        <v>3</v>
      </c>
      <c r="C30" s="674"/>
      <c r="D30" s="697">
        <f>SUM(D11:D28)</f>
        <v>47475420</v>
      </c>
      <c r="E30" s="695">
        <f>SUM(E11:E28)</f>
        <v>100</v>
      </c>
      <c r="F30" s="674"/>
      <c r="G30" s="697">
        <f>SUM(G11:G28)</f>
        <v>37996410</v>
      </c>
      <c r="H30" s="698">
        <f>SUM(H11:H28)</f>
        <v>99.999999999999972</v>
      </c>
      <c r="I30" s="674"/>
      <c r="J30" s="697">
        <f>SUM(J11:J28)</f>
        <v>6614527</v>
      </c>
      <c r="K30" s="698">
        <f>SUM(K11:K28)</f>
        <v>99.999999999999986</v>
      </c>
      <c r="L30" s="674"/>
      <c r="M30" s="697">
        <f>SUM(M11:M28)</f>
        <v>2864483</v>
      </c>
      <c r="N30" s="698">
        <f>SUM(N11:N28)</f>
        <v>100.00000000000001</v>
      </c>
      <c r="O30" s="674"/>
      <c r="P30" s="697">
        <f>SUM(P11:P28)</f>
        <v>1330298</v>
      </c>
      <c r="Q30" s="694">
        <f>P30*100/D30</f>
        <v>2.8020773697210051</v>
      </c>
      <c r="R30" s="674"/>
      <c r="S30" s="697">
        <f>SUM(S11:S28)</f>
        <v>363562</v>
      </c>
      <c r="T30" s="695">
        <f>S30*100/G30</f>
        <v>0.95683250075467652</v>
      </c>
      <c r="U30" s="674"/>
      <c r="V30" s="697">
        <f>SUM(V11:V28)</f>
        <v>256256</v>
      </c>
      <c r="W30" s="695">
        <f>V30*100/J30</f>
        <v>3.8741394509388201</v>
      </c>
      <c r="X30" s="674"/>
      <c r="Y30" s="697">
        <f>SUM(Y11:Y28)</f>
        <v>710480</v>
      </c>
      <c r="Z30" s="594">
        <f>Y30*100/M30</f>
        <v>24.803079648229716</v>
      </c>
      <c r="AA30" s="588"/>
      <c r="AB30" s="589">
        <f>_xlfn.RANK.EQ(Q30,Q$11:Q$30,0)</f>
        <v>9</v>
      </c>
      <c r="AC30" s="589">
        <v>19</v>
      </c>
      <c r="AD30" s="585"/>
      <c r="AE30" s="585"/>
      <c r="AF30" s="595"/>
      <c r="AG30" s="297"/>
      <c r="AH30" s="589">
        <f t="shared" si="14"/>
        <v>10</v>
      </c>
      <c r="AI30" s="589">
        <v>19</v>
      </c>
      <c r="AJ30" s="585"/>
      <c r="AK30" s="585"/>
      <c r="AL30" s="595"/>
      <c r="AM30" s="297"/>
      <c r="AN30" s="589">
        <f t="shared" si="18"/>
        <v>8</v>
      </c>
      <c r="AO30" s="589">
        <v>19</v>
      </c>
      <c r="AP30" s="585"/>
      <c r="AQ30" s="585"/>
      <c r="AR30" s="595"/>
      <c r="AS30" s="297"/>
      <c r="AT30" s="589">
        <f t="shared" si="22"/>
        <v>7</v>
      </c>
      <c r="AU30" s="589">
        <v>19</v>
      </c>
      <c r="AV30" s="585"/>
      <c r="AW30" s="585"/>
      <c r="AX30" s="595"/>
    </row>
    <row r="31" spans="1:50" s="439" customFormat="1" ht="5.25" customHeight="1" x14ac:dyDescent="0.2">
      <c r="B31" s="784" t="s">
        <v>42</v>
      </c>
      <c r="C31" s="785"/>
      <c r="D31" s="785"/>
      <c r="E31" s="785"/>
      <c r="F31" s="785"/>
      <c r="G31" s="785"/>
      <c r="H31" s="785"/>
      <c r="I31" s="785"/>
      <c r="R31" s="785"/>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4" t="s">
        <v>50</v>
      </c>
      <c r="C32" s="786"/>
      <c r="D32" s="786"/>
      <c r="E32" s="786"/>
      <c r="F32" s="786"/>
      <c r="G32" s="786"/>
      <c r="H32" s="786"/>
      <c r="I32" s="786"/>
      <c r="R32" s="786"/>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78" t="s">
        <v>179</v>
      </c>
      <c r="C33" s="1078"/>
      <c r="D33" s="1078"/>
      <c r="E33" s="1078"/>
      <c r="F33" s="1078"/>
      <c r="G33" s="1078"/>
      <c r="H33" s="1078"/>
      <c r="I33" s="1078"/>
      <c r="J33" s="1078"/>
      <c r="K33" s="1078"/>
      <c r="L33" s="1078"/>
      <c r="M33" s="1078"/>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439" customFormat="1" ht="29.25" customHeight="1" x14ac:dyDescent="0.2">
      <c r="B34" s="1033"/>
      <c r="C34" s="1033"/>
      <c r="D34" s="1033"/>
      <c r="E34" s="1033"/>
      <c r="F34" s="1033"/>
      <c r="G34" s="1033"/>
      <c r="H34" s="1033"/>
      <c r="I34" s="1033"/>
      <c r="J34" s="1033"/>
      <c r="K34" s="1033"/>
      <c r="L34" s="1033"/>
      <c r="M34" s="1033"/>
      <c r="N34" s="1033"/>
      <c r="O34" s="1033"/>
      <c r="P34" s="1033"/>
      <c r="Q34" s="699"/>
      <c r="R34" s="699"/>
      <c r="S34" s="699"/>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row>
    <row r="35" spans="2:50" s="439" customFormat="1" ht="4.5" customHeight="1" x14ac:dyDescent="0.2">
      <c r="B35" s="1034"/>
      <c r="C35" s="1034"/>
      <c r="D35" s="1034"/>
      <c r="E35" s="1034"/>
      <c r="F35" s="1034"/>
      <c r="G35" s="1034"/>
      <c r="H35" s="1034"/>
      <c r="I35" s="1034"/>
      <c r="J35" s="1034"/>
      <c r="K35" s="1034"/>
      <c r="L35" s="1034"/>
      <c r="M35" s="1034"/>
      <c r="N35" s="1034"/>
      <c r="O35" s="1034"/>
      <c r="P35" s="1034"/>
      <c r="Q35" s="699"/>
      <c r="R35" s="699"/>
      <c r="S35" s="699"/>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297" customFormat="1" x14ac:dyDescent="0.2">
      <c r="L38" s="615"/>
      <c r="M38" s="615"/>
      <c r="N38" s="615"/>
    </row>
    <row r="39" spans="2:50" x14ac:dyDescent="0.2">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row>
    <row r="40" spans="2:50" x14ac:dyDescent="0.2">
      <c r="B40" s="297"/>
      <c r="C40" s="297"/>
      <c r="D40" s="297"/>
      <c r="E40" s="297"/>
      <c r="F40" s="297"/>
      <c r="G40" s="297"/>
      <c r="H40" s="297"/>
      <c r="I40" s="297"/>
      <c r="J40" s="297"/>
      <c r="K40" s="297"/>
      <c r="L40" s="297"/>
      <c r="M40" s="297"/>
      <c r="N40" s="297"/>
      <c r="O40" s="297"/>
      <c r="P40" s="297"/>
      <c r="Q40" s="297"/>
      <c r="R40" s="297"/>
      <c r="S40" s="297"/>
      <c r="T40" s="297"/>
      <c r="U40" s="297"/>
      <c r="V40" s="297"/>
      <c r="W40" s="297"/>
      <c r="X40" s="297"/>
      <c r="Y40" s="297"/>
    </row>
    <row r="41" spans="2:50" x14ac:dyDescent="0.2">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row>
    <row r="42" spans="2:50" x14ac:dyDescent="0.2">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row>
    <row r="43" spans="2:50" x14ac:dyDescent="0.2">
      <c r="B43" s="297"/>
      <c r="C43" s="297"/>
      <c r="D43" s="297"/>
      <c r="E43" s="297"/>
      <c r="F43" s="297"/>
      <c r="G43" s="297"/>
      <c r="H43" s="297"/>
      <c r="I43" s="297"/>
      <c r="J43" s="297"/>
      <c r="K43" s="297"/>
      <c r="L43" s="297"/>
      <c r="M43" s="297"/>
      <c r="N43" s="297"/>
      <c r="O43" s="297"/>
      <c r="P43" s="297"/>
      <c r="Q43" s="297"/>
      <c r="R43" s="297"/>
      <c r="S43" s="297"/>
      <c r="T43" s="297"/>
      <c r="U43" s="297"/>
      <c r="V43" s="297"/>
      <c r="W43" s="297"/>
      <c r="X43" s="297"/>
      <c r="Y43" s="297"/>
    </row>
    <row r="44" spans="2:50" x14ac:dyDescent="0.2">
      <c r="B44" s="297"/>
      <c r="C44" s="297"/>
      <c r="D44" s="297"/>
      <c r="E44" s="297"/>
      <c r="F44" s="297"/>
      <c r="G44" s="297"/>
      <c r="H44" s="297"/>
      <c r="I44" s="297"/>
      <c r="J44" s="297"/>
      <c r="K44" s="297"/>
      <c r="L44" s="297"/>
      <c r="M44" s="297"/>
      <c r="N44" s="297"/>
      <c r="O44" s="297"/>
      <c r="P44" s="297"/>
      <c r="Q44" s="297"/>
      <c r="R44" s="297"/>
      <c r="S44" s="297"/>
      <c r="T44" s="297"/>
      <c r="U44" s="297"/>
      <c r="V44" s="297"/>
      <c r="W44" s="297"/>
      <c r="X44" s="297"/>
      <c r="Y44" s="297"/>
    </row>
    <row r="45" spans="2:50" x14ac:dyDescent="0.2">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row>
    <row r="46" spans="2:50" x14ac:dyDescent="0.2">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row>
    <row r="47" spans="2:50" x14ac:dyDescent="0.2">
      <c r="B47" s="297"/>
      <c r="C47" s="297"/>
      <c r="D47" s="297"/>
      <c r="E47" s="297"/>
      <c r="F47" s="297"/>
      <c r="G47" s="297"/>
      <c r="H47" s="297"/>
      <c r="I47" s="297"/>
      <c r="J47" s="297"/>
      <c r="K47" s="297"/>
      <c r="L47" s="297"/>
      <c r="M47" s="297"/>
      <c r="N47" s="297"/>
      <c r="O47" s="297"/>
      <c r="P47" s="297"/>
      <c r="Q47" s="297"/>
      <c r="R47" s="297"/>
      <c r="S47" s="297"/>
      <c r="T47" s="297"/>
      <c r="U47" s="297"/>
      <c r="V47" s="297"/>
      <c r="W47" s="297"/>
      <c r="X47" s="297"/>
      <c r="Y47" s="297"/>
    </row>
    <row r="48" spans="2:50" x14ac:dyDescent="0.2">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38"/>
  <sheetViews>
    <sheetView zoomScale="80" zoomScaleNormal="80" workbookViewId="0"/>
  </sheetViews>
  <sheetFormatPr baseColWidth="10" defaultColWidth="11.42578125" defaultRowHeight="15" x14ac:dyDescent="0.2"/>
  <cols>
    <col min="1" max="1" width="4"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5703125" style="261" customWidth="1"/>
    <col min="12" max="12" width="8.42578125" style="261" customWidth="1"/>
    <col min="13" max="13" width="6.140625" style="261" customWidth="1"/>
    <col min="14" max="14" width="8.42578125" style="261" customWidth="1"/>
    <col min="15" max="15" width="7.5703125" style="261" customWidth="1"/>
    <col min="16" max="16" width="8.42578125" style="261" customWidth="1"/>
    <col min="17" max="17" width="6.140625" style="261" customWidth="1"/>
    <col min="18" max="18" width="8.42578125" style="261" customWidth="1"/>
    <col min="19" max="19" width="6.140625" style="261" customWidth="1"/>
    <col min="20" max="22" width="8.42578125" style="261" customWidth="1"/>
    <col min="23" max="23" width="6.140625" style="261" customWidth="1"/>
    <col min="24" max="24" width="8.42578125" style="261" customWidth="1"/>
    <col min="25" max="25" width="3.5703125" style="261" customWidth="1"/>
    <col min="26" max="27" width="2.42578125" style="261" bestFit="1" customWidth="1"/>
    <col min="28" max="28" width="5.28515625" style="439" customWidth="1"/>
    <col min="29" max="29" width="8.5703125" style="297" bestFit="1" customWidth="1"/>
    <col min="30" max="30" width="4.5703125" style="297" bestFit="1" customWidth="1"/>
    <col min="31" max="31" width="3.28515625" style="297" customWidth="1"/>
    <col min="32" max="32" width="4.28515625" style="261" bestFit="1" customWidth="1"/>
    <col min="33" max="33" width="2.42578125" style="261" bestFit="1" customWidth="1"/>
    <col min="34" max="34" width="4.28515625" style="261" bestFit="1" customWidth="1"/>
    <col min="35" max="35" width="8.42578125" style="261" bestFit="1" customWidth="1"/>
    <col min="36" max="36" width="4.28515625" style="261" bestFit="1" customWidth="1"/>
    <col min="37" max="16384" width="11.42578125" style="261"/>
  </cols>
  <sheetData>
    <row r="1" spans="1:36" s="201" customFormat="1" ht="14.25" x14ac:dyDescent="0.2">
      <c r="B1" s="202"/>
      <c r="C1" s="203"/>
      <c r="E1" s="203"/>
      <c r="F1" s="713" t="s">
        <v>143</v>
      </c>
      <c r="G1" s="713"/>
      <c r="H1" s="713"/>
      <c r="I1" s="713" t="s">
        <v>19</v>
      </c>
      <c r="AB1" s="1013"/>
      <c r="AC1" s="713"/>
      <c r="AD1" s="713"/>
      <c r="AE1" s="713"/>
    </row>
    <row r="2" spans="1:36" s="205" customFormat="1" x14ac:dyDescent="0.2">
      <c r="B2" s="1043"/>
      <c r="C2" s="1043"/>
      <c r="AB2" s="507"/>
      <c r="AC2" s="617"/>
      <c r="AD2" s="617"/>
      <c r="AE2" s="617"/>
    </row>
    <row r="3" spans="1:36" s="208" customFormat="1" ht="29.25" customHeight="1" x14ac:dyDescent="0.2">
      <c r="B3" s="1044"/>
      <c r="C3" s="1044"/>
      <c r="AB3" s="507"/>
      <c r="AC3" s="617"/>
      <c r="AD3" s="617"/>
      <c r="AE3" s="617"/>
    </row>
    <row r="4" spans="1:36" s="208" customFormat="1" ht="24" customHeight="1" x14ac:dyDescent="0.2">
      <c r="A4" s="1080" t="s">
        <v>440</v>
      </c>
      <c r="B4" s="1080"/>
      <c r="C4" s="1080"/>
      <c r="D4" s="1080"/>
      <c r="E4" s="1080"/>
      <c r="F4" s="1080"/>
      <c r="G4" s="1080"/>
      <c r="H4" s="1080"/>
      <c r="I4" s="1080"/>
      <c r="J4" s="1080"/>
      <c r="K4" s="1080"/>
      <c r="L4" s="1080"/>
      <c r="M4" s="1080"/>
      <c r="N4" s="1080"/>
      <c r="O4" s="1080"/>
      <c r="P4" s="1080"/>
      <c r="Q4" s="1080"/>
      <c r="R4" s="1080"/>
      <c r="S4" s="1080"/>
      <c r="T4" s="1080"/>
      <c r="U4" s="1080"/>
      <c r="V4" s="1080"/>
      <c r="W4" s="1080"/>
      <c r="AB4" s="507"/>
      <c r="AC4" s="617"/>
      <c r="AD4" s="617"/>
      <c r="AE4" s="617"/>
    </row>
    <row r="5" spans="1:36" s="208" customForma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AB5" s="507"/>
      <c r="AC5" s="617"/>
      <c r="AD5" s="617"/>
      <c r="AE5" s="617"/>
    </row>
    <row r="6" spans="1:36" s="208" customFormat="1" ht="6.75" customHeight="1" x14ac:dyDescent="0.2">
      <c r="AB6" s="507"/>
      <c r="AC6" s="617"/>
      <c r="AD6" s="617"/>
      <c r="AE6" s="617"/>
    </row>
    <row r="7" spans="1:36" s="213" customFormat="1" ht="9" customHeight="1" x14ac:dyDescent="0.2">
      <c r="A7" s="209"/>
      <c r="B7" s="1046" t="s">
        <v>15</v>
      </c>
      <c r="C7" s="211"/>
      <c r="D7" s="1081" t="s">
        <v>262</v>
      </c>
      <c r="E7" s="568"/>
      <c r="F7" s="1053"/>
      <c r="G7" s="1053"/>
      <c r="H7" s="568"/>
      <c r="I7" s="867"/>
      <c r="J7" s="868"/>
      <c r="K7" s="945"/>
      <c r="L7" s="945"/>
      <c r="M7" s="946"/>
      <c r="N7" s="946"/>
      <c r="O7" s="946"/>
      <c r="P7" s="946"/>
      <c r="Q7" s="946"/>
      <c r="R7" s="946"/>
      <c r="S7" s="947"/>
      <c r="T7" s="948"/>
      <c r="U7" s="948"/>
      <c r="V7" s="948"/>
      <c r="W7" s="948"/>
      <c r="X7" s="949"/>
      <c r="AB7" s="431"/>
      <c r="AC7" s="596"/>
      <c r="AD7" s="596"/>
      <c r="AE7" s="596"/>
    </row>
    <row r="8" spans="1:36" s="213" customFormat="1" ht="14.25" customHeight="1" x14ac:dyDescent="0.2">
      <c r="A8" s="209"/>
      <c r="B8" s="1047"/>
      <c r="C8" s="211"/>
      <c r="D8" s="1082"/>
      <c r="E8" s="798"/>
      <c r="F8" s="1055" t="s">
        <v>282</v>
      </c>
      <c r="G8" s="1054"/>
      <c r="H8" s="211"/>
      <c r="I8" s="1055" t="s">
        <v>283</v>
      </c>
      <c r="J8" s="1054"/>
      <c r="K8" s="1083" t="s">
        <v>384</v>
      </c>
      <c r="L8" s="1084"/>
      <c r="M8" s="1084"/>
      <c r="N8" s="1084"/>
      <c r="O8" s="1084"/>
      <c r="P8" s="1084"/>
      <c r="Q8" s="1084"/>
      <c r="R8" s="1084"/>
      <c r="S8" s="1084"/>
      <c r="T8" s="1084"/>
      <c r="U8" s="1084"/>
      <c r="V8" s="1084"/>
      <c r="W8" s="1084"/>
      <c r="X8" s="1085"/>
      <c r="AB8" s="431"/>
      <c r="AC8" s="596"/>
      <c r="AD8" s="596"/>
      <c r="AE8" s="596"/>
    </row>
    <row r="9" spans="1:36" s="213" customFormat="1" ht="28.5" customHeight="1" x14ac:dyDescent="0.2">
      <c r="A9" s="209"/>
      <c r="B9" s="1047"/>
      <c r="C9" s="211"/>
      <c r="D9" s="1082"/>
      <c r="E9" s="211"/>
      <c r="F9" s="1074"/>
      <c r="G9" s="1075"/>
      <c r="H9" s="211"/>
      <c r="I9" s="1074"/>
      <c r="J9" s="1075"/>
      <c r="K9" s="1055" t="s">
        <v>385</v>
      </c>
      <c r="L9" s="1054"/>
      <c r="M9" s="1055" t="s">
        <v>386</v>
      </c>
      <c r="N9" s="1054"/>
      <c r="O9" s="1055" t="s">
        <v>387</v>
      </c>
      <c r="P9" s="1054"/>
      <c r="Q9" s="1055" t="s">
        <v>388</v>
      </c>
      <c r="R9" s="1054"/>
      <c r="S9" s="1055" t="s">
        <v>389</v>
      </c>
      <c r="T9" s="1054"/>
      <c r="U9" s="1055" t="s">
        <v>121</v>
      </c>
      <c r="V9" s="1054"/>
      <c r="W9" s="1055" t="s">
        <v>390</v>
      </c>
      <c r="X9" s="1054"/>
      <c r="AB9" s="431"/>
      <c r="AC9" s="596"/>
      <c r="AD9" s="596"/>
      <c r="AE9" s="596"/>
    </row>
    <row r="10" spans="1:36" s="219" customFormat="1" ht="22.5" x14ac:dyDescent="0.2">
      <c r="A10" s="214"/>
      <c r="B10" s="1048"/>
      <c r="C10" s="216"/>
      <c r="D10" s="799" t="s">
        <v>12</v>
      </c>
      <c r="E10" s="216"/>
      <c r="F10" s="217" t="s">
        <v>12</v>
      </c>
      <c r="G10" s="218" t="s">
        <v>284</v>
      </c>
      <c r="H10" s="216"/>
      <c r="I10" s="217" t="s">
        <v>12</v>
      </c>
      <c r="J10" s="218" t="s">
        <v>284</v>
      </c>
      <c r="K10" s="217" t="s">
        <v>12</v>
      </c>
      <c r="L10" s="218" t="s">
        <v>391</v>
      </c>
      <c r="M10" s="217" t="s">
        <v>12</v>
      </c>
      <c r="N10" s="218" t="s">
        <v>391</v>
      </c>
      <c r="O10" s="217" t="s">
        <v>12</v>
      </c>
      <c r="P10" s="218" t="s">
        <v>391</v>
      </c>
      <c r="Q10" s="217" t="s">
        <v>12</v>
      </c>
      <c r="R10" s="218" t="s">
        <v>391</v>
      </c>
      <c r="S10" s="217" t="s">
        <v>12</v>
      </c>
      <c r="T10" s="218" t="s">
        <v>391</v>
      </c>
      <c r="U10" s="217" t="s">
        <v>12</v>
      </c>
      <c r="V10" s="218" t="s">
        <v>391</v>
      </c>
      <c r="W10" s="217" t="s">
        <v>12</v>
      </c>
      <c r="X10" s="218" t="s">
        <v>391</v>
      </c>
      <c r="AB10" s="435"/>
      <c r="AC10" s="590" t="s">
        <v>217</v>
      </c>
      <c r="AD10" s="950" t="s">
        <v>400</v>
      </c>
      <c r="AE10" s="951" t="s">
        <v>401</v>
      </c>
    </row>
    <row r="11" spans="1:36"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W11" s="231"/>
      <c r="X11" s="231"/>
      <c r="AB11" s="231"/>
      <c r="AC11" s="952">
        <v>44286</v>
      </c>
      <c r="AD11" s="950">
        <v>27240</v>
      </c>
      <c r="AE11" s="950">
        <v>16097</v>
      </c>
    </row>
    <row r="12" spans="1:36" s="232" customFormat="1" ht="14.25" x14ac:dyDescent="0.15">
      <c r="A12" s="224"/>
      <c r="B12" s="225" t="s">
        <v>11</v>
      </c>
      <c r="C12" s="226"/>
      <c r="D12" s="800">
        <v>269920</v>
      </c>
      <c r="E12" s="226"/>
      <c r="F12" s="227">
        <v>3322</v>
      </c>
      <c r="G12" s="228">
        <v>1.2307350326022526</v>
      </c>
      <c r="H12" s="226"/>
      <c r="I12" s="227">
        <v>3649</v>
      </c>
      <c r="J12" s="228">
        <v>1.3518820391227031</v>
      </c>
      <c r="K12" s="227">
        <v>3270</v>
      </c>
      <c r="L12" s="228">
        <v>89.613592765141135</v>
      </c>
      <c r="M12" s="227">
        <v>34</v>
      </c>
      <c r="N12" s="228">
        <v>0.93176212661003011</v>
      </c>
      <c r="O12" s="227">
        <v>126</v>
      </c>
      <c r="P12" s="228">
        <v>3.4530008221430526</v>
      </c>
      <c r="Q12" s="227">
        <v>164</v>
      </c>
      <c r="R12" s="228">
        <v>4.4943820224719104</v>
      </c>
      <c r="S12" s="227">
        <v>0</v>
      </c>
      <c r="T12" s="228">
        <v>0</v>
      </c>
      <c r="U12" s="227">
        <v>12</v>
      </c>
      <c r="V12" s="228">
        <v>0.32885722115648119</v>
      </c>
      <c r="W12" s="227">
        <v>43</v>
      </c>
      <c r="X12" s="228">
        <f t="shared" ref="X12:X29" si="0">W12/$I12*100</f>
        <v>1.1784050424773911</v>
      </c>
      <c r="Z12" s="305"/>
      <c r="AA12" s="305"/>
      <c r="AB12" s="305"/>
      <c r="AC12" s="952">
        <v>44316</v>
      </c>
      <c r="AD12" s="950">
        <v>23620</v>
      </c>
      <c r="AE12" s="950">
        <v>14066</v>
      </c>
      <c r="AF12" s="305"/>
      <c r="AG12" s="305"/>
      <c r="AH12" s="305"/>
      <c r="AI12" s="306"/>
      <c r="AJ12" s="953"/>
    </row>
    <row r="13" spans="1:36" s="232" customFormat="1" ht="14.25" x14ac:dyDescent="0.15">
      <c r="A13" s="224"/>
      <c r="B13" s="233" t="s">
        <v>10</v>
      </c>
      <c r="C13" s="226"/>
      <c r="D13" s="801">
        <v>37918</v>
      </c>
      <c r="E13" s="226"/>
      <c r="F13" s="234">
        <v>915</v>
      </c>
      <c r="G13" s="235">
        <v>2.4131019568542644</v>
      </c>
      <c r="H13" s="226"/>
      <c r="I13" s="234">
        <v>623</v>
      </c>
      <c r="J13" s="235">
        <v>1.6430191465794608</v>
      </c>
      <c r="K13" s="234">
        <v>605</v>
      </c>
      <c r="L13" s="235">
        <v>97.110754414125196</v>
      </c>
      <c r="M13" s="234">
        <v>7</v>
      </c>
      <c r="N13" s="235">
        <v>1.1235955056179776</v>
      </c>
      <c r="O13" s="234">
        <v>3</v>
      </c>
      <c r="P13" s="235">
        <v>0.4815409309791332</v>
      </c>
      <c r="Q13" s="234">
        <v>5</v>
      </c>
      <c r="R13" s="235">
        <v>0.80256821829855529</v>
      </c>
      <c r="S13" s="234">
        <v>0</v>
      </c>
      <c r="T13" s="235">
        <v>0</v>
      </c>
      <c r="U13" s="234">
        <v>2</v>
      </c>
      <c r="V13" s="235">
        <v>0.32102728731942215</v>
      </c>
      <c r="W13" s="234">
        <v>1</v>
      </c>
      <c r="X13" s="235">
        <f t="shared" si="0"/>
        <v>0.16051364365971107</v>
      </c>
      <c r="Z13" s="305"/>
      <c r="AA13" s="305"/>
      <c r="AB13" s="305"/>
      <c r="AC13" s="952">
        <v>44347</v>
      </c>
      <c r="AD13" s="950">
        <v>21534</v>
      </c>
      <c r="AE13" s="950">
        <v>12150</v>
      </c>
      <c r="AF13" s="305"/>
      <c r="AG13" s="305"/>
      <c r="AH13" s="305"/>
      <c r="AI13" s="306"/>
      <c r="AJ13" s="953"/>
    </row>
    <row r="14" spans="1:36" s="232" customFormat="1" ht="14.25" x14ac:dyDescent="0.15">
      <c r="A14" s="224"/>
      <c r="B14" s="233" t="s">
        <v>40</v>
      </c>
      <c r="C14" s="226"/>
      <c r="D14" s="801">
        <v>28870</v>
      </c>
      <c r="E14" s="226"/>
      <c r="F14" s="234">
        <v>646</v>
      </c>
      <c r="G14" s="235">
        <v>2.2376169033598892</v>
      </c>
      <c r="H14" s="226"/>
      <c r="I14" s="234">
        <v>473</v>
      </c>
      <c r="J14" s="235">
        <v>1.6383789400762037</v>
      </c>
      <c r="K14" s="234">
        <v>448</v>
      </c>
      <c r="L14" s="235">
        <v>94.714587737843544</v>
      </c>
      <c r="M14" s="234">
        <v>3</v>
      </c>
      <c r="N14" s="235">
        <v>0.63424947145877375</v>
      </c>
      <c r="O14" s="234">
        <v>14</v>
      </c>
      <c r="P14" s="235">
        <v>2.9598308668076108</v>
      </c>
      <c r="Q14" s="234">
        <v>0</v>
      </c>
      <c r="R14" s="235">
        <v>0</v>
      </c>
      <c r="S14" s="234">
        <v>0</v>
      </c>
      <c r="T14" s="235">
        <v>0</v>
      </c>
      <c r="U14" s="234">
        <v>8</v>
      </c>
      <c r="V14" s="235">
        <v>1.6913319238900635</v>
      </c>
      <c r="W14" s="234">
        <v>0</v>
      </c>
      <c r="X14" s="235">
        <f t="shared" si="0"/>
        <v>0</v>
      </c>
      <c r="Z14" s="305"/>
      <c r="AA14" s="305"/>
      <c r="AB14" s="305"/>
      <c r="AC14" s="952">
        <v>44377</v>
      </c>
      <c r="AD14" s="950">
        <v>21833</v>
      </c>
      <c r="AE14" s="950">
        <v>13954</v>
      </c>
      <c r="AF14" s="305"/>
      <c r="AG14" s="305"/>
      <c r="AH14" s="305"/>
      <c r="AI14" s="306"/>
      <c r="AJ14" s="953"/>
    </row>
    <row r="15" spans="1:36" s="232" customFormat="1" ht="14.25" x14ac:dyDescent="0.15">
      <c r="A15" s="224"/>
      <c r="B15" s="233" t="s">
        <v>41</v>
      </c>
      <c r="C15" s="226"/>
      <c r="D15" s="801">
        <v>26768</v>
      </c>
      <c r="E15" s="226"/>
      <c r="F15" s="234">
        <v>531</v>
      </c>
      <c r="G15" s="235">
        <v>1.9837118947997607</v>
      </c>
      <c r="H15" s="226"/>
      <c r="I15" s="234">
        <v>557</v>
      </c>
      <c r="J15" s="235">
        <v>2.0808427973699941</v>
      </c>
      <c r="K15" s="234">
        <v>348</v>
      </c>
      <c r="L15" s="235">
        <v>62.477558348294437</v>
      </c>
      <c r="M15" s="234">
        <v>6</v>
      </c>
      <c r="N15" s="235">
        <v>1.0771992818671454</v>
      </c>
      <c r="O15" s="234">
        <v>199</v>
      </c>
      <c r="P15" s="235">
        <v>35.727109515260324</v>
      </c>
      <c r="Q15" s="234">
        <v>0</v>
      </c>
      <c r="R15" s="235">
        <v>0</v>
      </c>
      <c r="S15" s="234">
        <v>1</v>
      </c>
      <c r="T15" s="235">
        <v>0.17953321364452424</v>
      </c>
      <c r="U15" s="234">
        <v>3</v>
      </c>
      <c r="V15" s="235">
        <v>0.53859964093357271</v>
      </c>
      <c r="W15" s="234">
        <v>0</v>
      </c>
      <c r="X15" s="235">
        <f t="shared" si="0"/>
        <v>0</v>
      </c>
      <c r="Z15" s="305"/>
      <c r="AA15" s="305"/>
      <c r="AB15" s="305"/>
      <c r="AC15" s="952">
        <v>44408</v>
      </c>
      <c r="AD15" s="950">
        <v>25882</v>
      </c>
      <c r="AE15" s="950">
        <v>13248</v>
      </c>
      <c r="AF15" s="305"/>
      <c r="AG15" s="305"/>
      <c r="AH15" s="305"/>
      <c r="AI15" s="306"/>
      <c r="AJ15" s="953"/>
    </row>
    <row r="16" spans="1:36" s="232" customFormat="1" ht="14.25" x14ac:dyDescent="0.15">
      <c r="A16" s="224"/>
      <c r="B16" s="233" t="s">
        <v>9</v>
      </c>
      <c r="C16" s="226"/>
      <c r="D16" s="801">
        <v>36628</v>
      </c>
      <c r="E16" s="226"/>
      <c r="F16" s="234">
        <v>1285</v>
      </c>
      <c r="G16" s="235">
        <v>3.5082450584252487</v>
      </c>
      <c r="H16" s="226"/>
      <c r="I16" s="234">
        <v>423</v>
      </c>
      <c r="J16" s="235">
        <v>1.1548542098940702</v>
      </c>
      <c r="K16" s="234">
        <v>406</v>
      </c>
      <c r="L16" s="235">
        <v>95.981087470449182</v>
      </c>
      <c r="M16" s="234">
        <v>3</v>
      </c>
      <c r="N16" s="235">
        <v>0.70921985815602839</v>
      </c>
      <c r="O16" s="234">
        <v>13</v>
      </c>
      <c r="P16" s="235">
        <v>3.0732860520094563</v>
      </c>
      <c r="Q16" s="234">
        <v>0</v>
      </c>
      <c r="R16" s="235">
        <v>0</v>
      </c>
      <c r="S16" s="234">
        <v>0</v>
      </c>
      <c r="T16" s="235">
        <v>0</v>
      </c>
      <c r="U16" s="234">
        <v>0</v>
      </c>
      <c r="V16" s="235">
        <v>0</v>
      </c>
      <c r="W16" s="234">
        <v>1</v>
      </c>
      <c r="X16" s="235">
        <f t="shared" si="0"/>
        <v>0.2364066193853428</v>
      </c>
      <c r="Z16" s="305"/>
      <c r="AA16" s="305"/>
      <c r="AB16" s="305"/>
      <c r="AC16" s="952">
        <v>44439</v>
      </c>
      <c r="AD16" s="950">
        <v>15551</v>
      </c>
      <c r="AE16" s="950">
        <v>13247</v>
      </c>
      <c r="AF16" s="305"/>
      <c r="AG16" s="305"/>
      <c r="AH16" s="305"/>
      <c r="AI16" s="306"/>
      <c r="AJ16" s="953"/>
    </row>
    <row r="17" spans="1:36" s="232" customFormat="1" ht="14.25" x14ac:dyDescent="0.15">
      <c r="A17" s="224"/>
      <c r="B17" s="233" t="s">
        <v>8</v>
      </c>
      <c r="C17" s="226"/>
      <c r="D17" s="802">
        <v>17818</v>
      </c>
      <c r="E17" s="226"/>
      <c r="F17" s="234">
        <v>258</v>
      </c>
      <c r="G17" s="235">
        <v>1.4479739589179481</v>
      </c>
      <c r="H17" s="226"/>
      <c r="I17" s="234">
        <v>270</v>
      </c>
      <c r="J17" s="235">
        <v>1.5153215849141317</v>
      </c>
      <c r="K17" s="238">
        <v>249</v>
      </c>
      <c r="L17" s="235">
        <v>92.222222222222229</v>
      </c>
      <c r="M17" s="238">
        <v>11</v>
      </c>
      <c r="N17" s="235">
        <v>4.0740740740740744</v>
      </c>
      <c r="O17" s="238">
        <v>5</v>
      </c>
      <c r="P17" s="235">
        <v>1.8518518518518516</v>
      </c>
      <c r="Q17" s="238">
        <v>0</v>
      </c>
      <c r="R17" s="235">
        <v>0</v>
      </c>
      <c r="S17" s="238">
        <v>0</v>
      </c>
      <c r="T17" s="235">
        <v>0</v>
      </c>
      <c r="U17" s="238">
        <v>5</v>
      </c>
      <c r="V17" s="235">
        <v>1.8518518518518516</v>
      </c>
      <c r="W17" s="238">
        <v>0</v>
      </c>
      <c r="X17" s="235">
        <f t="shared" si="0"/>
        <v>0</v>
      </c>
      <c r="Z17" s="305"/>
      <c r="AA17" s="305"/>
      <c r="AB17" s="305"/>
      <c r="AC17" s="952">
        <v>44469</v>
      </c>
      <c r="AD17" s="950">
        <v>29199</v>
      </c>
      <c r="AE17" s="950">
        <v>15187</v>
      </c>
      <c r="AF17" s="305"/>
      <c r="AG17" s="305"/>
      <c r="AH17" s="305"/>
      <c r="AI17" s="306"/>
      <c r="AJ17" s="953"/>
    </row>
    <row r="18" spans="1:36" s="232" customFormat="1" ht="14.25" x14ac:dyDescent="0.15">
      <c r="A18" s="224"/>
      <c r="B18" s="233" t="s">
        <v>7</v>
      </c>
      <c r="C18" s="226"/>
      <c r="D18" s="801">
        <v>116227</v>
      </c>
      <c r="E18" s="226"/>
      <c r="F18" s="234">
        <v>2345</v>
      </c>
      <c r="G18" s="235">
        <v>2.0176034828396157</v>
      </c>
      <c r="H18" s="226"/>
      <c r="I18" s="234">
        <v>1664</v>
      </c>
      <c r="J18" s="235">
        <v>1.4316811067996249</v>
      </c>
      <c r="K18" s="234">
        <v>1574</v>
      </c>
      <c r="L18" s="235">
        <v>94.59134615384616</v>
      </c>
      <c r="M18" s="234">
        <v>54</v>
      </c>
      <c r="N18" s="235">
        <v>3.2451923076923079</v>
      </c>
      <c r="O18" s="234">
        <v>4</v>
      </c>
      <c r="P18" s="235">
        <v>0.24038461538461539</v>
      </c>
      <c r="Q18" s="234">
        <v>0</v>
      </c>
      <c r="R18" s="235">
        <v>0</v>
      </c>
      <c r="S18" s="234">
        <v>0</v>
      </c>
      <c r="T18" s="235">
        <v>0</v>
      </c>
      <c r="U18" s="234">
        <v>20</v>
      </c>
      <c r="V18" s="235">
        <v>1.2019230769230771</v>
      </c>
      <c r="W18" s="234">
        <v>12</v>
      </c>
      <c r="X18" s="235">
        <f t="shared" si="0"/>
        <v>0.72115384615384615</v>
      </c>
      <c r="Z18" s="305"/>
      <c r="AA18" s="305"/>
      <c r="AB18" s="305"/>
      <c r="AC18" s="952">
        <v>44500</v>
      </c>
      <c r="AD18" s="950">
        <v>26213</v>
      </c>
      <c r="AE18" s="950">
        <v>13678</v>
      </c>
      <c r="AF18" s="305"/>
      <c r="AG18" s="305"/>
      <c r="AH18" s="305"/>
      <c r="AI18" s="306"/>
      <c r="AJ18" s="953"/>
    </row>
    <row r="19" spans="1:36" s="232" customFormat="1" ht="14.25" x14ac:dyDescent="0.15">
      <c r="A19" s="224"/>
      <c r="B19" s="233" t="s">
        <v>43</v>
      </c>
      <c r="C19" s="226"/>
      <c r="D19" s="801">
        <v>67575</v>
      </c>
      <c r="E19" s="226"/>
      <c r="F19" s="234">
        <v>1371</v>
      </c>
      <c r="G19" s="235">
        <v>2.0288568257491679</v>
      </c>
      <c r="H19" s="226"/>
      <c r="I19" s="234">
        <v>1219</v>
      </c>
      <c r="J19" s="235">
        <v>1.803921568627451</v>
      </c>
      <c r="K19" s="234">
        <v>1027</v>
      </c>
      <c r="L19" s="235">
        <v>84.24938474159147</v>
      </c>
      <c r="M19" s="234">
        <v>25</v>
      </c>
      <c r="N19" s="235">
        <v>2.0508613617719442</v>
      </c>
      <c r="O19" s="234">
        <v>20</v>
      </c>
      <c r="P19" s="235">
        <v>1.6406890894175554</v>
      </c>
      <c r="Q19" s="234">
        <v>20</v>
      </c>
      <c r="R19" s="235">
        <v>1.6406890894175554</v>
      </c>
      <c r="S19" s="234">
        <v>0</v>
      </c>
      <c r="T19" s="235">
        <v>0</v>
      </c>
      <c r="U19" s="234">
        <v>14</v>
      </c>
      <c r="V19" s="235">
        <v>1.1484823625922889</v>
      </c>
      <c r="W19" s="234">
        <v>113</v>
      </c>
      <c r="X19" s="235">
        <f t="shared" si="0"/>
        <v>9.269893355209188</v>
      </c>
      <c r="Z19" s="305"/>
      <c r="AA19" s="305"/>
      <c r="AB19" s="305"/>
      <c r="AC19" s="952">
        <v>44530</v>
      </c>
      <c r="AD19" s="950">
        <v>25655</v>
      </c>
      <c r="AE19" s="950">
        <v>14422</v>
      </c>
      <c r="AF19" s="305"/>
      <c r="AG19" s="305"/>
      <c r="AH19" s="305"/>
      <c r="AI19" s="306"/>
      <c r="AJ19" s="953"/>
    </row>
    <row r="20" spans="1:36" s="232" customFormat="1" ht="14.25" x14ac:dyDescent="0.15">
      <c r="A20" s="224"/>
      <c r="B20" s="233" t="s">
        <v>44</v>
      </c>
      <c r="C20" s="226"/>
      <c r="D20" s="801">
        <v>191389</v>
      </c>
      <c r="E20" s="226"/>
      <c r="F20" s="234">
        <v>7096</v>
      </c>
      <c r="G20" s="235">
        <v>3.7076321000684467</v>
      </c>
      <c r="H20" s="226"/>
      <c r="I20" s="234">
        <v>3355</v>
      </c>
      <c r="J20" s="235">
        <v>1.7529743088683258</v>
      </c>
      <c r="K20" s="234">
        <v>2576</v>
      </c>
      <c r="L20" s="235">
        <v>76.780923994038758</v>
      </c>
      <c r="M20" s="234">
        <v>20</v>
      </c>
      <c r="N20" s="235">
        <v>0.5961251862891207</v>
      </c>
      <c r="O20" s="234">
        <v>702</v>
      </c>
      <c r="P20" s="235">
        <v>20.923994038748138</v>
      </c>
      <c r="Q20" s="234">
        <v>0</v>
      </c>
      <c r="R20" s="235">
        <v>0</v>
      </c>
      <c r="S20" s="234">
        <v>19</v>
      </c>
      <c r="T20" s="235">
        <v>0.56631892697466468</v>
      </c>
      <c r="U20" s="234">
        <v>37</v>
      </c>
      <c r="V20" s="235">
        <v>1.1028315946348735</v>
      </c>
      <c r="W20" s="234">
        <v>1</v>
      </c>
      <c r="X20" s="235">
        <f t="shared" si="0"/>
        <v>2.9806259314456036E-2</v>
      </c>
      <c r="Z20" s="305"/>
      <c r="AA20" s="305"/>
      <c r="AB20" s="305"/>
      <c r="AC20" s="952">
        <v>44561</v>
      </c>
      <c r="AD20" s="950">
        <v>24712</v>
      </c>
      <c r="AE20" s="950">
        <v>14501</v>
      </c>
      <c r="AF20" s="305"/>
      <c r="AG20" s="305"/>
      <c r="AH20" s="305"/>
      <c r="AI20" s="306"/>
      <c r="AJ20" s="953"/>
    </row>
    <row r="21" spans="1:36" s="232" customFormat="1" ht="14.25" x14ac:dyDescent="0.15">
      <c r="A21" s="224"/>
      <c r="B21" s="233" t="s">
        <v>6</v>
      </c>
      <c r="C21" s="226"/>
      <c r="D21" s="801">
        <v>138962</v>
      </c>
      <c r="E21" s="226"/>
      <c r="F21" s="234">
        <v>3633</v>
      </c>
      <c r="G21" s="235">
        <v>2.6143837883737997</v>
      </c>
      <c r="H21" s="226"/>
      <c r="I21" s="234">
        <v>1663</v>
      </c>
      <c r="J21" s="235">
        <v>1.1967300413062563</v>
      </c>
      <c r="K21" s="234">
        <v>1439</v>
      </c>
      <c r="L21" s="235">
        <v>86.530366806975351</v>
      </c>
      <c r="M21" s="234">
        <v>36</v>
      </c>
      <c r="N21" s="235">
        <v>2.1647624774503909</v>
      </c>
      <c r="O21" s="234">
        <v>165</v>
      </c>
      <c r="P21" s="235">
        <v>9.9218280216476238</v>
      </c>
      <c r="Q21" s="234">
        <v>3</v>
      </c>
      <c r="R21" s="235">
        <v>0.18039687312086591</v>
      </c>
      <c r="S21" s="234">
        <v>1</v>
      </c>
      <c r="T21" s="235">
        <v>6.0132291040288638E-2</v>
      </c>
      <c r="U21" s="234">
        <v>0</v>
      </c>
      <c r="V21" s="235">
        <v>0</v>
      </c>
      <c r="W21" s="234">
        <v>19</v>
      </c>
      <c r="X21" s="235">
        <f t="shared" si="0"/>
        <v>1.142513529765484</v>
      </c>
      <c r="Z21" s="305"/>
      <c r="AA21" s="305"/>
      <c r="AB21" s="305"/>
      <c r="AC21" s="952">
        <v>44592</v>
      </c>
      <c r="AD21" s="950">
        <v>15800</v>
      </c>
      <c r="AE21" s="950">
        <v>18653</v>
      </c>
      <c r="AF21" s="305"/>
      <c r="AG21" s="305"/>
      <c r="AH21" s="305"/>
      <c r="AI21" s="306"/>
      <c r="AJ21" s="953"/>
    </row>
    <row r="22" spans="1:36" s="232" customFormat="1" ht="14.25" x14ac:dyDescent="0.15">
      <c r="A22" s="224"/>
      <c r="B22" s="233" t="s">
        <v>5</v>
      </c>
      <c r="C22" s="226"/>
      <c r="D22" s="801">
        <v>32777</v>
      </c>
      <c r="E22" s="226"/>
      <c r="F22" s="234">
        <v>686</v>
      </c>
      <c r="G22" s="235">
        <v>2.0929310187021386</v>
      </c>
      <c r="H22" s="226"/>
      <c r="I22" s="234">
        <v>546</v>
      </c>
      <c r="J22" s="235">
        <v>1.6658022393751717</v>
      </c>
      <c r="K22" s="234">
        <v>478</v>
      </c>
      <c r="L22" s="235">
        <v>87.545787545787547</v>
      </c>
      <c r="M22" s="234">
        <v>8</v>
      </c>
      <c r="N22" s="235">
        <v>1.4652014652014651</v>
      </c>
      <c r="O22" s="234">
        <v>45</v>
      </c>
      <c r="P22" s="235">
        <v>8.2417582417582409</v>
      </c>
      <c r="Q22" s="234">
        <v>7</v>
      </c>
      <c r="R22" s="235">
        <v>1.2820512820512819</v>
      </c>
      <c r="S22" s="234">
        <v>0</v>
      </c>
      <c r="T22" s="235">
        <v>0</v>
      </c>
      <c r="U22" s="234">
        <v>3</v>
      </c>
      <c r="V22" s="235">
        <v>0.5494505494505495</v>
      </c>
      <c r="W22" s="234">
        <v>5</v>
      </c>
      <c r="X22" s="235">
        <f t="shared" si="0"/>
        <v>0.91575091575091583</v>
      </c>
      <c r="Z22" s="305"/>
      <c r="AA22" s="305"/>
      <c r="AB22" s="305"/>
      <c r="AC22" s="952">
        <v>44620</v>
      </c>
      <c r="AD22" s="950">
        <v>21660</v>
      </c>
      <c r="AE22" s="950">
        <v>18762</v>
      </c>
      <c r="AF22" s="305"/>
      <c r="AG22" s="305"/>
      <c r="AH22" s="305"/>
      <c r="AI22" s="306"/>
      <c r="AJ22" s="953"/>
    </row>
    <row r="23" spans="1:36" s="232" customFormat="1" ht="14.25" x14ac:dyDescent="0.15">
      <c r="A23" s="224"/>
      <c r="B23" s="233" t="s">
        <v>38</v>
      </c>
      <c r="C23" s="226"/>
      <c r="D23" s="801">
        <v>70190</v>
      </c>
      <c r="E23" s="226"/>
      <c r="F23" s="234">
        <v>2239</v>
      </c>
      <c r="G23" s="235">
        <v>3.1899130930331956</v>
      </c>
      <c r="H23" s="226"/>
      <c r="I23" s="234">
        <v>1119</v>
      </c>
      <c r="J23" s="235">
        <v>1.5942441943296766</v>
      </c>
      <c r="K23" s="234">
        <v>1037</v>
      </c>
      <c r="L23" s="235">
        <v>92.672028596961582</v>
      </c>
      <c r="M23" s="234">
        <v>8</v>
      </c>
      <c r="N23" s="235">
        <v>0.71492403932082216</v>
      </c>
      <c r="O23" s="234">
        <v>2</v>
      </c>
      <c r="P23" s="235">
        <v>0.17873100983020554</v>
      </c>
      <c r="Q23" s="234">
        <v>1</v>
      </c>
      <c r="R23" s="235">
        <v>8.936550491510277E-2</v>
      </c>
      <c r="S23" s="234">
        <v>0</v>
      </c>
      <c r="T23" s="235">
        <v>0</v>
      </c>
      <c r="U23" s="234">
        <v>68</v>
      </c>
      <c r="V23" s="235">
        <v>6.0768543342269883</v>
      </c>
      <c r="W23" s="234">
        <v>3</v>
      </c>
      <c r="X23" s="235">
        <f t="shared" si="0"/>
        <v>0.26809651474530832</v>
      </c>
      <c r="Z23" s="305"/>
      <c r="AA23" s="305"/>
      <c r="AB23" s="305"/>
      <c r="AC23" s="952">
        <v>44651</v>
      </c>
      <c r="AD23" s="950">
        <v>28954</v>
      </c>
      <c r="AE23" s="950">
        <v>17183</v>
      </c>
      <c r="AF23" s="305"/>
      <c r="AG23" s="305"/>
      <c r="AH23" s="305"/>
      <c r="AI23" s="306"/>
      <c r="AJ23" s="953"/>
    </row>
    <row r="24" spans="1:36" s="232" customFormat="1" ht="14.25" x14ac:dyDescent="0.15">
      <c r="A24" s="224"/>
      <c r="B24" s="233" t="s">
        <v>45</v>
      </c>
      <c r="C24" s="226"/>
      <c r="D24" s="801">
        <v>164657</v>
      </c>
      <c r="E24" s="226"/>
      <c r="F24" s="234">
        <v>4357</v>
      </c>
      <c r="G24" s="235">
        <v>2.6461067552548632</v>
      </c>
      <c r="H24" s="226"/>
      <c r="I24" s="234">
        <v>2455</v>
      </c>
      <c r="J24" s="235">
        <v>1.4909782153203326</v>
      </c>
      <c r="K24" s="234">
        <v>1778</v>
      </c>
      <c r="L24" s="235">
        <v>72.423625254582475</v>
      </c>
      <c r="M24" s="234">
        <v>72</v>
      </c>
      <c r="N24" s="235">
        <v>2.9327902240325865</v>
      </c>
      <c r="O24" s="234">
        <v>1</v>
      </c>
      <c r="P24" s="235">
        <v>4.0733197556008148E-2</v>
      </c>
      <c r="Q24" s="234">
        <v>0</v>
      </c>
      <c r="R24" s="235">
        <v>0</v>
      </c>
      <c r="S24" s="234">
        <v>0</v>
      </c>
      <c r="T24" s="235">
        <v>0</v>
      </c>
      <c r="U24" s="234">
        <v>15</v>
      </c>
      <c r="V24" s="235">
        <v>0.61099796334012213</v>
      </c>
      <c r="W24" s="234">
        <v>589</v>
      </c>
      <c r="X24" s="235">
        <f t="shared" si="0"/>
        <v>23.9918533604888</v>
      </c>
      <c r="Z24" s="305"/>
      <c r="AA24" s="305"/>
      <c r="AB24" s="305"/>
      <c r="AC24" s="952">
        <v>44681</v>
      </c>
      <c r="AD24" s="950">
        <v>20498</v>
      </c>
      <c r="AE24" s="950">
        <v>16055</v>
      </c>
      <c r="AF24" s="305"/>
      <c r="AG24" s="305"/>
      <c r="AH24" s="305"/>
      <c r="AI24" s="306"/>
      <c r="AJ24" s="953"/>
    </row>
    <row r="25" spans="1:36" s="240" customFormat="1" ht="14.25" x14ac:dyDescent="0.15">
      <c r="A25" s="239"/>
      <c r="B25" s="233" t="s">
        <v>46</v>
      </c>
      <c r="C25" s="226"/>
      <c r="D25" s="801">
        <v>38104</v>
      </c>
      <c r="E25" s="226"/>
      <c r="F25" s="234">
        <v>810</v>
      </c>
      <c r="G25" s="235">
        <v>2.1257610749527611</v>
      </c>
      <c r="H25" s="226"/>
      <c r="I25" s="234">
        <v>578</v>
      </c>
      <c r="J25" s="235">
        <v>1.5169011127440688</v>
      </c>
      <c r="K25" s="234">
        <v>424</v>
      </c>
      <c r="L25" s="235">
        <v>73.356401384083043</v>
      </c>
      <c r="M25" s="234">
        <v>1</v>
      </c>
      <c r="N25" s="235">
        <v>0.17301038062283738</v>
      </c>
      <c r="O25" s="234">
        <v>17</v>
      </c>
      <c r="P25" s="235">
        <v>2.9411764705882351</v>
      </c>
      <c r="Q25" s="234">
        <v>92</v>
      </c>
      <c r="R25" s="235">
        <v>15.916955017301039</v>
      </c>
      <c r="S25" s="234">
        <v>19</v>
      </c>
      <c r="T25" s="235">
        <v>3.2871972318339098</v>
      </c>
      <c r="U25" s="234">
        <v>0</v>
      </c>
      <c r="V25" s="235">
        <v>0</v>
      </c>
      <c r="W25" s="234">
        <v>25</v>
      </c>
      <c r="X25" s="235">
        <f t="shared" si="0"/>
        <v>4.3252595155709344</v>
      </c>
      <c r="Z25" s="305"/>
      <c r="AA25" s="305"/>
      <c r="AB25" s="305"/>
      <c r="AC25" s="952">
        <v>44712</v>
      </c>
      <c r="AD25" s="950">
        <v>23876</v>
      </c>
      <c r="AE25" s="950">
        <v>15983</v>
      </c>
      <c r="AF25" s="305"/>
      <c r="AG25" s="305"/>
      <c r="AH25" s="305"/>
      <c r="AI25" s="306"/>
      <c r="AJ25" s="953"/>
    </row>
    <row r="26" spans="1:36" s="232" customFormat="1" ht="14.25" x14ac:dyDescent="0.15">
      <c r="B26" s="233" t="s">
        <v>47</v>
      </c>
      <c r="C26" s="226"/>
      <c r="D26" s="803">
        <v>15346</v>
      </c>
      <c r="E26" s="226"/>
      <c r="F26" s="238">
        <v>309</v>
      </c>
      <c r="G26" s="235">
        <v>2.0135540205916849</v>
      </c>
      <c r="H26" s="226"/>
      <c r="I26" s="238">
        <v>290</v>
      </c>
      <c r="J26" s="235">
        <v>1.8897432555714844</v>
      </c>
      <c r="K26" s="238">
        <v>284</v>
      </c>
      <c r="L26" s="235">
        <v>97.931034482758619</v>
      </c>
      <c r="M26" s="238">
        <v>6</v>
      </c>
      <c r="N26" s="235">
        <v>2.0689655172413794</v>
      </c>
      <c r="O26" s="238">
        <v>0</v>
      </c>
      <c r="P26" s="235">
        <v>0</v>
      </c>
      <c r="Q26" s="238">
        <v>0</v>
      </c>
      <c r="R26" s="235">
        <v>0</v>
      </c>
      <c r="S26" s="238">
        <v>0</v>
      </c>
      <c r="T26" s="235">
        <v>0</v>
      </c>
      <c r="U26" s="238">
        <v>0</v>
      </c>
      <c r="V26" s="235">
        <v>0</v>
      </c>
      <c r="W26" s="238">
        <v>0</v>
      </c>
      <c r="X26" s="235">
        <f t="shared" si="0"/>
        <v>0</v>
      </c>
      <c r="Z26" s="305"/>
      <c r="AA26" s="305"/>
      <c r="AB26" s="305"/>
      <c r="AC26" s="952">
        <v>44742</v>
      </c>
      <c r="AD26" s="950">
        <v>25318</v>
      </c>
      <c r="AE26" s="950">
        <v>16449</v>
      </c>
      <c r="AF26" s="305"/>
      <c r="AG26" s="305"/>
      <c r="AH26" s="305"/>
      <c r="AI26" s="306"/>
      <c r="AJ26" s="953"/>
    </row>
    <row r="27" spans="1:36" s="232" customFormat="1" ht="14.25" x14ac:dyDescent="0.15">
      <c r="B27" s="233" t="s">
        <v>48</v>
      </c>
      <c r="C27" s="226"/>
      <c r="D27" s="803">
        <v>65268</v>
      </c>
      <c r="E27" s="226"/>
      <c r="F27" s="238">
        <v>1019</v>
      </c>
      <c r="G27" s="235">
        <v>1.5612551326837041</v>
      </c>
      <c r="H27" s="226"/>
      <c r="I27" s="238">
        <v>1101</v>
      </c>
      <c r="J27" s="235">
        <v>1.6868909726052583</v>
      </c>
      <c r="K27" s="238">
        <v>930</v>
      </c>
      <c r="L27" s="235">
        <v>84.46866485013625</v>
      </c>
      <c r="M27" s="238">
        <v>17</v>
      </c>
      <c r="N27" s="235">
        <v>1.5440508628519529</v>
      </c>
      <c r="O27" s="238">
        <v>112</v>
      </c>
      <c r="P27" s="235">
        <v>10.172570390554043</v>
      </c>
      <c r="Q27" s="238">
        <v>16</v>
      </c>
      <c r="R27" s="235">
        <v>1.4532243415077202</v>
      </c>
      <c r="S27" s="238">
        <v>13</v>
      </c>
      <c r="T27" s="235">
        <v>1.1807447774750226</v>
      </c>
      <c r="U27" s="238">
        <v>10</v>
      </c>
      <c r="V27" s="235">
        <v>0.90826521344232525</v>
      </c>
      <c r="W27" s="238">
        <v>3</v>
      </c>
      <c r="X27" s="235">
        <f t="shared" si="0"/>
        <v>0.27247956403269752</v>
      </c>
      <c r="Z27" s="305"/>
      <c r="AA27" s="305"/>
      <c r="AB27" s="305"/>
      <c r="AC27" s="952">
        <v>44773</v>
      </c>
      <c r="AD27" s="950">
        <v>29962</v>
      </c>
      <c r="AE27" s="950">
        <v>16217</v>
      </c>
      <c r="AF27" s="305"/>
      <c r="AG27" s="305"/>
      <c r="AH27" s="305"/>
      <c r="AI27" s="306"/>
      <c r="AJ27" s="953"/>
    </row>
    <row r="28" spans="1:36" s="232" customFormat="1" ht="14.25" x14ac:dyDescent="0.15">
      <c r="B28" s="233" t="s">
        <v>49</v>
      </c>
      <c r="C28" s="226"/>
      <c r="D28" s="803">
        <v>8666</v>
      </c>
      <c r="E28" s="226"/>
      <c r="F28" s="238">
        <v>196</v>
      </c>
      <c r="G28" s="242">
        <v>2.2617124394184165</v>
      </c>
      <c r="H28" s="226"/>
      <c r="I28" s="238">
        <v>167</v>
      </c>
      <c r="J28" s="242">
        <v>1.9270713131779367</v>
      </c>
      <c r="K28" s="238">
        <v>34</v>
      </c>
      <c r="L28" s="242">
        <v>20.359281437125748</v>
      </c>
      <c r="M28" s="238">
        <v>2</v>
      </c>
      <c r="N28" s="242">
        <v>1.1976047904191618</v>
      </c>
      <c r="O28" s="238">
        <v>130</v>
      </c>
      <c r="P28" s="242">
        <v>77.844311377245518</v>
      </c>
      <c r="Q28" s="238">
        <v>0</v>
      </c>
      <c r="R28" s="242">
        <v>0</v>
      </c>
      <c r="S28" s="238">
        <v>0</v>
      </c>
      <c r="T28" s="242">
        <v>0</v>
      </c>
      <c r="U28" s="238">
        <v>1</v>
      </c>
      <c r="V28" s="242">
        <v>0.5988023952095809</v>
      </c>
      <c r="W28" s="238">
        <v>0</v>
      </c>
      <c r="X28" s="242">
        <f t="shared" si="0"/>
        <v>0</v>
      </c>
      <c r="Z28" s="305"/>
      <c r="AA28" s="305"/>
      <c r="AB28" s="305"/>
      <c r="AC28" s="952">
        <v>44804</v>
      </c>
      <c r="AD28" s="950">
        <v>19002</v>
      </c>
      <c r="AE28" s="950">
        <v>17806</v>
      </c>
      <c r="AF28" s="305"/>
      <c r="AG28" s="305"/>
      <c r="AH28" s="305"/>
      <c r="AI28" s="306"/>
      <c r="AJ28" s="953"/>
    </row>
    <row r="29" spans="1:36" s="232" customFormat="1" ht="14.25" x14ac:dyDescent="0.15">
      <c r="B29" s="244" t="s">
        <v>4</v>
      </c>
      <c r="C29" s="226"/>
      <c r="D29" s="804">
        <v>3215</v>
      </c>
      <c r="E29" s="226"/>
      <c r="F29" s="245">
        <v>71</v>
      </c>
      <c r="G29" s="246">
        <v>2.208398133748056</v>
      </c>
      <c r="H29" s="226"/>
      <c r="I29" s="245">
        <v>39</v>
      </c>
      <c r="J29" s="246">
        <v>1.2130637636080872</v>
      </c>
      <c r="K29" s="245">
        <v>23</v>
      </c>
      <c r="L29" s="246">
        <v>58.974358974358978</v>
      </c>
      <c r="M29" s="245">
        <v>0</v>
      </c>
      <c r="N29" s="246">
        <v>0</v>
      </c>
      <c r="O29" s="245">
        <v>1</v>
      </c>
      <c r="P29" s="246">
        <v>2.5641025641025639</v>
      </c>
      <c r="Q29" s="245">
        <v>11</v>
      </c>
      <c r="R29" s="246">
        <v>28.205128205128204</v>
      </c>
      <c r="S29" s="245">
        <v>0</v>
      </c>
      <c r="T29" s="246">
        <v>0</v>
      </c>
      <c r="U29" s="245">
        <v>0</v>
      </c>
      <c r="V29" s="246">
        <v>0</v>
      </c>
      <c r="W29" s="245">
        <v>4</v>
      </c>
      <c r="X29" s="246">
        <f t="shared" si="0"/>
        <v>10.256410256410255</v>
      </c>
      <c r="Z29" s="305"/>
      <c r="AA29" s="305"/>
      <c r="AB29" s="305"/>
      <c r="AC29" s="952">
        <v>44834</v>
      </c>
      <c r="AD29" s="950">
        <v>23558</v>
      </c>
      <c r="AE29" s="950">
        <v>17545</v>
      </c>
      <c r="AF29" s="305"/>
      <c r="AG29" s="305"/>
      <c r="AH29" s="305"/>
      <c r="AI29" s="306"/>
      <c r="AJ29" s="953"/>
    </row>
    <row r="30" spans="1:36"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W30" s="221"/>
      <c r="X30" s="574"/>
      <c r="Z30" s="309"/>
      <c r="AA30" s="309"/>
      <c r="AB30" s="305"/>
      <c r="AC30" s="952">
        <v>44865</v>
      </c>
      <c r="AD30" s="950">
        <v>27902</v>
      </c>
      <c r="AE30" s="950">
        <v>14112</v>
      </c>
      <c r="AF30" s="309"/>
      <c r="AG30" s="309"/>
      <c r="AH30" s="305"/>
      <c r="AI30" s="306"/>
      <c r="AJ30" s="953"/>
    </row>
    <row r="31" spans="1:36" s="251" customFormat="1" x14ac:dyDescent="0.15">
      <c r="B31" s="252" t="s">
        <v>3</v>
      </c>
      <c r="C31" s="211"/>
      <c r="D31" s="805">
        <v>1330298</v>
      </c>
      <c r="E31" s="211"/>
      <c r="F31" s="253">
        <v>31089</v>
      </c>
      <c r="G31" s="254">
        <v>2.3369951695033744</v>
      </c>
      <c r="H31" s="211"/>
      <c r="I31" s="253">
        <v>20191</v>
      </c>
      <c r="J31" s="254">
        <v>1.5177802266860507</v>
      </c>
      <c r="K31" s="253">
        <v>16930</v>
      </c>
      <c r="L31" s="254">
        <v>83.849239760289237</v>
      </c>
      <c r="M31" s="253">
        <v>313</v>
      </c>
      <c r="N31" s="254">
        <v>1.5501956317171017</v>
      </c>
      <c r="O31" s="253">
        <v>1559</v>
      </c>
      <c r="P31" s="254">
        <v>7.721261948392848</v>
      </c>
      <c r="Q31" s="253">
        <v>319</v>
      </c>
      <c r="R31" s="254">
        <v>1.579911841909762</v>
      </c>
      <c r="S31" s="253">
        <v>53</v>
      </c>
      <c r="T31" s="254">
        <v>0.26249319003516419</v>
      </c>
      <c r="U31" s="253">
        <v>198</v>
      </c>
      <c r="V31" s="254">
        <v>0.9806349363577832</v>
      </c>
      <c r="W31" s="253">
        <f>SUM(W12:W29)</f>
        <v>819</v>
      </c>
      <c r="X31" s="254">
        <f>W31/$I31*100</f>
        <v>4.0562626912981026</v>
      </c>
      <c r="Z31" s="305"/>
      <c r="AA31" s="305"/>
      <c r="AB31" s="309"/>
      <c r="AC31" s="952">
        <v>44895</v>
      </c>
      <c r="AD31" s="950">
        <v>25864</v>
      </c>
      <c r="AE31" s="950">
        <v>14618</v>
      </c>
      <c r="AF31" s="305"/>
      <c r="AG31" s="305"/>
      <c r="AH31" s="309"/>
      <c r="AI31" s="309"/>
      <c r="AJ31" s="438"/>
    </row>
    <row r="32" spans="1:36" s="256" customFormat="1" ht="6.75" customHeight="1" x14ac:dyDescent="0.2">
      <c r="B32" s="257" t="s">
        <v>42</v>
      </c>
      <c r="C32" s="258"/>
      <c r="E32" s="258"/>
      <c r="AB32" s="439"/>
      <c r="AC32" s="952">
        <v>44926</v>
      </c>
      <c r="AD32" s="950">
        <v>27618</v>
      </c>
      <c r="AE32" s="950">
        <v>15332</v>
      </c>
    </row>
    <row r="33" spans="2:31" s="251" customFormat="1" x14ac:dyDescent="0.2">
      <c r="B33" s="1086" t="s">
        <v>402</v>
      </c>
      <c r="C33" s="1086"/>
      <c r="D33" s="1086"/>
      <c r="E33" s="1086"/>
      <c r="F33" s="1086"/>
      <c r="G33" s="1086"/>
      <c r="H33" s="1086"/>
      <c r="I33" s="1086"/>
      <c r="J33" s="1086"/>
      <c r="K33" s="1086"/>
      <c r="L33" s="1086"/>
      <c r="M33" s="1086"/>
      <c r="N33" s="1086"/>
      <c r="O33" s="1086"/>
      <c r="P33" s="1086"/>
      <c r="Q33" s="1086"/>
      <c r="R33" s="1086"/>
      <c r="S33" s="1086"/>
      <c r="T33" s="1086"/>
      <c r="U33" s="1086"/>
      <c r="V33" s="1086"/>
      <c r="W33" s="1086"/>
      <c r="X33" s="1086"/>
      <c r="AB33" s="439"/>
      <c r="AC33" s="952">
        <v>44957</v>
      </c>
      <c r="AD33" s="950">
        <v>19275</v>
      </c>
      <c r="AE33" s="950">
        <v>18183</v>
      </c>
    </row>
    <row r="34" spans="2:31" s="251" customFormat="1" ht="11.25" customHeight="1" x14ac:dyDescent="0.2">
      <c r="B34" s="1086"/>
      <c r="C34" s="1086"/>
      <c r="D34" s="1086"/>
      <c r="E34" s="1086"/>
      <c r="F34" s="1086"/>
      <c r="G34" s="1086"/>
      <c r="H34" s="1086"/>
      <c r="I34" s="1086"/>
      <c r="J34" s="1086"/>
      <c r="K34" s="1086"/>
      <c r="L34" s="1086"/>
      <c r="M34" s="1086"/>
      <c r="N34" s="1086"/>
      <c r="O34" s="1086"/>
      <c r="P34" s="1086"/>
      <c r="Q34" s="1086"/>
      <c r="R34" s="1086"/>
      <c r="S34" s="1086"/>
      <c r="T34" s="1086"/>
      <c r="U34" s="1086"/>
      <c r="V34" s="1086"/>
      <c r="W34" s="1086"/>
      <c r="X34" s="1086"/>
      <c r="AB34" s="439"/>
      <c r="AC34" s="952">
        <v>44985</v>
      </c>
      <c r="AD34" s="950">
        <v>22255</v>
      </c>
      <c r="AE34" s="950">
        <v>17384</v>
      </c>
    </row>
    <row r="35" spans="2:31" x14ac:dyDescent="0.2">
      <c r="B35" s="1064"/>
      <c r="C35" s="1064"/>
      <c r="D35" s="1064"/>
      <c r="E35" s="262"/>
      <c r="F35" s="262"/>
      <c r="AC35" s="952">
        <v>45016</v>
      </c>
      <c r="AD35" s="950">
        <f>GETPIVOTDATA("Suma de AltasPIA",[1]td!$A$3,"Fecha",$AC35)</f>
        <v>31089</v>
      </c>
      <c r="AE35" s="950">
        <f>GETPIVOTDATA("Suma de BajasPIA",[1]td!$A$3,"Fecha",$AC35)</f>
        <v>20191</v>
      </c>
    </row>
    <row r="36" spans="2:31" x14ac:dyDescent="0.2">
      <c r="B36" s="1065"/>
      <c r="C36" s="1065"/>
      <c r="D36" s="1065"/>
      <c r="E36" s="262"/>
      <c r="F36" s="262"/>
      <c r="AD36" s="950"/>
      <c r="AE36" s="950"/>
    </row>
    <row r="37" spans="2:31" x14ac:dyDescent="0.2">
      <c r="AD37" s="950"/>
      <c r="AE37" s="950"/>
    </row>
    <row r="38" spans="2:31" x14ac:dyDescent="0.2">
      <c r="AD38" s="950"/>
      <c r="AE38" s="950"/>
    </row>
  </sheetData>
  <mergeCells count="20">
    <mergeCell ref="B33:X34"/>
    <mergeCell ref="B35:D35"/>
    <mergeCell ref="B36:D36"/>
    <mergeCell ref="K9:L9"/>
    <mergeCell ref="M9:N9"/>
    <mergeCell ref="O9:P9"/>
    <mergeCell ref="Q9:R9"/>
    <mergeCell ref="S9:T9"/>
    <mergeCell ref="W9:X9"/>
    <mergeCell ref="B2:C2"/>
    <mergeCell ref="B3:C3"/>
    <mergeCell ref="A4:W4"/>
    <mergeCell ref="B5:W5"/>
    <mergeCell ref="B7:B10"/>
    <mergeCell ref="D7:D9"/>
    <mergeCell ref="F7:G7"/>
    <mergeCell ref="F8:G9"/>
    <mergeCell ref="I8:J9"/>
    <mergeCell ref="K8:X8"/>
    <mergeCell ref="U9:V9"/>
  </mergeCells>
  <printOptions horizontalCentered="1"/>
  <pageMargins left="0" right="0" top="0.43307086614173229" bottom="0.43307086614173229" header="0" footer="0"/>
  <pageSetup paperSize="9" scale="72"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58"/>
      <c r="C3" s="1058"/>
      <c r="D3" s="1058"/>
      <c r="E3" s="1058"/>
      <c r="F3" s="1058"/>
      <c r="G3" s="1058"/>
      <c r="H3" s="1058"/>
      <c r="I3" s="1058"/>
      <c r="J3" s="1058"/>
      <c r="K3" s="1058"/>
      <c r="L3" s="45"/>
      <c r="M3" s="45"/>
      <c r="W3" s="89"/>
      <c r="AA3" s="89"/>
      <c r="AD3" s="88"/>
    </row>
    <row r="4" spans="2:32" s="7" customFormat="1" ht="2.25" customHeight="1" x14ac:dyDescent="0.2">
      <c r="B4" s="1027"/>
      <c r="C4" s="1027"/>
      <c r="D4" s="1027"/>
      <c r="E4" s="1027"/>
      <c r="F4" s="1027"/>
      <c r="G4" s="1027"/>
      <c r="H4" s="1027"/>
      <c r="I4" s="1027"/>
      <c r="J4" s="1027"/>
      <c r="K4" s="1027"/>
      <c r="L4" s="1027"/>
      <c r="M4" s="1027"/>
      <c r="N4" s="1027"/>
      <c r="O4" s="1027"/>
      <c r="P4" s="1027"/>
      <c r="Q4" s="1027"/>
      <c r="R4" s="1027"/>
      <c r="S4" s="1027"/>
      <c r="T4" s="1027"/>
      <c r="U4" s="1027"/>
      <c r="V4" s="1027"/>
      <c r="W4" s="1027"/>
      <c r="X4" s="1027"/>
      <c r="Y4" s="1027"/>
      <c r="Z4" s="1027"/>
      <c r="AA4" s="1027"/>
      <c r="AB4" s="1027"/>
      <c r="AC4" s="1027"/>
      <c r="AD4" s="1027"/>
    </row>
    <row r="5" spans="2:32" s="7" customFormat="1" ht="39" customHeight="1" x14ac:dyDescent="0.2">
      <c r="B5" s="1032" t="s">
        <v>441</v>
      </c>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Z5" s="1032"/>
      <c r="AA5" s="1032"/>
      <c r="AB5" s="1032"/>
      <c r="AC5" s="1032"/>
      <c r="AD5" s="1032"/>
      <c r="AE5" s="13"/>
    </row>
    <row r="6" spans="2:32" s="7" customFormat="1" ht="14.25" customHeight="1" x14ac:dyDescent="0.2">
      <c r="B6" s="1045" t="str">
        <f>porsaad!B6</f>
        <v>Situación a 31 de marzo de 2023</v>
      </c>
      <c r="C6" s="1045"/>
      <c r="D6" s="1045"/>
      <c r="E6" s="1045"/>
      <c r="F6" s="1045"/>
      <c r="G6" s="1045"/>
      <c r="H6" s="1045"/>
      <c r="I6" s="1045"/>
      <c r="J6" s="1045"/>
      <c r="K6" s="1045"/>
      <c r="L6" s="1045"/>
      <c r="M6" s="1045"/>
      <c r="N6" s="1045"/>
      <c r="O6" s="1045"/>
      <c r="P6" s="1045"/>
      <c r="Q6" s="1045"/>
      <c r="R6" s="1045"/>
      <c r="S6" s="1045"/>
      <c r="T6" s="1045"/>
      <c r="U6" s="1045"/>
      <c r="V6" s="1045"/>
      <c r="W6" s="1045"/>
      <c r="X6" s="1045"/>
      <c r="Y6" s="1045"/>
      <c r="Z6" s="1045"/>
      <c r="AA6" s="1045"/>
      <c r="AB6" s="1045"/>
      <c r="AC6" s="1045"/>
      <c r="AD6" s="8"/>
    </row>
    <row r="7" spans="2:32" s="7" customFormat="1" ht="5.25" customHeight="1" x14ac:dyDescent="0.2">
      <c r="AC7" s="87"/>
      <c r="AD7" s="86"/>
    </row>
    <row r="8" spans="2:32" s="83" customFormat="1" ht="21.75" customHeight="1" x14ac:dyDescent="0.2">
      <c r="B8" s="1090" t="s">
        <v>30</v>
      </c>
      <c r="C8" s="68"/>
      <c r="D8" s="1090" t="s">
        <v>120</v>
      </c>
      <c r="E8" s="1093" t="s">
        <v>29</v>
      </c>
      <c r="F8" s="1094"/>
      <c r="G8" s="1094"/>
      <c r="H8" s="1094"/>
      <c r="I8" s="1094"/>
      <c r="J8" s="1094"/>
      <c r="K8" s="1094"/>
      <c r="L8" s="1094"/>
      <c r="M8" s="1094"/>
      <c r="N8" s="1094"/>
      <c r="O8" s="1094"/>
      <c r="P8" s="1094"/>
      <c r="Q8" s="1094"/>
      <c r="R8" s="1094"/>
      <c r="S8" s="1094"/>
      <c r="T8" s="1094"/>
      <c r="U8" s="1094"/>
      <c r="V8" s="1094"/>
      <c r="W8" s="1094"/>
      <c r="X8" s="1094"/>
      <c r="Y8" s="1094"/>
      <c r="Z8" s="1094"/>
      <c r="AA8" s="1095"/>
      <c r="AB8" s="68"/>
      <c r="AC8" s="1096" t="s">
        <v>3</v>
      </c>
      <c r="AD8" s="1097"/>
    </row>
    <row r="9" spans="2:32" s="83" customFormat="1" ht="21.75" customHeight="1" x14ac:dyDescent="0.2">
      <c r="B9" s="1091"/>
      <c r="C9" s="68"/>
      <c r="D9" s="1091"/>
      <c r="E9" s="1087" t="s">
        <v>25</v>
      </c>
      <c r="F9" s="1088"/>
      <c r="G9" s="199"/>
      <c r="H9" s="1087" t="s">
        <v>24</v>
      </c>
      <c r="I9" s="1088"/>
      <c r="J9" s="199"/>
      <c r="K9" s="1087" t="s">
        <v>23</v>
      </c>
      <c r="L9" s="1088"/>
      <c r="M9" s="199"/>
      <c r="N9" s="1087" t="s">
        <v>22</v>
      </c>
      <c r="O9" s="1088"/>
      <c r="P9" s="199"/>
      <c r="Q9" s="1087" t="s">
        <v>21</v>
      </c>
      <c r="R9" s="1088"/>
      <c r="S9" s="199"/>
      <c r="T9" s="1087" t="s">
        <v>20</v>
      </c>
      <c r="U9" s="1088"/>
      <c r="V9" s="199"/>
      <c r="W9" s="1087" t="s">
        <v>19</v>
      </c>
      <c r="X9" s="1088"/>
      <c r="Y9" s="199"/>
      <c r="Z9" s="1087" t="s">
        <v>18</v>
      </c>
      <c r="AA9" s="1088"/>
      <c r="AB9" s="68"/>
      <c r="AC9" s="1098"/>
      <c r="AD9" s="1099"/>
    </row>
    <row r="10" spans="2:32" s="83" customFormat="1" ht="21.75" customHeight="1" x14ac:dyDescent="0.2">
      <c r="B10" s="1092"/>
      <c r="D10" s="1092"/>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15" t="s">
        <v>27</v>
      </c>
      <c r="D12" s="417" t="s">
        <v>34</v>
      </c>
      <c r="E12" s="77">
        <v>454</v>
      </c>
      <c r="F12" s="76">
        <v>0.18075838894109028</v>
      </c>
      <c r="G12" s="74"/>
      <c r="H12" s="77">
        <v>9361</v>
      </c>
      <c r="I12" s="76">
        <v>3.7270468697743309</v>
      </c>
      <c r="J12" s="74"/>
      <c r="K12" s="77">
        <v>5982</v>
      </c>
      <c r="L12" s="76">
        <v>2.3817107547259959</v>
      </c>
      <c r="M12" s="74"/>
      <c r="N12" s="77">
        <v>9084</v>
      </c>
      <c r="O12" s="76">
        <v>3.6167603637463968</v>
      </c>
      <c r="P12" s="74"/>
      <c r="Q12" s="77">
        <v>8132</v>
      </c>
      <c r="R12" s="76">
        <v>3.2377251516937142</v>
      </c>
      <c r="S12" s="74"/>
      <c r="T12" s="77">
        <v>10934</v>
      </c>
      <c r="U12" s="76">
        <v>4.3533308913697821</v>
      </c>
      <c r="V12" s="74"/>
      <c r="W12" s="77">
        <v>36926</v>
      </c>
      <c r="X12" s="76">
        <v>14.701947731362775</v>
      </c>
      <c r="Y12" s="74"/>
      <c r="Z12" s="77">
        <v>170291</v>
      </c>
      <c r="AA12" s="76">
        <f t="shared" ref="AA12:AA19" si="0">Z12*100/$AC12</f>
        <v>67.80071984838591</v>
      </c>
      <c r="AB12" s="66"/>
      <c r="AC12" s="153">
        <f>E12+H12+K12+N12+Q12+T12+W12+Z12</f>
        <v>251164</v>
      </c>
      <c r="AD12" s="75">
        <f>F12+I12+L12+O12+R12+U12+X12+AA12</f>
        <v>100</v>
      </c>
      <c r="AF12" s="425"/>
    </row>
    <row r="13" spans="2:32" s="73" customFormat="1" ht="21" customHeight="1" x14ac:dyDescent="0.2">
      <c r="B13" s="1116"/>
      <c r="D13" s="418" t="s">
        <v>52</v>
      </c>
      <c r="E13" s="415">
        <v>569</v>
      </c>
      <c r="F13" s="416">
        <v>0.17520199034387623</v>
      </c>
      <c r="G13" s="74"/>
      <c r="H13" s="415">
        <v>10074</v>
      </c>
      <c r="I13" s="416">
        <v>3.1019065917824418</v>
      </c>
      <c r="J13" s="74"/>
      <c r="K13" s="415">
        <v>7351</v>
      </c>
      <c r="L13" s="416">
        <v>2.2634619174302886</v>
      </c>
      <c r="M13" s="74"/>
      <c r="N13" s="415">
        <v>11064</v>
      </c>
      <c r="O13" s="416">
        <v>3.4067395802542122</v>
      </c>
      <c r="P13" s="74"/>
      <c r="Q13" s="415">
        <v>12036</v>
      </c>
      <c r="R13" s="416">
        <v>3.7060301507537687</v>
      </c>
      <c r="S13" s="74"/>
      <c r="T13" s="415">
        <v>18726</v>
      </c>
      <c r="U13" s="416">
        <v>5.7659621637599763</v>
      </c>
      <c r="V13" s="74"/>
      <c r="W13" s="415">
        <v>59595</v>
      </c>
      <c r="X13" s="416">
        <v>18.350022169671888</v>
      </c>
      <c r="Y13" s="74"/>
      <c r="Z13" s="415">
        <v>205353</v>
      </c>
      <c r="AA13" s="416">
        <f t="shared" si="0"/>
        <v>63.230675436003544</v>
      </c>
      <c r="AB13" s="66"/>
      <c r="AC13" s="157">
        <f t="shared" ref="AC13:AD15" si="1">E13+H13+K13+N13+Q13+T13+W13+Z13</f>
        <v>324768</v>
      </c>
      <c r="AD13" s="181">
        <f t="shared" si="1"/>
        <v>100</v>
      </c>
      <c r="AF13" s="425"/>
    </row>
    <row r="14" spans="2:32" s="73" customFormat="1" ht="21" customHeight="1" x14ac:dyDescent="0.2">
      <c r="B14" s="1116"/>
      <c r="D14" s="418" t="s">
        <v>53</v>
      </c>
      <c r="E14" s="415">
        <v>209</v>
      </c>
      <c r="F14" s="416">
        <v>7.7159639232538477E-2</v>
      </c>
      <c r="G14" s="74"/>
      <c r="H14" s="415">
        <v>6786</v>
      </c>
      <c r="I14" s="416">
        <v>2.505288573358881</v>
      </c>
      <c r="J14" s="74"/>
      <c r="K14" s="415">
        <v>5803</v>
      </c>
      <c r="L14" s="416">
        <v>2.1423798395522526</v>
      </c>
      <c r="M14" s="74"/>
      <c r="N14" s="415">
        <v>8158</v>
      </c>
      <c r="O14" s="416">
        <v>3.0118102242059757</v>
      </c>
      <c r="P14" s="74"/>
      <c r="Q14" s="415">
        <v>10154</v>
      </c>
      <c r="R14" s="416">
        <v>3.7487032381205538</v>
      </c>
      <c r="S14" s="74"/>
      <c r="T14" s="415">
        <v>17584</v>
      </c>
      <c r="U14" s="416">
        <v>6.4917468720811318</v>
      </c>
      <c r="V14" s="74"/>
      <c r="W14" s="415">
        <v>63178</v>
      </c>
      <c r="X14" s="416">
        <v>23.324362140829262</v>
      </c>
      <c r="Y14" s="74"/>
      <c r="Z14" s="415">
        <v>158995</v>
      </c>
      <c r="AA14" s="416">
        <f t="shared" si="0"/>
        <v>58.698549472619405</v>
      </c>
      <c r="AB14" s="66"/>
      <c r="AC14" s="157">
        <f t="shared" si="1"/>
        <v>270867</v>
      </c>
      <c r="AD14" s="181">
        <f t="shared" si="1"/>
        <v>100</v>
      </c>
      <c r="AF14" s="425"/>
    </row>
    <row r="15" spans="2:32" s="73" customFormat="1" ht="21" customHeight="1" x14ac:dyDescent="0.2">
      <c r="B15" s="1117"/>
      <c r="D15" s="421" t="s">
        <v>71</v>
      </c>
      <c r="E15" s="419">
        <f>SUM(E12:E14)</f>
        <v>1232</v>
      </c>
      <c r="F15" s="420">
        <f t="shared" ref="F15:F19" si="2">E15*100/$AC15</f>
        <v>0.14548907119635238</v>
      </c>
      <c r="G15" s="74"/>
      <c r="H15" s="419">
        <f>SUM(H12:H14)</f>
        <v>26221</v>
      </c>
      <c r="I15" s="420">
        <f t="shared" ref="I15:I19" si="3">H15*100/$AC15</f>
        <v>3.0964845258437954</v>
      </c>
      <c r="J15" s="74"/>
      <c r="K15" s="419">
        <f>SUM(K12:K14)</f>
        <v>19136</v>
      </c>
      <c r="L15" s="420">
        <f t="shared" ref="L15:L19" si="4">K15*100/$AC15</f>
        <v>2.2598042746862008</v>
      </c>
      <c r="M15" s="74"/>
      <c r="N15" s="419">
        <f>SUM(N12:N14)</f>
        <v>28306</v>
      </c>
      <c r="O15" s="420">
        <f t="shared" ref="O15:O19" si="5">N15*100/$AC15</f>
        <v>3.3427058841590509</v>
      </c>
      <c r="P15" s="74"/>
      <c r="Q15" s="419">
        <f>SUM(Q12:Q14)</f>
        <v>30322</v>
      </c>
      <c r="R15" s="420">
        <f t="shared" ref="R15:R19" si="6">Q15*100/$AC15</f>
        <v>3.5807789097530818</v>
      </c>
      <c r="S15" s="74"/>
      <c r="T15" s="419">
        <f>SUM(T12:T14)</f>
        <v>47244</v>
      </c>
      <c r="U15" s="420">
        <f t="shared" ref="U15:U19" si="7">T15*100/$AC15</f>
        <v>5.5791279866886949</v>
      </c>
      <c r="V15" s="74"/>
      <c r="W15" s="419">
        <f>SUM(W12:W14)</f>
        <v>159699</v>
      </c>
      <c r="X15" s="420">
        <f t="shared" ref="X15:X19" si="8">W15*100/$AC15</f>
        <v>18.859138945605746</v>
      </c>
      <c r="Y15" s="74"/>
      <c r="Z15" s="419">
        <f>SUM(Z12:Z14)</f>
        <v>534639</v>
      </c>
      <c r="AA15" s="420">
        <f t="shared" si="0"/>
        <v>63.136470402067076</v>
      </c>
      <c r="AB15" s="66"/>
      <c r="AC15" s="422">
        <f>SUM(AC12:AC14)</f>
        <v>846799</v>
      </c>
      <c r="AD15" s="424">
        <f t="shared" si="1"/>
        <v>100</v>
      </c>
      <c r="AF15" s="425"/>
    </row>
    <row r="16" spans="2:32" s="73" customFormat="1" ht="21" customHeight="1" x14ac:dyDescent="0.2">
      <c r="B16" s="1115" t="s">
        <v>26</v>
      </c>
      <c r="D16" s="417" t="s">
        <v>34</v>
      </c>
      <c r="E16" s="77">
        <v>574</v>
      </c>
      <c r="F16" s="76">
        <v>0.41359234493889785</v>
      </c>
      <c r="G16" s="74"/>
      <c r="H16" s="77">
        <v>18998</v>
      </c>
      <c r="I16" s="76">
        <v>13.688897855660596</v>
      </c>
      <c r="J16" s="74"/>
      <c r="K16" s="77">
        <v>8970</v>
      </c>
      <c r="L16" s="76">
        <v>6.4632810698639611</v>
      </c>
      <c r="M16" s="74"/>
      <c r="N16" s="77">
        <v>11157</v>
      </c>
      <c r="O16" s="76">
        <v>8.0391111367304582</v>
      </c>
      <c r="P16" s="74"/>
      <c r="Q16" s="77">
        <v>9235</v>
      </c>
      <c r="R16" s="76">
        <v>6.6542252709246021</v>
      </c>
      <c r="S16" s="74"/>
      <c r="T16" s="77">
        <v>11806</v>
      </c>
      <c r="U16" s="76">
        <v>8.5067442932902928</v>
      </c>
      <c r="V16" s="74"/>
      <c r="W16" s="77">
        <v>26541</v>
      </c>
      <c r="X16" s="76">
        <v>19.123962416416877</v>
      </c>
      <c r="Y16" s="74"/>
      <c r="Z16" s="77">
        <v>51503</v>
      </c>
      <c r="AA16" s="76">
        <f t="shared" si="0"/>
        <v>37.110185612174313</v>
      </c>
      <c r="AB16" s="66"/>
      <c r="AC16" s="153">
        <f>E16+H16+K16+N16+Q16+T16+W16+Z16</f>
        <v>138784</v>
      </c>
      <c r="AD16" s="75">
        <f>F16+I16+L16+O16+R16+U16+X16+AA16</f>
        <v>100</v>
      </c>
      <c r="AF16" s="425"/>
    </row>
    <row r="17" spans="2:32" s="73" customFormat="1" ht="21" customHeight="1" x14ac:dyDescent="0.2">
      <c r="B17" s="1116"/>
      <c r="D17" s="418" t="s">
        <v>52</v>
      </c>
      <c r="E17" s="415">
        <v>778</v>
      </c>
      <c r="F17" s="416">
        <v>0.41048693881212045</v>
      </c>
      <c r="G17" s="74"/>
      <c r="H17" s="415">
        <v>23872</v>
      </c>
      <c r="I17" s="416">
        <v>12.595301032548765</v>
      </c>
      <c r="J17" s="74"/>
      <c r="K17" s="415">
        <v>11134</v>
      </c>
      <c r="L17" s="416">
        <v>5.8745007413035335</v>
      </c>
      <c r="M17" s="74"/>
      <c r="N17" s="415">
        <v>14657</v>
      </c>
      <c r="O17" s="416">
        <v>7.7332995657702437</v>
      </c>
      <c r="P17" s="74"/>
      <c r="Q17" s="415">
        <v>14319</v>
      </c>
      <c r="R17" s="416">
        <v>7.5549646232014815</v>
      </c>
      <c r="S17" s="74"/>
      <c r="T17" s="415">
        <v>20117</v>
      </c>
      <c r="U17" s="416">
        <v>10.614094791881012</v>
      </c>
      <c r="V17" s="74"/>
      <c r="W17" s="415">
        <v>38223</v>
      </c>
      <c r="X17" s="416">
        <v>20.167149437295219</v>
      </c>
      <c r="Y17" s="74"/>
      <c r="Z17" s="415">
        <v>66431</v>
      </c>
      <c r="AA17" s="416">
        <f t="shared" si="0"/>
        <v>35.050202869187629</v>
      </c>
      <c r="AB17" s="66"/>
      <c r="AC17" s="157">
        <f t="shared" ref="AC17:AD19" si="9">E17+H17+K17+N17+Q17+T17+W17+Z17</f>
        <v>189531</v>
      </c>
      <c r="AD17" s="181">
        <f t="shared" si="9"/>
        <v>100.00000000000001</v>
      </c>
      <c r="AF17" s="425"/>
    </row>
    <row r="18" spans="2:32" s="73" customFormat="1" ht="21" customHeight="1" x14ac:dyDescent="0.2">
      <c r="B18" s="1116"/>
      <c r="D18" s="418" t="s">
        <v>53</v>
      </c>
      <c r="E18" s="415">
        <v>269</v>
      </c>
      <c r="F18" s="416">
        <v>0.1733426126404784</v>
      </c>
      <c r="G18" s="74"/>
      <c r="H18" s="415">
        <v>14959</v>
      </c>
      <c r="I18" s="416">
        <v>9.6395246932673473</v>
      </c>
      <c r="J18" s="74"/>
      <c r="K18" s="415">
        <v>9719</v>
      </c>
      <c r="L18" s="416">
        <v>6.2628879265903699</v>
      </c>
      <c r="M18" s="74"/>
      <c r="N18" s="415">
        <v>11505</v>
      </c>
      <c r="O18" s="416">
        <v>7.4137797711104234</v>
      </c>
      <c r="P18" s="74"/>
      <c r="Q18" s="415">
        <v>11995</v>
      </c>
      <c r="R18" s="416">
        <v>7.729533972574492</v>
      </c>
      <c r="S18" s="74"/>
      <c r="T18" s="415">
        <v>17037</v>
      </c>
      <c r="U18" s="416">
        <v>10.978580266006805</v>
      </c>
      <c r="V18" s="74"/>
      <c r="W18" s="415">
        <v>31793</v>
      </c>
      <c r="X18" s="416">
        <v>20.487292504381895</v>
      </c>
      <c r="Y18" s="74"/>
      <c r="Z18" s="415">
        <v>57907</v>
      </c>
      <c r="AA18" s="416">
        <f t="shared" si="0"/>
        <v>37.315058253428191</v>
      </c>
      <c r="AB18" s="66"/>
      <c r="AC18" s="157">
        <f t="shared" si="9"/>
        <v>155184</v>
      </c>
      <c r="AD18" s="181">
        <f t="shared" si="9"/>
        <v>100</v>
      </c>
      <c r="AF18" s="425"/>
    </row>
    <row r="19" spans="2:32" s="73" customFormat="1" ht="21" customHeight="1" x14ac:dyDescent="0.2">
      <c r="B19" s="1117"/>
      <c r="D19" s="421" t="s">
        <v>71</v>
      </c>
      <c r="E19" s="419">
        <f>SUM(E16:E18)</f>
        <v>1621</v>
      </c>
      <c r="F19" s="420">
        <f t="shared" si="2"/>
        <v>0.33526439558303117</v>
      </c>
      <c r="G19" s="74"/>
      <c r="H19" s="419">
        <f>SUM(H16:H18)</f>
        <v>57829</v>
      </c>
      <c r="I19" s="420">
        <f t="shared" si="3"/>
        <v>11.960521117934061</v>
      </c>
      <c r="J19" s="74"/>
      <c r="K19" s="419">
        <f>SUM(K16:K18)</f>
        <v>29823</v>
      </c>
      <c r="L19" s="420">
        <f t="shared" si="4"/>
        <v>6.1681616714822578</v>
      </c>
      <c r="M19" s="74"/>
      <c r="N19" s="419">
        <f>SUM(N16:N18)</f>
        <v>37319</v>
      </c>
      <c r="O19" s="420">
        <f t="shared" si="5"/>
        <v>7.7185268221857752</v>
      </c>
      <c r="P19" s="74"/>
      <c r="Q19" s="419">
        <f>SUM(Q16:Q18)</f>
        <v>35549</v>
      </c>
      <c r="R19" s="420">
        <f t="shared" si="6"/>
        <v>7.3524454031962838</v>
      </c>
      <c r="S19" s="74"/>
      <c r="T19" s="419">
        <f>SUM(T16:T18)</f>
        <v>48960</v>
      </c>
      <c r="U19" s="420">
        <f t="shared" si="7"/>
        <v>10.126184335438129</v>
      </c>
      <c r="V19" s="74"/>
      <c r="W19" s="419">
        <f>SUM(W16:W18)</f>
        <v>96557</v>
      </c>
      <c r="X19" s="420">
        <f t="shared" si="8"/>
        <v>19.970465295688307</v>
      </c>
      <c r="Y19" s="74"/>
      <c r="Z19" s="419">
        <f>SUM(Z16:Z18)</f>
        <v>175841</v>
      </c>
      <c r="AA19" s="420">
        <f t="shared" si="0"/>
        <v>36.368430958492155</v>
      </c>
      <c r="AB19" s="66"/>
      <c r="AC19" s="422">
        <f>SUM(AC16:AC18)</f>
        <v>483499</v>
      </c>
      <c r="AD19" s="424">
        <f t="shared" si="9"/>
        <v>100</v>
      </c>
      <c r="AF19" s="425"/>
    </row>
    <row r="20" spans="2:32" s="70" customFormat="1" ht="3" customHeight="1" x14ac:dyDescent="0.2">
      <c r="B20" s="423"/>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093" t="s">
        <v>3</v>
      </c>
      <c r="C21" s="1094"/>
      <c r="D21" s="1095"/>
      <c r="E21" s="65">
        <f>E15+E19</f>
        <v>2853</v>
      </c>
      <c r="F21" s="67">
        <f>E21*100/$AC21</f>
        <v>0.21446322553292571</v>
      </c>
      <c r="G21" s="66"/>
      <c r="H21" s="65">
        <f>H15+H19</f>
        <v>84050</v>
      </c>
      <c r="I21" s="67">
        <f>H21*100/$AC21</f>
        <v>6.3181332302987752</v>
      </c>
      <c r="J21" s="66"/>
      <c r="K21" s="65">
        <f>K15+K19</f>
        <v>48959</v>
      </c>
      <c r="L21" s="67">
        <f>K21*100/$AC21</f>
        <v>3.6803032102581525</v>
      </c>
      <c r="M21" s="66"/>
      <c r="N21" s="65">
        <f>N15+N19</f>
        <v>65625</v>
      </c>
      <c r="O21" s="67">
        <f>N21*100/$AC21</f>
        <v>4.933105214019716</v>
      </c>
      <c r="P21" s="66"/>
      <c r="Q21" s="65">
        <f>Q15+Q19</f>
        <v>65871</v>
      </c>
      <c r="R21" s="67">
        <f>Q21*100/$AC21</f>
        <v>4.9515973112791265</v>
      </c>
      <c r="S21" s="66"/>
      <c r="T21" s="65">
        <f>T15+T19</f>
        <v>96204</v>
      </c>
      <c r="U21" s="67">
        <f>T21*100/$AC21</f>
        <v>7.2317631087169945</v>
      </c>
      <c r="V21" s="66"/>
      <c r="W21" s="65">
        <f>W15+W19</f>
        <v>256256</v>
      </c>
      <c r="X21" s="67">
        <f>W21*100/$AC21</f>
        <v>19.263052338648933</v>
      </c>
      <c r="Y21" s="66"/>
      <c r="Z21" s="65">
        <f>Z15+Z19</f>
        <v>710480</v>
      </c>
      <c r="AA21" s="67">
        <f>Z21*100/$AC21</f>
        <v>53.407582361245375</v>
      </c>
      <c r="AB21" s="66"/>
      <c r="AC21" s="65">
        <f>AC15+AC19</f>
        <v>1330298</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089" t="s">
        <v>17</v>
      </c>
      <c r="D35" s="1089"/>
      <c r="E35" s="1089"/>
      <c r="F35" s="1089"/>
      <c r="G35" s="1089"/>
      <c r="H35" s="1089"/>
      <c r="I35" s="1089"/>
      <c r="J35" s="1089"/>
      <c r="K35" s="1089"/>
      <c r="L35" s="1089"/>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100"/>
      <c r="C44" s="1101"/>
      <c r="D44" s="1101"/>
      <c r="E44" s="1101"/>
      <c r="F44" s="1101"/>
      <c r="G44" s="1101"/>
      <c r="H44" s="1101"/>
      <c r="I44" s="1101"/>
      <c r="J44" s="1101"/>
      <c r="K44" s="1101"/>
      <c r="L44" s="1101"/>
      <c r="M44" s="1101"/>
      <c r="N44" s="1101"/>
      <c r="O44" s="1101"/>
      <c r="P44" s="403"/>
      <c r="AD44" s="54"/>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3" t="s">
        <v>143</v>
      </c>
      <c r="T1" s="713"/>
      <c r="U1" s="713"/>
      <c r="V1" s="713" t="s">
        <v>19</v>
      </c>
      <c r="W1" s="713"/>
      <c r="X1" s="713"/>
      <c r="Y1" s="713" t="s">
        <v>18</v>
      </c>
    </row>
    <row r="2" spans="1:50" s="205" customFormat="1" ht="52.5" customHeight="1" x14ac:dyDescent="0.2">
      <c r="B2" s="1043"/>
      <c r="C2" s="1043"/>
      <c r="D2" s="1043"/>
      <c r="E2" s="1043"/>
      <c r="F2" s="1043"/>
      <c r="G2" s="1043"/>
      <c r="H2" s="1043"/>
      <c r="I2" s="1043"/>
      <c r="O2" s="207"/>
    </row>
    <row r="3" spans="1:50" s="208" customFormat="1" ht="4.5" customHeight="1" x14ac:dyDescent="0.2">
      <c r="B3" s="1044"/>
      <c r="C3" s="1044"/>
      <c r="D3" s="1044"/>
      <c r="E3" s="1044"/>
      <c r="F3" s="1044"/>
      <c r="G3" s="1044"/>
      <c r="H3" s="1044"/>
      <c r="I3" s="1044"/>
      <c r="O3" s="207"/>
    </row>
    <row r="4" spans="1:50" s="208" customFormat="1" ht="37.5" customHeight="1" x14ac:dyDescent="0.2">
      <c r="A4" s="1080" t="s">
        <v>216</v>
      </c>
      <c r="B4" s="1080"/>
      <c r="C4" s="1080"/>
      <c r="D4" s="1080"/>
      <c r="E4" s="1080"/>
      <c r="F4" s="1080"/>
      <c r="G4" s="1080"/>
      <c r="H4" s="1080"/>
      <c r="I4" s="1080"/>
      <c r="J4" s="1080"/>
      <c r="K4" s="1080"/>
      <c r="L4" s="1080"/>
      <c r="M4" s="1080"/>
      <c r="N4" s="1080"/>
      <c r="O4" s="1080"/>
      <c r="P4" s="1080"/>
      <c r="Q4" s="1080"/>
      <c r="R4" s="1080"/>
      <c r="S4" s="1080"/>
      <c r="T4" s="1080"/>
      <c r="U4" s="1080"/>
      <c r="V4" s="1080"/>
      <c r="W4" s="1080"/>
      <c r="X4" s="1080"/>
      <c r="Y4" s="1080"/>
      <c r="Z4" s="1080"/>
    </row>
    <row r="5" spans="1:50" s="208" customFormat="1" ht="17.25" customHeight="1" x14ac:dyDescent="0.2">
      <c r="B5" s="1045" t="str">
        <f>porsaad!B6</f>
        <v>Situación a 31 de marzo de 2023</v>
      </c>
      <c r="C5" s="1045"/>
      <c r="D5" s="1045"/>
      <c r="E5" s="1045"/>
      <c r="F5" s="1045"/>
      <c r="G5" s="1045"/>
      <c r="H5" s="1045"/>
      <c r="I5" s="1045"/>
      <c r="J5" s="1045"/>
      <c r="K5" s="1045"/>
      <c r="L5" s="1045"/>
      <c r="M5" s="1045"/>
      <c r="N5" s="1045"/>
      <c r="O5" s="1045"/>
      <c r="P5" s="1045"/>
      <c r="Q5" s="1045"/>
      <c r="R5" s="1045"/>
      <c r="S5" s="1045"/>
      <c r="T5" s="1045"/>
      <c r="U5" s="1045"/>
      <c r="V5" s="1045"/>
      <c r="W5" s="1045"/>
      <c r="X5" s="1045"/>
      <c r="Y5" s="1045"/>
      <c r="Z5" s="1045"/>
    </row>
    <row r="6" spans="1:50" s="208" customFormat="1" ht="6" customHeight="1" x14ac:dyDescent="0.2">
      <c r="O6" s="207"/>
    </row>
    <row r="7" spans="1:50" s="213" customFormat="1" ht="12.75" customHeight="1" x14ac:dyDescent="0.2">
      <c r="A7" s="209"/>
      <c r="B7" s="1046" t="s">
        <v>15</v>
      </c>
      <c r="C7" s="211"/>
      <c r="D7" s="1055" t="s">
        <v>115</v>
      </c>
      <c r="E7" s="1053"/>
      <c r="F7" s="568"/>
      <c r="G7" s="1053"/>
      <c r="H7" s="1053"/>
      <c r="I7" s="568"/>
      <c r="J7" s="1053"/>
      <c r="K7" s="1053"/>
      <c r="L7" s="568"/>
      <c r="M7" s="1053"/>
      <c r="N7" s="1054"/>
      <c r="O7" s="211"/>
      <c r="P7" s="1055" t="s">
        <v>187</v>
      </c>
      <c r="Q7" s="1053"/>
      <c r="R7" s="568"/>
      <c r="S7" s="1053"/>
      <c r="T7" s="1053"/>
      <c r="U7" s="568"/>
      <c r="V7" s="1053"/>
      <c r="W7" s="1053"/>
      <c r="X7" s="568"/>
      <c r="Y7" s="1053"/>
      <c r="Z7" s="1054"/>
      <c r="AA7" s="430"/>
      <c r="AB7" s="430"/>
      <c r="AC7" s="431"/>
      <c r="AD7" s="431"/>
      <c r="AE7" s="431"/>
      <c r="AF7" s="431"/>
      <c r="AG7" s="431"/>
      <c r="AH7" s="431"/>
      <c r="AI7" s="432"/>
    </row>
    <row r="8" spans="1:50" s="213" customFormat="1" ht="37.5" customHeight="1" x14ac:dyDescent="0.2">
      <c r="A8" s="209"/>
      <c r="B8" s="1047"/>
      <c r="C8" s="211"/>
      <c r="D8" s="1074"/>
      <c r="E8" s="1075"/>
      <c r="F8" s="211"/>
      <c r="G8" s="1055" t="s">
        <v>177</v>
      </c>
      <c r="H8" s="1054"/>
      <c r="I8" s="211"/>
      <c r="J8" s="1055" t="s">
        <v>183</v>
      </c>
      <c r="K8" s="1054"/>
      <c r="L8" s="211"/>
      <c r="M8" s="1055" t="s">
        <v>178</v>
      </c>
      <c r="N8" s="1054"/>
      <c r="O8" s="211"/>
      <c r="P8" s="1074"/>
      <c r="Q8" s="1076"/>
      <c r="R8" s="501"/>
      <c r="S8" s="1055" t="s">
        <v>188</v>
      </c>
      <c r="T8" s="1054"/>
      <c r="U8" s="211"/>
      <c r="V8" s="1055" t="s">
        <v>189</v>
      </c>
      <c r="W8" s="1054"/>
      <c r="X8" s="211"/>
      <c r="Y8" s="1055" t="s">
        <v>190</v>
      </c>
      <c r="Z8" s="1054"/>
      <c r="AA8" s="430"/>
      <c r="AB8" s="430"/>
      <c r="AC8" s="431"/>
      <c r="AD8" s="431"/>
      <c r="AE8" s="431"/>
      <c r="AF8" s="431"/>
      <c r="AG8" s="431"/>
      <c r="AH8" s="431"/>
      <c r="AI8" s="432"/>
    </row>
    <row r="9" spans="1:50" s="219" customFormat="1" ht="36.75" customHeight="1" x14ac:dyDescent="0.2">
      <c r="A9" s="214"/>
      <c r="B9" s="1048"/>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42" t="s">
        <v>227</v>
      </c>
      <c r="C33" s="1042"/>
      <c r="D33" s="1042"/>
      <c r="E33" s="1042"/>
      <c r="F33" s="1042"/>
      <c r="G33" s="1042"/>
      <c r="H33" s="1042"/>
      <c r="I33" s="1042"/>
      <c r="J33" s="1042"/>
      <c r="K33" s="1042"/>
      <c r="L33" s="1042"/>
      <c r="M33" s="1042"/>
      <c r="O33" s="259"/>
    </row>
    <row r="34" spans="2:19"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19"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19" x14ac:dyDescent="0.2">
      <c r="L38" s="263"/>
      <c r="M38" s="263"/>
      <c r="N38" s="263"/>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5" sqref="B5:AC5"/>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8"/>
      <c r="C3" s="1058"/>
      <c r="D3" s="1058"/>
      <c r="E3" s="1058"/>
      <c r="F3" s="1058"/>
      <c r="G3" s="1058"/>
      <c r="H3" s="1058"/>
      <c r="I3" s="1058"/>
      <c r="J3" s="45"/>
      <c r="Q3" s="89"/>
    </row>
    <row r="4" spans="2:30" s="7" customFormat="1" ht="2.25" customHeight="1" x14ac:dyDescent="0.2">
      <c r="B4" s="1027"/>
      <c r="C4" s="1027"/>
      <c r="D4" s="1027"/>
      <c r="E4" s="1027"/>
      <c r="F4" s="1027"/>
      <c r="G4" s="1027"/>
      <c r="H4" s="1027"/>
      <c r="I4" s="1027"/>
      <c r="J4" s="1027"/>
      <c r="K4" s="1027"/>
      <c r="L4" s="1027"/>
      <c r="M4" s="1027"/>
      <c r="N4" s="1027"/>
      <c r="O4" s="1027"/>
      <c r="P4" s="1027"/>
      <c r="Q4" s="1027"/>
      <c r="R4" s="1027"/>
      <c r="S4" s="1027"/>
      <c r="T4" s="1027"/>
    </row>
    <row r="5" spans="2:30" s="7" customFormat="1" ht="16.5" customHeight="1" x14ac:dyDescent="0.2">
      <c r="B5" s="1027" t="s">
        <v>442</v>
      </c>
      <c r="C5" s="1027"/>
      <c r="D5" s="1027"/>
      <c r="E5" s="1027"/>
      <c r="F5" s="1027"/>
      <c r="G5" s="1027"/>
      <c r="H5" s="1027"/>
      <c r="I5" s="1027"/>
      <c r="J5" s="1027"/>
      <c r="K5" s="1027"/>
      <c r="L5" s="1027"/>
      <c r="M5" s="1027"/>
      <c r="N5" s="1027"/>
      <c r="O5" s="1027"/>
      <c r="P5" s="1027"/>
      <c r="Q5" s="1027"/>
      <c r="R5" s="1027"/>
      <c r="S5" s="1027"/>
      <c r="T5" s="1027"/>
      <c r="U5" s="1027"/>
      <c r="V5" s="1027"/>
      <c r="W5" s="1027"/>
      <c r="X5" s="1027"/>
      <c r="Y5" s="1027"/>
      <c r="Z5" s="1027"/>
      <c r="AA5" s="1027"/>
      <c r="AB5" s="1027"/>
      <c r="AC5" s="1027"/>
    </row>
    <row r="6" spans="2:30" s="7" customFormat="1" ht="14.25" customHeight="1" x14ac:dyDescent="0.2">
      <c r="B6" s="1045" t="str">
        <f>porsaad!B6</f>
        <v>Situación a 31 de marzo de 2023</v>
      </c>
      <c r="C6" s="1045"/>
      <c r="D6" s="1045"/>
      <c r="E6" s="1045"/>
      <c r="F6" s="1045"/>
      <c r="G6" s="1045"/>
      <c r="H6" s="1045"/>
      <c r="I6" s="1045"/>
      <c r="J6" s="1045"/>
      <c r="K6" s="1045"/>
      <c r="L6" s="1045"/>
      <c r="M6" s="1045"/>
      <c r="N6" s="1045"/>
      <c r="O6" s="1045"/>
      <c r="P6" s="1045"/>
      <c r="Q6" s="1045"/>
      <c r="R6" s="1045"/>
      <c r="S6" s="1045"/>
      <c r="T6" s="1045"/>
      <c r="U6" s="1045"/>
      <c r="V6" s="1045"/>
      <c r="W6" s="1045"/>
      <c r="X6" s="1045"/>
      <c r="Y6" s="1045"/>
      <c r="Z6" s="1045"/>
      <c r="AA6" s="1045"/>
      <c r="AB6" s="1045"/>
      <c r="AC6" s="1045"/>
    </row>
    <row r="7" spans="2:30" s="517" customFormat="1" ht="5.25" customHeight="1" x14ac:dyDescent="0.2"/>
    <row r="8" spans="2:30" s="519" customFormat="1" ht="21.75" customHeight="1" x14ac:dyDescent="0.2">
      <c r="B8" s="1119" t="s">
        <v>30</v>
      </c>
      <c r="D8" s="1119" t="s">
        <v>120</v>
      </c>
      <c r="E8" s="1119" t="s">
        <v>29</v>
      </c>
      <c r="F8" s="1119"/>
      <c r="G8" s="1119"/>
      <c r="H8" s="1119"/>
      <c r="I8" s="1119"/>
      <c r="J8" s="1119"/>
      <c r="K8" s="1119"/>
      <c r="L8" s="1119"/>
      <c r="M8" s="1119"/>
      <c r="N8" s="1119"/>
      <c r="O8" s="1119"/>
      <c r="P8" s="1119"/>
      <c r="Q8" s="1119"/>
      <c r="R8" s="1119"/>
      <c r="S8" s="1119"/>
    </row>
    <row r="9" spans="2:30" s="519" customFormat="1" ht="21.75" customHeight="1" x14ac:dyDescent="0.2">
      <c r="B9" s="1119"/>
      <c r="D9" s="111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9"/>
      <c r="D10" s="111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8" t="s">
        <v>27</v>
      </c>
      <c r="D12" s="526" t="s">
        <v>34</v>
      </c>
      <c r="E12" s="527">
        <f>'46perfpbsaad'!E12</f>
        <v>454</v>
      </c>
      <c r="F12" s="526"/>
      <c r="G12" s="527">
        <f>'46perfpbsaad'!H12</f>
        <v>9361</v>
      </c>
      <c r="H12" s="526"/>
      <c r="I12" s="527">
        <f>'46perfpbsaad'!K12</f>
        <v>5982</v>
      </c>
      <c r="J12" s="526"/>
      <c r="K12" s="527">
        <f>'46perfpbsaad'!N12</f>
        <v>9084</v>
      </c>
      <c r="L12" s="526"/>
      <c r="M12" s="527">
        <f>'46perfpbsaad'!Q12</f>
        <v>8132</v>
      </c>
      <c r="N12" s="526"/>
      <c r="O12" s="527">
        <f>'46perfpbsaad'!T12</f>
        <v>10934</v>
      </c>
      <c r="P12" s="526"/>
      <c r="Q12" s="527">
        <f>'46perfpbsaad'!W12</f>
        <v>36926</v>
      </c>
      <c r="R12" s="526"/>
      <c r="S12" s="527">
        <f>'46perfpbsaad'!Z12</f>
        <v>170291</v>
      </c>
      <c r="T12" s="528"/>
      <c r="V12" s="529">
        <f>E12/E$15</f>
        <v>0.3685064935064935</v>
      </c>
      <c r="W12" s="529">
        <f>G12/G$15</f>
        <v>0.35700392814919341</v>
      </c>
      <c r="X12" s="529">
        <f>I12/I$15</f>
        <v>0.31260451505016723</v>
      </c>
      <c r="Y12" s="529">
        <f>K12/K$15</f>
        <v>0.32092135942909633</v>
      </c>
      <c r="Z12" s="529">
        <f>M12/M$15</f>
        <v>0.26818811424048544</v>
      </c>
      <c r="AA12" s="529">
        <f>O12/O$15</f>
        <v>0.23143679620692575</v>
      </c>
      <c r="AB12" s="529">
        <f>Q12/Q$15</f>
        <v>0.23122248730424111</v>
      </c>
      <c r="AC12" s="529">
        <f>S12/S$15</f>
        <v>0.31851585836424207</v>
      </c>
      <c r="AD12" s="529"/>
    </row>
    <row r="13" spans="2:30" s="525" customFormat="1" ht="21" customHeight="1" x14ac:dyDescent="0.2">
      <c r="B13" s="1118"/>
      <c r="D13" s="526" t="s">
        <v>52</v>
      </c>
      <c r="E13" s="527">
        <f>'46perfpbsaad'!E13</f>
        <v>569</v>
      </c>
      <c r="F13" s="526"/>
      <c r="G13" s="527">
        <f>'46perfpbsaad'!H13</f>
        <v>10074</v>
      </c>
      <c r="H13" s="526"/>
      <c r="I13" s="527">
        <f>'46perfpbsaad'!K13</f>
        <v>7351</v>
      </c>
      <c r="J13" s="526"/>
      <c r="K13" s="527">
        <f>'46perfpbsaad'!N13</f>
        <v>11064</v>
      </c>
      <c r="L13" s="526"/>
      <c r="M13" s="527">
        <f>'46perfpbsaad'!Q13</f>
        <v>12036</v>
      </c>
      <c r="N13" s="526"/>
      <c r="O13" s="527">
        <f>'46perfpbsaad'!T13</f>
        <v>18726</v>
      </c>
      <c r="P13" s="526"/>
      <c r="Q13" s="527">
        <f>'46perfpbsaad'!W13</f>
        <v>59595</v>
      </c>
      <c r="R13" s="526"/>
      <c r="S13" s="527">
        <f>'46perfpbsaad'!Z13</f>
        <v>205353</v>
      </c>
      <c r="T13" s="528"/>
      <c r="V13" s="529">
        <f>E13/E$15</f>
        <v>0.46185064935064934</v>
      </c>
      <c r="W13" s="529">
        <f>G13/G$15</f>
        <v>0.38419587353647838</v>
      </c>
      <c r="X13" s="529">
        <f>I13/I$15</f>
        <v>0.38414506688963213</v>
      </c>
      <c r="Y13" s="529">
        <f>K13/K$15</f>
        <v>0.39087119338656118</v>
      </c>
      <c r="Z13" s="529">
        <f>M13/M$15</f>
        <v>0.39693951586306969</v>
      </c>
      <c r="AA13" s="529">
        <f>O13/O$15</f>
        <v>0.39636779273558548</v>
      </c>
      <c r="AB13" s="529">
        <f>Q13/Q$15</f>
        <v>0.37317077752521932</v>
      </c>
      <c r="AC13" s="529">
        <f>S13/S$15</f>
        <v>0.3840965586124469</v>
      </c>
      <c r="AD13" s="529"/>
    </row>
    <row r="14" spans="2:30" s="525" customFormat="1" ht="21" customHeight="1" x14ac:dyDescent="0.2">
      <c r="B14" s="1118"/>
      <c r="D14" s="526" t="s">
        <v>53</v>
      </c>
      <c r="E14" s="527">
        <f>'46perfpbsaad'!E14</f>
        <v>209</v>
      </c>
      <c r="F14" s="526"/>
      <c r="G14" s="527">
        <f>'46perfpbsaad'!H14</f>
        <v>6786</v>
      </c>
      <c r="H14" s="526"/>
      <c r="I14" s="527">
        <f>'46perfpbsaad'!K14</f>
        <v>5803</v>
      </c>
      <c r="J14" s="526"/>
      <c r="K14" s="527">
        <f>'46perfpbsaad'!N14</f>
        <v>8158</v>
      </c>
      <c r="L14" s="526"/>
      <c r="M14" s="527">
        <f>'46perfpbsaad'!Q14</f>
        <v>10154</v>
      </c>
      <c r="N14" s="526"/>
      <c r="O14" s="527">
        <f>'46perfpbsaad'!T14</f>
        <v>17584</v>
      </c>
      <c r="P14" s="526"/>
      <c r="Q14" s="527">
        <f>'46perfpbsaad'!W14</f>
        <v>63178</v>
      </c>
      <c r="R14" s="526"/>
      <c r="S14" s="527">
        <f>'46perfpbsaad'!Z14</f>
        <v>158995</v>
      </c>
      <c r="T14" s="528"/>
      <c r="V14" s="529">
        <f>E14/E$15</f>
        <v>0.16964285714285715</v>
      </c>
      <c r="W14" s="529">
        <f>G14/G$15</f>
        <v>0.25880019831432821</v>
      </c>
      <c r="X14" s="529">
        <f>I14/I$15</f>
        <v>0.30325041806020064</v>
      </c>
      <c r="Y14" s="529">
        <f>K14/K$15</f>
        <v>0.28820744718434255</v>
      </c>
      <c r="Z14" s="529">
        <f>M14/M$15</f>
        <v>0.33487236989644481</v>
      </c>
      <c r="AA14" s="529">
        <f>O14/O$15</f>
        <v>0.37219541105748877</v>
      </c>
      <c r="AB14" s="529">
        <f>Q14/Q$15</f>
        <v>0.39560673517053957</v>
      </c>
      <c r="AC14" s="529">
        <f>S14/S$15</f>
        <v>0.29738758302331103</v>
      </c>
      <c r="AD14" s="529"/>
    </row>
    <row r="15" spans="2:30" s="525" customFormat="1" ht="21" customHeight="1" x14ac:dyDescent="0.2">
      <c r="B15" s="1118"/>
      <c r="D15" s="530" t="s">
        <v>71</v>
      </c>
      <c r="E15" s="527">
        <f>'46perfpbsaad'!E15</f>
        <v>1232</v>
      </c>
      <c r="F15" s="526"/>
      <c r="G15" s="527">
        <f>SUM(G12:G14)</f>
        <v>26221</v>
      </c>
      <c r="H15" s="527">
        <f t="shared" ref="H15:T15" si="0">SUM(H12:H14)</f>
        <v>0</v>
      </c>
      <c r="I15" s="527">
        <f t="shared" si="0"/>
        <v>19136</v>
      </c>
      <c r="J15" s="527">
        <f t="shared" si="0"/>
        <v>0</v>
      </c>
      <c r="K15" s="527">
        <f t="shared" si="0"/>
        <v>28306</v>
      </c>
      <c r="L15" s="527">
        <f t="shared" si="0"/>
        <v>0</v>
      </c>
      <c r="M15" s="527">
        <f t="shared" si="0"/>
        <v>30322</v>
      </c>
      <c r="N15" s="527">
        <f t="shared" si="0"/>
        <v>0</v>
      </c>
      <c r="O15" s="527">
        <f t="shared" si="0"/>
        <v>47244</v>
      </c>
      <c r="P15" s="527">
        <f t="shared" si="0"/>
        <v>0</v>
      </c>
      <c r="Q15" s="527">
        <f t="shared" si="0"/>
        <v>159699</v>
      </c>
      <c r="R15" s="527">
        <f t="shared" si="0"/>
        <v>0</v>
      </c>
      <c r="S15" s="527">
        <f t="shared" si="0"/>
        <v>534639</v>
      </c>
      <c r="T15" s="527">
        <f t="shared" si="0"/>
        <v>0</v>
      </c>
      <c r="V15" s="529"/>
    </row>
    <row r="16" spans="2:30" s="525" customFormat="1" ht="21" customHeight="1" x14ac:dyDescent="0.2">
      <c r="B16" s="1118" t="s">
        <v>26</v>
      </c>
      <c r="D16" s="526" t="s">
        <v>34</v>
      </c>
      <c r="E16" s="527">
        <f>'46perfpbsaad'!E16</f>
        <v>574</v>
      </c>
      <c r="F16" s="526"/>
      <c r="G16" s="527">
        <f>'46perfpbsaad'!H16</f>
        <v>18998</v>
      </c>
      <c r="H16" s="526"/>
      <c r="I16" s="527">
        <f>'46perfpbsaad'!K16</f>
        <v>8970</v>
      </c>
      <c r="J16" s="526"/>
      <c r="K16" s="527">
        <f>'46perfpbsaad'!N16</f>
        <v>11157</v>
      </c>
      <c r="L16" s="526"/>
      <c r="M16" s="527">
        <f>'46perfpbsaad'!Q16</f>
        <v>9235</v>
      </c>
      <c r="N16" s="526"/>
      <c r="O16" s="527">
        <f>'46perfpbsaad'!T16</f>
        <v>11806</v>
      </c>
      <c r="P16" s="526"/>
      <c r="Q16" s="527">
        <f>'46perfpbsaad'!W16</f>
        <v>26541</v>
      </c>
      <c r="R16" s="526"/>
      <c r="S16" s="527">
        <f>'46perfpbsaad'!Z16</f>
        <v>51503</v>
      </c>
      <c r="T16" s="528"/>
      <c r="V16" s="529">
        <f>E16/E$19</f>
        <v>0.35410240592227021</v>
      </c>
      <c r="W16" s="529">
        <f>G16/G$19</f>
        <v>0.32852029258676441</v>
      </c>
      <c r="X16" s="529">
        <f>I16/I$19</f>
        <v>0.3007745699627804</v>
      </c>
      <c r="Y16" s="529">
        <f>K16/K$19</f>
        <v>0.29896299472118759</v>
      </c>
      <c r="Z16" s="529">
        <f>M16/M$19</f>
        <v>0.25978227235646573</v>
      </c>
      <c r="AA16" s="529">
        <f>O16/O$19</f>
        <v>0.24113562091503268</v>
      </c>
      <c r="AB16" s="529">
        <f>Q16/Q$19</f>
        <v>0.27487390867570449</v>
      </c>
      <c r="AC16" s="529">
        <f>S16/S$19</f>
        <v>0.29289528608231302</v>
      </c>
    </row>
    <row r="17" spans="2:29" s="525" customFormat="1" ht="21" customHeight="1" x14ac:dyDescent="0.2">
      <c r="B17" s="1118"/>
      <c r="D17" s="526" t="s">
        <v>52</v>
      </c>
      <c r="E17" s="527">
        <f>'46perfpbsaad'!E17</f>
        <v>778</v>
      </c>
      <c r="F17" s="526"/>
      <c r="G17" s="527">
        <f>'46perfpbsaad'!H17</f>
        <v>23872</v>
      </c>
      <c r="H17" s="526"/>
      <c r="I17" s="527">
        <f>'46perfpbsaad'!K17</f>
        <v>11134</v>
      </c>
      <c r="J17" s="526"/>
      <c r="K17" s="527">
        <f>'46perfpbsaad'!N17</f>
        <v>14657</v>
      </c>
      <c r="L17" s="526"/>
      <c r="M17" s="527">
        <f>'46perfpbsaad'!Q17</f>
        <v>14319</v>
      </c>
      <c r="N17" s="526"/>
      <c r="O17" s="527">
        <f>'46perfpbsaad'!T17</f>
        <v>20117</v>
      </c>
      <c r="P17" s="526"/>
      <c r="Q17" s="527">
        <f>'46perfpbsaad'!W17</f>
        <v>38223</v>
      </c>
      <c r="R17" s="526"/>
      <c r="S17" s="527">
        <f>'46perfpbsaad'!Z17</f>
        <v>66431</v>
      </c>
      <c r="T17" s="528"/>
      <c r="V17" s="529">
        <f>E17/E$19</f>
        <v>0.47995064774830354</v>
      </c>
      <c r="W17" s="529">
        <f>G17/G$19</f>
        <v>0.41280326479793877</v>
      </c>
      <c r="X17" s="529">
        <f>I17/I$19</f>
        <v>0.37333601582671094</v>
      </c>
      <c r="Y17" s="529">
        <f>K17/K$19</f>
        <v>0.39274900184892414</v>
      </c>
      <c r="Z17" s="529">
        <f>M17/M$19</f>
        <v>0.40279614053841178</v>
      </c>
      <c r="AA17" s="529">
        <f>O17/O$19</f>
        <v>0.41088643790849672</v>
      </c>
      <c r="AB17" s="529">
        <f>Q17/Q$19</f>
        <v>0.39585944053771349</v>
      </c>
      <c r="AC17" s="529">
        <f>S17/S$19</f>
        <v>0.37779016270380628</v>
      </c>
    </row>
    <row r="18" spans="2:29" s="525" customFormat="1" ht="21" customHeight="1" x14ac:dyDescent="0.2">
      <c r="B18" s="1118"/>
      <c r="D18" s="526" t="s">
        <v>53</v>
      </c>
      <c r="E18" s="527">
        <f>'46perfpbsaad'!E18</f>
        <v>269</v>
      </c>
      <c r="F18" s="526"/>
      <c r="G18" s="527">
        <f>'46perfpbsaad'!H18</f>
        <v>14959</v>
      </c>
      <c r="H18" s="526"/>
      <c r="I18" s="527">
        <f>'46perfpbsaad'!K18</f>
        <v>9719</v>
      </c>
      <c r="J18" s="526"/>
      <c r="K18" s="527">
        <f>'46perfpbsaad'!N18</f>
        <v>11505</v>
      </c>
      <c r="L18" s="526"/>
      <c r="M18" s="527">
        <f>'46perfpbsaad'!Q18</f>
        <v>11995</v>
      </c>
      <c r="N18" s="526"/>
      <c r="O18" s="527">
        <f>'46perfpbsaad'!T18</f>
        <v>17037</v>
      </c>
      <c r="P18" s="526"/>
      <c r="Q18" s="527">
        <f>'46perfpbsaad'!W18</f>
        <v>31793</v>
      </c>
      <c r="R18" s="526"/>
      <c r="S18" s="527">
        <f>'46perfpbsaad'!Z18</f>
        <v>57907</v>
      </c>
      <c r="T18" s="528"/>
      <c r="V18" s="529">
        <f>E18/E$19</f>
        <v>0.16594694632942628</v>
      </c>
      <c r="W18" s="529">
        <f>G18/G$19</f>
        <v>0.25867644261529682</v>
      </c>
      <c r="X18" s="529">
        <f>I18/I$19</f>
        <v>0.32588941421050865</v>
      </c>
      <c r="Y18" s="529">
        <f>K18/K$19</f>
        <v>0.30828800342988827</v>
      </c>
      <c r="Z18" s="529">
        <f>M18/M$19</f>
        <v>0.33742158710512249</v>
      </c>
      <c r="AA18" s="529">
        <f>O18/O$19</f>
        <v>0.34797794117647057</v>
      </c>
      <c r="AB18" s="529">
        <f>Q18/Q$19</f>
        <v>0.32926665078658202</v>
      </c>
      <c r="AC18" s="529">
        <f>S18/S$19</f>
        <v>0.3293145512138807</v>
      </c>
    </row>
    <row r="19" spans="2:29" s="525" customFormat="1" ht="21" customHeight="1" x14ac:dyDescent="0.2">
      <c r="B19" s="1118"/>
      <c r="D19" s="530" t="s">
        <v>71</v>
      </c>
      <c r="E19" s="527">
        <f>'46perfpbsaad'!E19</f>
        <v>1621</v>
      </c>
      <c r="F19" s="526"/>
      <c r="G19" s="527">
        <f>SUM(G16:G18)</f>
        <v>57829</v>
      </c>
      <c r="H19" s="527">
        <f t="shared" ref="H19:T19" si="1">SUM(H16:H18)</f>
        <v>0</v>
      </c>
      <c r="I19" s="527">
        <f t="shared" si="1"/>
        <v>29823</v>
      </c>
      <c r="J19" s="527">
        <f t="shared" si="1"/>
        <v>0</v>
      </c>
      <c r="K19" s="527">
        <f t="shared" si="1"/>
        <v>37319</v>
      </c>
      <c r="L19" s="527">
        <f t="shared" si="1"/>
        <v>0</v>
      </c>
      <c r="M19" s="527">
        <f t="shared" si="1"/>
        <v>35549</v>
      </c>
      <c r="N19" s="527">
        <f t="shared" si="1"/>
        <v>0</v>
      </c>
      <c r="O19" s="527">
        <f t="shared" si="1"/>
        <v>48960</v>
      </c>
      <c r="P19" s="527">
        <f t="shared" si="1"/>
        <v>0</v>
      </c>
      <c r="Q19" s="527">
        <f t="shared" si="1"/>
        <v>96557</v>
      </c>
      <c r="R19" s="527">
        <f t="shared" si="1"/>
        <v>0</v>
      </c>
      <c r="S19" s="527">
        <f t="shared" si="1"/>
        <v>175841</v>
      </c>
      <c r="T19" s="527">
        <f t="shared" si="1"/>
        <v>0</v>
      </c>
      <c r="V19" s="529"/>
    </row>
    <row r="20" spans="2:29" s="521" customFormat="1" ht="3" customHeight="1" x14ac:dyDescent="0.2">
      <c r="B20" s="531"/>
      <c r="C20" s="519"/>
      <c r="D20" s="528"/>
      <c r="E20" s="532"/>
      <c r="F20" s="528"/>
      <c r="G20" s="532"/>
      <c r="H20" s="532"/>
      <c r="I20" s="532"/>
      <c r="J20" s="532"/>
      <c r="K20" s="532"/>
      <c r="L20" s="532"/>
      <c r="M20" s="532"/>
      <c r="N20" s="532"/>
      <c r="O20" s="532"/>
      <c r="P20" s="532"/>
      <c r="Q20" s="532"/>
      <c r="R20" s="532"/>
      <c r="S20" s="532"/>
      <c r="T20" s="532"/>
    </row>
    <row r="21" spans="2:29" s="533" customFormat="1" ht="18" customHeight="1" x14ac:dyDescent="0.2">
      <c r="B21" s="1119" t="s">
        <v>3</v>
      </c>
      <c r="C21" s="1119"/>
      <c r="D21" s="1119"/>
      <c r="E21" s="532">
        <f>'46perfpbsaad'!E21</f>
        <v>2853</v>
      </c>
      <c r="F21" s="528"/>
      <c r="G21" s="532">
        <f>G15+G19</f>
        <v>84050</v>
      </c>
      <c r="H21" s="532">
        <f t="shared" ref="H21:T21" si="2">H15+H19</f>
        <v>0</v>
      </c>
      <c r="I21" s="532">
        <f t="shared" si="2"/>
        <v>48959</v>
      </c>
      <c r="J21" s="532">
        <f t="shared" si="2"/>
        <v>0</v>
      </c>
      <c r="K21" s="532">
        <f t="shared" si="2"/>
        <v>65625</v>
      </c>
      <c r="L21" s="532">
        <f t="shared" si="2"/>
        <v>0</v>
      </c>
      <c r="M21" s="532">
        <f t="shared" si="2"/>
        <v>65871</v>
      </c>
      <c r="N21" s="532">
        <f t="shared" si="2"/>
        <v>0</v>
      </c>
      <c r="O21" s="532">
        <f t="shared" si="2"/>
        <v>96204</v>
      </c>
      <c r="P21" s="532">
        <f t="shared" si="2"/>
        <v>0</v>
      </c>
      <c r="Q21" s="532">
        <f t="shared" si="2"/>
        <v>256256</v>
      </c>
      <c r="R21" s="532">
        <f t="shared" si="2"/>
        <v>0</v>
      </c>
      <c r="S21" s="532">
        <f t="shared" si="2"/>
        <v>710480</v>
      </c>
      <c r="T21" s="532">
        <f t="shared" si="2"/>
        <v>0</v>
      </c>
    </row>
    <row r="22" spans="2:29" s="536" customFormat="1" ht="5.25" customHeight="1" x14ac:dyDescent="0.2">
      <c r="B22" s="534"/>
      <c r="C22" s="534"/>
      <c r="D22" s="534"/>
      <c r="E22" s="534"/>
      <c r="F22" s="534"/>
      <c r="G22" s="534"/>
      <c r="H22" s="534"/>
      <c r="I22" s="534"/>
      <c r="J22" s="534"/>
      <c r="K22" s="534"/>
      <c r="L22" s="535"/>
    </row>
    <row r="23" spans="2:29" s="536" customFormat="1" ht="5.25" customHeight="1" x14ac:dyDescent="0.2">
      <c r="B23" s="534"/>
      <c r="C23" s="534"/>
      <c r="D23" s="534"/>
      <c r="E23" s="534"/>
      <c r="F23" s="534"/>
      <c r="G23" s="534"/>
      <c r="H23" s="534"/>
      <c r="I23" s="534"/>
      <c r="J23" s="534"/>
      <c r="K23" s="534"/>
      <c r="L23" s="535"/>
    </row>
    <row r="24" spans="2:29" s="536" customFormat="1" ht="12.75" customHeight="1" x14ac:dyDescent="0.2">
      <c r="B24" s="538"/>
      <c r="C24" s="538"/>
      <c r="D24" s="538"/>
      <c r="E24" s="538"/>
      <c r="F24" s="538"/>
      <c r="G24" s="538"/>
      <c r="H24" s="538"/>
      <c r="I24" s="538"/>
      <c r="J24" s="538"/>
      <c r="K24" s="538"/>
      <c r="L24" s="538"/>
    </row>
    <row r="25" spans="2:29" s="524" customFormat="1" ht="24.75" customHeight="1" x14ac:dyDescent="0.2">
      <c r="B25" s="539"/>
      <c r="C25" s="539"/>
      <c r="D25" s="539"/>
      <c r="E25" s="539"/>
      <c r="F25" s="539"/>
      <c r="G25" s="539"/>
      <c r="H25" s="539"/>
      <c r="I25" s="539"/>
      <c r="J25" s="539"/>
      <c r="K25" s="539"/>
      <c r="L25" s="539"/>
    </row>
    <row r="26" spans="2:29" s="524" customFormat="1" ht="10.5" x14ac:dyDescent="0.2">
      <c r="B26" s="720"/>
      <c r="C26" s="720"/>
      <c r="D26" s="720"/>
      <c r="E26" s="720"/>
      <c r="F26" s="721"/>
      <c r="G26" s="721"/>
      <c r="H26" s="721"/>
      <c r="I26" s="721"/>
      <c r="J26" s="721"/>
      <c r="K26" s="721"/>
      <c r="L26" s="721"/>
      <c r="M26" s="716"/>
      <c r="N26" s="716"/>
      <c r="O26" s="716"/>
      <c r="P26" s="716"/>
      <c r="Q26" s="716"/>
      <c r="R26" s="716"/>
      <c r="S26" s="716"/>
      <c r="T26" s="716"/>
      <c r="U26" s="716"/>
      <c r="V26" s="716"/>
      <c r="W26" s="716"/>
      <c r="X26" s="716"/>
      <c r="Y26" s="716"/>
      <c r="Z26" s="716"/>
      <c r="AA26" s="716"/>
      <c r="AB26" s="716"/>
      <c r="AC26" s="716"/>
    </row>
    <row r="27" spans="2:29" s="536" customFormat="1" x14ac:dyDescent="0.2">
      <c r="B27" s="537"/>
      <c r="C27" s="537"/>
      <c r="D27" s="537"/>
      <c r="E27" s="537"/>
      <c r="F27" s="537"/>
      <c r="G27" s="537"/>
      <c r="H27" s="537"/>
      <c r="I27" s="537"/>
      <c r="J27" s="537"/>
      <c r="K27" s="537"/>
      <c r="L27" s="537"/>
      <c r="M27" s="135"/>
      <c r="N27" s="135"/>
      <c r="O27" s="135"/>
      <c r="P27" s="135"/>
      <c r="Q27" s="135"/>
      <c r="R27" s="135"/>
      <c r="S27" s="135"/>
      <c r="T27" s="135"/>
      <c r="U27" s="135"/>
      <c r="V27" s="135"/>
      <c r="W27" s="135"/>
      <c r="X27" s="135"/>
      <c r="Y27" s="135"/>
      <c r="Z27" s="135"/>
      <c r="AA27" s="135"/>
      <c r="AB27" s="135"/>
      <c r="AC27" s="135"/>
    </row>
    <row r="28" spans="2:29" s="536" customFormat="1" x14ac:dyDescent="0.2">
      <c r="B28" s="537"/>
      <c r="C28" s="537"/>
      <c r="D28" s="537"/>
      <c r="E28" s="537"/>
      <c r="F28" s="537"/>
      <c r="G28" s="537"/>
      <c r="H28" s="537"/>
      <c r="I28" s="537"/>
      <c r="J28" s="537"/>
      <c r="K28" s="537"/>
      <c r="L28" s="537"/>
      <c r="M28" s="135"/>
      <c r="N28" s="135"/>
      <c r="O28" s="135"/>
      <c r="P28" s="135"/>
      <c r="Q28" s="135"/>
      <c r="R28" s="135"/>
      <c r="S28" s="135"/>
      <c r="T28" s="135"/>
      <c r="U28" s="135"/>
      <c r="V28" s="135"/>
      <c r="W28" s="135"/>
      <c r="X28" s="135"/>
      <c r="Y28" s="135"/>
      <c r="Z28" s="135"/>
      <c r="AA28" s="135"/>
      <c r="AB28" s="135"/>
      <c r="AC28" s="135"/>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29" s="19" customFormat="1" x14ac:dyDescent="0.2">
      <c r="B33" s="537"/>
      <c r="C33" s="537"/>
      <c r="D33" s="537"/>
      <c r="E33" s="537"/>
      <c r="F33" s="537"/>
      <c r="G33" s="537"/>
      <c r="H33" s="537"/>
      <c r="I33" s="537"/>
      <c r="J33" s="537"/>
      <c r="K33" s="537"/>
      <c r="L33" s="537"/>
      <c r="M33" s="135"/>
      <c r="N33" s="135"/>
      <c r="O33" s="135"/>
      <c r="P33" s="135"/>
      <c r="Q33" s="135"/>
      <c r="R33" s="135"/>
      <c r="S33" s="135"/>
      <c r="T33" s="135"/>
      <c r="U33" s="135"/>
      <c r="V33" s="135"/>
      <c r="W33" s="135"/>
      <c r="X33" s="135"/>
      <c r="Y33" s="135"/>
      <c r="Z33" s="135"/>
      <c r="AA33" s="135"/>
      <c r="AB33" s="135"/>
      <c r="AC33" s="135"/>
    </row>
    <row r="34" spans="2:29" s="19" customFormat="1" x14ac:dyDescent="0.2">
      <c r="B34" s="537"/>
      <c r="C34" s="537"/>
      <c r="D34" s="537"/>
      <c r="E34" s="537"/>
      <c r="F34" s="537"/>
      <c r="G34" s="537"/>
      <c r="H34" s="537"/>
      <c r="I34" s="537"/>
      <c r="J34" s="537"/>
      <c r="K34" s="537"/>
      <c r="L34" s="537"/>
      <c r="M34" s="135"/>
      <c r="N34" s="135"/>
      <c r="O34" s="135"/>
      <c r="P34" s="135"/>
      <c r="Q34" s="135"/>
      <c r="R34" s="135"/>
      <c r="S34" s="135"/>
      <c r="T34" s="135"/>
      <c r="U34" s="135"/>
      <c r="V34" s="135"/>
      <c r="W34" s="135"/>
      <c r="X34" s="135"/>
      <c r="Y34" s="135"/>
      <c r="Z34" s="135"/>
      <c r="AA34" s="135"/>
      <c r="AB34" s="135"/>
      <c r="AC34" s="135"/>
    </row>
    <row r="35" spans="2:29" s="19" customFormat="1" x14ac:dyDescent="0.2">
      <c r="C35" s="1089"/>
      <c r="D35" s="1089"/>
      <c r="E35" s="1089"/>
      <c r="F35" s="1089"/>
      <c r="G35" s="1089"/>
      <c r="H35" s="1089"/>
      <c r="I35" s="1089"/>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100"/>
      <c r="C44" s="1101"/>
      <c r="D44" s="1101"/>
      <c r="E44" s="1101"/>
      <c r="F44" s="1101"/>
      <c r="G44" s="1101"/>
      <c r="H44" s="1101"/>
      <c r="I44" s="1101"/>
      <c r="J44" s="1101"/>
      <c r="K44" s="1101"/>
      <c r="L44" s="403"/>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10.140625" style="264" customWidth="1"/>
    <col min="6" max="6" width="0.85546875" style="264" customWidth="1"/>
    <col min="7" max="7" width="11.7109375" style="264" customWidth="1"/>
    <col min="8" max="8" width="7.140625" style="264" customWidth="1"/>
    <col min="9" max="9" width="8.85546875" style="264" customWidth="1"/>
    <col min="10" max="10" width="0.7109375" style="264" customWidth="1"/>
    <col min="11" max="11" width="10.140625" style="264" customWidth="1"/>
    <col min="12" max="12" width="8" style="264" customWidth="1"/>
    <col min="13" max="13" width="9.85546875" style="264" customWidth="1"/>
    <col min="14" max="14" width="0.5703125" style="264" customWidth="1"/>
    <col min="15" max="15" width="9" style="264" customWidth="1"/>
    <col min="16" max="16" width="7.42578125" style="264" customWidth="1"/>
    <col min="17" max="17" width="8.8554687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row r="2" spans="1:21" s="205" customFormat="1" ht="49.5" customHeight="1" x14ac:dyDescent="0.2">
      <c r="B2" s="1043"/>
      <c r="C2" s="1043"/>
      <c r="D2" s="1043"/>
      <c r="E2" s="206"/>
      <c r="F2" s="206"/>
      <c r="G2" s="1129"/>
      <c r="H2" s="1129"/>
      <c r="I2" s="1129"/>
      <c r="J2" s="1129"/>
      <c r="K2" s="1129"/>
      <c r="L2" s="1129"/>
      <c r="M2" s="1129"/>
      <c r="N2" s="1129"/>
      <c r="O2" s="1129"/>
      <c r="P2" s="1129"/>
      <c r="S2" s="206"/>
    </row>
    <row r="3" spans="1:21" s="205" customFormat="1" ht="3" customHeight="1" x14ac:dyDescent="0.2">
      <c r="B3" s="206"/>
      <c r="C3" s="206"/>
      <c r="D3" s="206"/>
      <c r="E3" s="206"/>
      <c r="F3" s="206"/>
      <c r="K3" s="206"/>
      <c r="O3" s="206"/>
      <c r="S3" s="206"/>
    </row>
    <row r="4" spans="1:21" s="208" customFormat="1" ht="15" customHeight="1" x14ac:dyDescent="0.2">
      <c r="B4" s="1143" t="s">
        <v>451</v>
      </c>
      <c r="C4" s="1143"/>
      <c r="D4" s="1143"/>
      <c r="E4" s="1143"/>
      <c r="F4" s="1143"/>
      <c r="G4" s="1143"/>
      <c r="H4" s="1143"/>
      <c r="I4" s="1143"/>
      <c r="J4" s="1143"/>
      <c r="K4" s="1143"/>
      <c r="L4" s="1143"/>
      <c r="M4" s="1143"/>
      <c r="N4" s="1143"/>
      <c r="O4" s="1143"/>
      <c r="P4" s="1143"/>
      <c r="Q4" s="1143"/>
      <c r="R4" s="314"/>
      <c r="S4" s="314"/>
      <c r="T4" s="314"/>
    </row>
    <row r="5" spans="1:21" s="315" customFormat="1" ht="15" customHeight="1" x14ac:dyDescent="0.2">
      <c r="B5" s="1130" t="str">
        <f>porsaad!B6</f>
        <v>Situación a 31 de marzo de 2023</v>
      </c>
      <c r="C5" s="1130"/>
      <c r="D5" s="1130"/>
      <c r="E5" s="1130"/>
      <c r="F5" s="1130"/>
      <c r="G5" s="1130"/>
      <c r="H5" s="1130"/>
      <c r="I5" s="1130"/>
      <c r="J5" s="1130"/>
      <c r="K5" s="1130"/>
      <c r="L5" s="1130"/>
      <c r="M5" s="1130"/>
      <c r="N5" s="1130"/>
      <c r="O5" s="1130"/>
      <c r="P5" s="1130"/>
      <c r="Q5" s="316"/>
      <c r="R5" s="316"/>
      <c r="S5" s="316"/>
      <c r="T5" s="316"/>
      <c r="U5" s="91"/>
    </row>
    <row r="6" spans="1:21" s="208" customFormat="1" ht="4.5" customHeight="1" x14ac:dyDescent="0.2"/>
    <row r="7" spans="1:21" s="211" customFormat="1" ht="15" customHeight="1" x14ac:dyDescent="0.2">
      <c r="A7" s="212"/>
      <c r="B7" s="1131" t="s">
        <v>15</v>
      </c>
      <c r="C7" s="1134" t="s">
        <v>3</v>
      </c>
      <c r="D7" s="1135"/>
      <c r="E7" s="1135"/>
      <c r="F7" s="347"/>
      <c r="G7" s="350"/>
      <c r="H7" s="327"/>
      <c r="I7" s="328"/>
      <c r="J7" s="351"/>
      <c r="K7" s="350"/>
      <c r="L7" s="327"/>
      <c r="M7" s="328"/>
      <c r="N7" s="351"/>
      <c r="O7" s="350"/>
      <c r="P7" s="327"/>
      <c r="Q7" s="328"/>
    </row>
    <row r="8" spans="1:21" s="211" customFormat="1" ht="15" customHeight="1" x14ac:dyDescent="0.2">
      <c r="A8" s="212"/>
      <c r="B8" s="1132"/>
      <c r="C8" s="1136"/>
      <c r="D8" s="1137"/>
      <c r="E8" s="1137"/>
      <c r="F8" s="347"/>
      <c r="G8" s="1138" t="s">
        <v>34</v>
      </c>
      <c r="H8" s="1138"/>
      <c r="I8" s="1139"/>
      <c r="J8" s="329"/>
      <c r="K8" s="1140" t="s">
        <v>52</v>
      </c>
      <c r="L8" s="1138"/>
      <c r="M8" s="1139"/>
      <c r="N8" s="329"/>
      <c r="O8" s="1140" t="s">
        <v>53</v>
      </c>
      <c r="P8" s="1138"/>
      <c r="Q8" s="1139"/>
    </row>
    <row r="9" spans="1:21" s="211" customFormat="1" ht="33.75" customHeight="1" x14ac:dyDescent="0.2">
      <c r="A9" s="212"/>
      <c r="B9" s="1132"/>
      <c r="C9" s="1141" t="s">
        <v>75</v>
      </c>
      <c r="D9" s="1142"/>
      <c r="E9" s="797" t="s">
        <v>297</v>
      </c>
      <c r="F9" s="325"/>
      <c r="G9" s="1145" t="s">
        <v>75</v>
      </c>
      <c r="H9" s="1146"/>
      <c r="I9" s="325" t="s">
        <v>297</v>
      </c>
      <c r="J9" s="796"/>
      <c r="K9" s="1147" t="s">
        <v>75</v>
      </c>
      <c r="L9" s="1146"/>
      <c r="M9" s="325" t="s">
        <v>297</v>
      </c>
      <c r="N9" s="796"/>
      <c r="O9" s="1147" t="s">
        <v>75</v>
      </c>
      <c r="P9" s="1146"/>
      <c r="Q9" s="325" t="s">
        <v>297</v>
      </c>
    </row>
    <row r="10" spans="1:21" s="216" customFormat="1" ht="29.25" customHeight="1" x14ac:dyDescent="0.2">
      <c r="A10" s="317"/>
      <c r="B10" s="1133"/>
      <c r="C10" s="322" t="s">
        <v>12</v>
      </c>
      <c r="D10" s="324" t="s">
        <v>13</v>
      </c>
      <c r="E10" s="345" t="s">
        <v>12</v>
      </c>
      <c r="F10" s="348"/>
      <c r="G10" s="346" t="s">
        <v>12</v>
      </c>
      <c r="H10" s="323" t="s">
        <v>77</v>
      </c>
      <c r="I10" s="326" t="s">
        <v>12</v>
      </c>
      <c r="J10" s="321"/>
      <c r="K10" s="322" t="s">
        <v>12</v>
      </c>
      <c r="L10" s="323" t="s">
        <v>77</v>
      </c>
      <c r="M10" s="326" t="s">
        <v>12</v>
      </c>
      <c r="N10" s="321"/>
      <c r="O10" s="322" t="s">
        <v>12</v>
      </c>
      <c r="P10" s="323" t="s">
        <v>77</v>
      </c>
      <c r="Q10" s="326" t="s">
        <v>12</v>
      </c>
    </row>
    <row r="11" spans="1:21" s="216" customFormat="1" ht="6" customHeight="1" x14ac:dyDescent="0.2">
      <c r="A11" s="317"/>
      <c r="B11" s="320"/>
      <c r="C11" s="321"/>
      <c r="D11" s="321"/>
      <c r="E11" s="321"/>
      <c r="F11" s="321"/>
      <c r="G11" s="321"/>
      <c r="H11" s="321"/>
      <c r="I11" s="321"/>
      <c r="J11" s="321"/>
      <c r="K11" s="321"/>
      <c r="L11" s="321"/>
      <c r="M11" s="321"/>
      <c r="N11" s="321"/>
      <c r="O11" s="321"/>
      <c r="P11" s="321"/>
      <c r="Q11" s="321"/>
    </row>
    <row r="12" spans="1:21" s="275" customFormat="1" ht="18" customHeight="1" x14ac:dyDescent="0.2">
      <c r="A12" s="318"/>
      <c r="B12" s="330" t="s">
        <v>11</v>
      </c>
      <c r="C12" s="335">
        <f>G12+K12+O12</f>
        <v>390976</v>
      </c>
      <c r="D12" s="340">
        <f t="shared" ref="D12:D29" si="0">C12/C$30*100</f>
        <v>22.096704732602156</v>
      </c>
      <c r="E12" s="335">
        <f>I12+M12+Q12</f>
        <v>269920</v>
      </c>
      <c r="F12" s="338"/>
      <c r="G12" s="335">
        <v>106453</v>
      </c>
      <c r="H12" s="340">
        <v>27.227502455393683</v>
      </c>
      <c r="I12" s="337">
        <v>76395</v>
      </c>
      <c r="J12" s="341"/>
      <c r="K12" s="335">
        <v>181658</v>
      </c>
      <c r="L12" s="340">
        <v>46.46269847765592</v>
      </c>
      <c r="M12" s="337">
        <v>124798</v>
      </c>
      <c r="N12" s="341"/>
      <c r="O12" s="335">
        <v>102865</v>
      </c>
      <c r="P12" s="340">
        <v>26.309799066950401</v>
      </c>
      <c r="Q12" s="337">
        <v>68727</v>
      </c>
    </row>
    <row r="13" spans="1:21" s="275" customFormat="1" ht="18" customHeight="1" x14ac:dyDescent="0.2">
      <c r="A13" s="318"/>
      <c r="B13" s="331" t="s">
        <v>10</v>
      </c>
      <c r="C13" s="341">
        <f t="shared" ref="C13:C29" si="1">G13+K13+O13</f>
        <v>43945</v>
      </c>
      <c r="D13" s="342">
        <f t="shared" si="0"/>
        <v>2.4836299145579317</v>
      </c>
      <c r="E13" s="341">
        <f t="shared" ref="E13:E29" si="2">I13+M13+Q13</f>
        <v>37918</v>
      </c>
      <c r="F13" s="338"/>
      <c r="G13" s="341">
        <v>14106</v>
      </c>
      <c r="H13" s="342">
        <v>32.099214927750594</v>
      </c>
      <c r="I13" s="338">
        <v>11948</v>
      </c>
      <c r="J13" s="341"/>
      <c r="K13" s="341">
        <v>16086</v>
      </c>
      <c r="L13" s="342">
        <v>36.604846967800661</v>
      </c>
      <c r="M13" s="338">
        <v>14017</v>
      </c>
      <c r="N13" s="341"/>
      <c r="O13" s="341">
        <v>13753</v>
      </c>
      <c r="P13" s="342">
        <v>31.295938104448744</v>
      </c>
      <c r="Q13" s="338">
        <v>11953</v>
      </c>
    </row>
    <row r="14" spans="1:21" s="275" customFormat="1" ht="18" customHeight="1" x14ac:dyDescent="0.2">
      <c r="A14" s="318"/>
      <c r="B14" s="331" t="s">
        <v>40</v>
      </c>
      <c r="C14" s="341">
        <f t="shared" si="1"/>
        <v>36904</v>
      </c>
      <c r="D14" s="342">
        <f t="shared" si="0"/>
        <v>2.0856952637807691</v>
      </c>
      <c r="E14" s="341">
        <f t="shared" si="2"/>
        <v>28870</v>
      </c>
      <c r="F14" s="338"/>
      <c r="G14" s="341">
        <v>9499</v>
      </c>
      <c r="H14" s="342">
        <v>25.739757207890747</v>
      </c>
      <c r="I14" s="338">
        <v>7132</v>
      </c>
      <c r="J14" s="341"/>
      <c r="K14" s="341">
        <v>13185</v>
      </c>
      <c r="L14" s="342">
        <v>35.727834381096898</v>
      </c>
      <c r="M14" s="338">
        <v>9851</v>
      </c>
      <c r="N14" s="341"/>
      <c r="O14" s="341">
        <v>14220</v>
      </c>
      <c r="P14" s="342">
        <v>38.532408411012362</v>
      </c>
      <c r="Q14" s="338">
        <v>11887</v>
      </c>
    </row>
    <row r="15" spans="1:21" s="275" customFormat="1" ht="18" customHeight="1" x14ac:dyDescent="0.2">
      <c r="A15" s="318"/>
      <c r="B15" s="331" t="s">
        <v>41</v>
      </c>
      <c r="C15" s="341">
        <f t="shared" si="1"/>
        <v>43073</v>
      </c>
      <c r="D15" s="342">
        <f t="shared" si="0"/>
        <v>2.434347282051514</v>
      </c>
      <c r="E15" s="341">
        <f t="shared" si="2"/>
        <v>26768</v>
      </c>
      <c r="F15" s="338"/>
      <c r="G15" s="341">
        <v>9814</v>
      </c>
      <c r="H15" s="342">
        <v>22.784575023796812</v>
      </c>
      <c r="I15" s="338">
        <v>7178</v>
      </c>
      <c r="J15" s="341"/>
      <c r="K15" s="341">
        <v>14183</v>
      </c>
      <c r="L15" s="342">
        <v>32.927820212197894</v>
      </c>
      <c r="M15" s="338">
        <v>9111</v>
      </c>
      <c r="N15" s="341"/>
      <c r="O15" s="341">
        <v>19076</v>
      </c>
      <c r="P15" s="342">
        <v>44.287604764005295</v>
      </c>
      <c r="Q15" s="338">
        <v>10479</v>
      </c>
    </row>
    <row r="16" spans="1:21" s="275" customFormat="1" ht="18" customHeight="1" x14ac:dyDescent="0.2">
      <c r="A16" s="318"/>
      <c r="B16" s="331" t="s">
        <v>9</v>
      </c>
      <c r="C16" s="341">
        <f t="shared" si="1"/>
        <v>40893</v>
      </c>
      <c r="D16" s="342">
        <f t="shared" si="0"/>
        <v>2.3111407007854705</v>
      </c>
      <c r="E16" s="341">
        <f t="shared" si="2"/>
        <v>36628</v>
      </c>
      <c r="F16" s="338"/>
      <c r="G16" s="341">
        <v>13774</v>
      </c>
      <c r="H16" s="342">
        <v>33.683026434842148</v>
      </c>
      <c r="I16" s="338">
        <v>12469</v>
      </c>
      <c r="J16" s="341"/>
      <c r="K16" s="341">
        <v>14323</v>
      </c>
      <c r="L16" s="342">
        <v>35.02555449587949</v>
      </c>
      <c r="M16" s="338">
        <v>12815</v>
      </c>
      <c r="N16" s="341"/>
      <c r="O16" s="341">
        <v>12796</v>
      </c>
      <c r="P16" s="342">
        <v>31.291419069278358</v>
      </c>
      <c r="Q16" s="338">
        <v>11344</v>
      </c>
    </row>
    <row r="17" spans="1:17" s="275" customFormat="1" ht="18" customHeight="1" x14ac:dyDescent="0.2">
      <c r="A17" s="318"/>
      <c r="B17" s="331" t="s">
        <v>8</v>
      </c>
      <c r="C17" s="341">
        <f t="shared" si="1"/>
        <v>28073</v>
      </c>
      <c r="D17" s="342">
        <f t="shared" si="0"/>
        <v>1.5865955760924977</v>
      </c>
      <c r="E17" s="341">
        <f t="shared" si="2"/>
        <v>17818</v>
      </c>
      <c r="F17" s="338"/>
      <c r="G17" s="341">
        <v>9654</v>
      </c>
      <c r="H17" s="342">
        <v>34.388914615466817</v>
      </c>
      <c r="I17" s="338">
        <v>5847</v>
      </c>
      <c r="J17" s="341"/>
      <c r="K17" s="341">
        <v>12574</v>
      </c>
      <c r="L17" s="342">
        <v>44.790367969223098</v>
      </c>
      <c r="M17" s="338">
        <v>7712</v>
      </c>
      <c r="N17" s="341"/>
      <c r="O17" s="341">
        <v>5845</v>
      </c>
      <c r="P17" s="342">
        <v>20.820717415310082</v>
      </c>
      <c r="Q17" s="338">
        <v>4259</v>
      </c>
    </row>
    <row r="18" spans="1:17" s="275" customFormat="1" ht="18" customHeight="1" x14ac:dyDescent="0.2">
      <c r="A18" s="318"/>
      <c r="B18" s="331" t="s">
        <v>7</v>
      </c>
      <c r="C18" s="341">
        <f t="shared" si="1"/>
        <v>158601</v>
      </c>
      <c r="D18" s="342">
        <f t="shared" si="0"/>
        <v>8.9636178877870627</v>
      </c>
      <c r="E18" s="341">
        <f t="shared" si="2"/>
        <v>116227</v>
      </c>
      <c r="F18" s="338"/>
      <c r="G18" s="341">
        <v>44877</v>
      </c>
      <c r="H18" s="342">
        <v>28.295534076077704</v>
      </c>
      <c r="I18" s="338">
        <v>33237</v>
      </c>
      <c r="J18" s="341"/>
      <c r="K18" s="341">
        <v>52715</v>
      </c>
      <c r="L18" s="342">
        <v>33.237495349966267</v>
      </c>
      <c r="M18" s="338">
        <v>38358</v>
      </c>
      <c r="N18" s="341"/>
      <c r="O18" s="341">
        <v>61009</v>
      </c>
      <c r="P18" s="342">
        <v>38.466970573956026</v>
      </c>
      <c r="Q18" s="338">
        <v>44632</v>
      </c>
    </row>
    <row r="19" spans="1:17" s="275" customFormat="1" ht="18" customHeight="1" x14ac:dyDescent="0.2">
      <c r="A19" s="318"/>
      <c r="B19" s="331" t="s">
        <v>43</v>
      </c>
      <c r="C19" s="341">
        <f t="shared" si="1"/>
        <v>90471</v>
      </c>
      <c r="D19" s="342">
        <f t="shared" si="0"/>
        <v>5.1131296393212109</v>
      </c>
      <c r="E19" s="341">
        <f t="shared" si="2"/>
        <v>67575</v>
      </c>
      <c r="F19" s="338"/>
      <c r="G19" s="341">
        <v>28474</v>
      </c>
      <c r="H19" s="342">
        <v>31.473068718152781</v>
      </c>
      <c r="I19" s="338">
        <v>21122</v>
      </c>
      <c r="J19" s="341"/>
      <c r="K19" s="341">
        <v>29445</v>
      </c>
      <c r="L19" s="342">
        <v>32.546340816394206</v>
      </c>
      <c r="M19" s="338">
        <v>22136</v>
      </c>
      <c r="N19" s="341"/>
      <c r="O19" s="341">
        <v>32552</v>
      </c>
      <c r="P19" s="342">
        <v>35.98059046545302</v>
      </c>
      <c r="Q19" s="338">
        <v>24317</v>
      </c>
    </row>
    <row r="20" spans="1:17" s="275" customFormat="1" ht="18" customHeight="1" x14ac:dyDescent="0.2">
      <c r="A20" s="318"/>
      <c r="B20" s="331" t="s">
        <v>44</v>
      </c>
      <c r="C20" s="341">
        <f t="shared" si="1"/>
        <v>231338</v>
      </c>
      <c r="D20" s="342">
        <f t="shared" si="0"/>
        <v>13.074478943543127</v>
      </c>
      <c r="E20" s="341">
        <f t="shared" si="2"/>
        <v>191389</v>
      </c>
      <c r="F20" s="338"/>
      <c r="G20" s="341">
        <v>52813</v>
      </c>
      <c r="H20" s="342">
        <v>22.82936655456518</v>
      </c>
      <c r="I20" s="338">
        <v>43713</v>
      </c>
      <c r="J20" s="341"/>
      <c r="K20" s="341">
        <v>96680</v>
      </c>
      <c r="L20" s="342">
        <v>41.791664145103702</v>
      </c>
      <c r="M20" s="338">
        <v>78118</v>
      </c>
      <c r="N20" s="341"/>
      <c r="O20" s="341">
        <v>81845</v>
      </c>
      <c r="P20" s="342">
        <v>35.378969300331114</v>
      </c>
      <c r="Q20" s="338">
        <v>69558</v>
      </c>
    </row>
    <row r="21" spans="1:17" s="275" customFormat="1" ht="18" customHeight="1" x14ac:dyDescent="0.2">
      <c r="A21" s="318"/>
      <c r="B21" s="331" t="s">
        <v>6</v>
      </c>
      <c r="C21" s="341">
        <f t="shared" si="1"/>
        <v>185100</v>
      </c>
      <c r="D21" s="342">
        <f t="shared" si="0"/>
        <v>10.46125605153426</v>
      </c>
      <c r="E21" s="341">
        <f t="shared" si="2"/>
        <v>138962</v>
      </c>
      <c r="F21" s="338"/>
      <c r="G21" s="341">
        <v>54094</v>
      </c>
      <c r="H21" s="342">
        <v>29.224203133441385</v>
      </c>
      <c r="I21" s="338">
        <v>41682</v>
      </c>
      <c r="J21" s="341"/>
      <c r="K21" s="341">
        <v>69637</v>
      </c>
      <c r="L21" s="342">
        <v>37.621285791464068</v>
      </c>
      <c r="M21" s="338">
        <v>52395</v>
      </c>
      <c r="N21" s="341"/>
      <c r="O21" s="341">
        <v>61369</v>
      </c>
      <c r="P21" s="342">
        <v>33.154511075094547</v>
      </c>
      <c r="Q21" s="338">
        <v>44885</v>
      </c>
    </row>
    <row r="22" spans="1:17" s="275" customFormat="1" ht="18" customHeight="1" x14ac:dyDescent="0.2">
      <c r="A22" s="318"/>
      <c r="B22" s="331" t="s">
        <v>5</v>
      </c>
      <c r="C22" s="341">
        <f t="shared" si="1"/>
        <v>36619</v>
      </c>
      <c r="D22" s="342">
        <f t="shared" si="0"/>
        <v>2.069587981367548</v>
      </c>
      <c r="E22" s="341">
        <f t="shared" si="2"/>
        <v>32777</v>
      </c>
      <c r="F22" s="338"/>
      <c r="G22" s="341">
        <v>12327</v>
      </c>
      <c r="H22" s="342">
        <v>33.662852617493648</v>
      </c>
      <c r="I22" s="338">
        <v>11376</v>
      </c>
      <c r="J22" s="341"/>
      <c r="K22" s="341">
        <v>12345</v>
      </c>
      <c r="L22" s="342">
        <v>33.71200742783801</v>
      </c>
      <c r="M22" s="338">
        <v>10983</v>
      </c>
      <c r="N22" s="341"/>
      <c r="O22" s="341">
        <v>11947</v>
      </c>
      <c r="P22" s="342">
        <v>32.625139954668342</v>
      </c>
      <c r="Q22" s="338">
        <v>10418</v>
      </c>
    </row>
    <row r="23" spans="1:17" s="275" customFormat="1" ht="18" customHeight="1" x14ac:dyDescent="0.2">
      <c r="A23" s="318"/>
      <c r="B23" s="331" t="s">
        <v>38</v>
      </c>
      <c r="C23" s="341">
        <f t="shared" si="1"/>
        <v>85053</v>
      </c>
      <c r="D23" s="342">
        <f t="shared" si="0"/>
        <v>4.8069217231288137</v>
      </c>
      <c r="E23" s="341">
        <f t="shared" si="2"/>
        <v>70190</v>
      </c>
      <c r="F23" s="338"/>
      <c r="G23" s="341">
        <v>28422</v>
      </c>
      <c r="H23" s="342">
        <v>33.416810694508129</v>
      </c>
      <c r="I23" s="338">
        <v>24887</v>
      </c>
      <c r="J23" s="341"/>
      <c r="K23" s="341">
        <v>29961</v>
      </c>
      <c r="L23" s="342">
        <v>35.226270678282951</v>
      </c>
      <c r="M23" s="338">
        <v>24532</v>
      </c>
      <c r="N23" s="341"/>
      <c r="O23" s="341">
        <v>26670</v>
      </c>
      <c r="P23" s="342">
        <v>31.35691862720892</v>
      </c>
      <c r="Q23" s="338">
        <v>20771</v>
      </c>
    </row>
    <row r="24" spans="1:17" s="275" customFormat="1" ht="18" customHeight="1" x14ac:dyDescent="0.2">
      <c r="A24" s="318"/>
      <c r="B24" s="331" t="s">
        <v>45</v>
      </c>
      <c r="C24" s="341">
        <f t="shared" si="1"/>
        <v>222344</v>
      </c>
      <c r="D24" s="342">
        <f t="shared" si="0"/>
        <v>12.566167020650102</v>
      </c>
      <c r="E24" s="341">
        <f t="shared" si="2"/>
        <v>164657</v>
      </c>
      <c r="F24" s="338"/>
      <c r="G24" s="341">
        <v>73923</v>
      </c>
      <c r="H24" s="342">
        <v>33.247130572446295</v>
      </c>
      <c r="I24" s="338">
        <v>56839</v>
      </c>
      <c r="J24" s="341"/>
      <c r="K24" s="341">
        <v>84205</v>
      </c>
      <c r="L24" s="342">
        <v>37.871496419961858</v>
      </c>
      <c r="M24" s="338">
        <v>61234</v>
      </c>
      <c r="N24" s="341"/>
      <c r="O24" s="341">
        <v>64216</v>
      </c>
      <c r="P24" s="342">
        <v>28.881373007591836</v>
      </c>
      <c r="Q24" s="338">
        <v>46584</v>
      </c>
    </row>
    <row r="25" spans="1:17" s="275" customFormat="1" ht="18" customHeight="1" x14ac:dyDescent="0.2">
      <c r="A25" s="318">
        <v>47094</v>
      </c>
      <c r="B25" s="331" t="s">
        <v>46</v>
      </c>
      <c r="C25" s="341">
        <f t="shared" si="1"/>
        <v>47799</v>
      </c>
      <c r="D25" s="342">
        <f t="shared" si="0"/>
        <v>2.7014455862090014</v>
      </c>
      <c r="E25" s="341">
        <f t="shared" si="2"/>
        <v>38104</v>
      </c>
      <c r="F25" s="338"/>
      <c r="G25" s="341">
        <v>15548</v>
      </c>
      <c r="H25" s="342">
        <v>32.527877152241679</v>
      </c>
      <c r="I25" s="338">
        <v>12702</v>
      </c>
      <c r="J25" s="341"/>
      <c r="K25" s="341">
        <v>19526</v>
      </c>
      <c r="L25" s="342">
        <v>40.85022699219649</v>
      </c>
      <c r="M25" s="338">
        <v>15317</v>
      </c>
      <c r="N25" s="341"/>
      <c r="O25" s="341">
        <v>12725</v>
      </c>
      <c r="P25" s="342">
        <v>26.621895855561835</v>
      </c>
      <c r="Q25" s="338">
        <v>10085</v>
      </c>
    </row>
    <row r="26" spans="1:17" s="275" customFormat="1" ht="18" customHeight="1" x14ac:dyDescent="0.2">
      <c r="B26" s="331" t="s">
        <v>47</v>
      </c>
      <c r="C26" s="341">
        <f t="shared" si="1"/>
        <v>20650</v>
      </c>
      <c r="D26" s="342">
        <f t="shared" si="0"/>
        <v>1.1670715152035791</v>
      </c>
      <c r="E26" s="341">
        <f t="shared" si="2"/>
        <v>15346</v>
      </c>
      <c r="F26" s="338"/>
      <c r="G26" s="341">
        <v>4101</v>
      </c>
      <c r="H26" s="342">
        <v>19.859564164648909</v>
      </c>
      <c r="I26" s="338">
        <v>3390</v>
      </c>
      <c r="J26" s="341"/>
      <c r="K26" s="341">
        <v>7426</v>
      </c>
      <c r="L26" s="342">
        <v>35.961259079903144</v>
      </c>
      <c r="M26" s="338">
        <v>5771</v>
      </c>
      <c r="N26" s="341"/>
      <c r="O26" s="341">
        <v>9123</v>
      </c>
      <c r="P26" s="342">
        <v>44.179176755447941</v>
      </c>
      <c r="Q26" s="338">
        <v>6185</v>
      </c>
    </row>
    <row r="27" spans="1:17" s="275" customFormat="1" ht="18" customHeight="1" x14ac:dyDescent="0.2">
      <c r="B27" s="331" t="s">
        <v>48</v>
      </c>
      <c r="C27" s="341">
        <f t="shared" si="1"/>
        <v>90180</v>
      </c>
      <c r="D27" s="342">
        <f t="shared" si="0"/>
        <v>5.0966832562256057</v>
      </c>
      <c r="E27" s="341">
        <f t="shared" si="2"/>
        <v>65268</v>
      </c>
      <c r="F27" s="338"/>
      <c r="G27" s="341">
        <v>22584</v>
      </c>
      <c r="H27" s="342">
        <v>25.043246839654028</v>
      </c>
      <c r="I27" s="338">
        <v>16559</v>
      </c>
      <c r="J27" s="341"/>
      <c r="K27" s="341">
        <v>31795</v>
      </c>
      <c r="L27" s="342">
        <v>35.257263251275226</v>
      </c>
      <c r="M27" s="338">
        <v>22270</v>
      </c>
      <c r="N27" s="341"/>
      <c r="O27" s="341">
        <v>35801</v>
      </c>
      <c r="P27" s="342">
        <v>39.699489909070742</v>
      </c>
      <c r="Q27" s="338">
        <v>26439</v>
      </c>
    </row>
    <row r="28" spans="1:17" s="275" customFormat="1" ht="18" customHeight="1" x14ac:dyDescent="0.2">
      <c r="B28" s="331" t="s">
        <v>49</v>
      </c>
      <c r="C28" s="341">
        <f t="shared" si="1"/>
        <v>13045</v>
      </c>
      <c r="D28" s="342">
        <f t="shared" si="0"/>
        <v>0.73726140028235787</v>
      </c>
      <c r="E28" s="341">
        <f t="shared" si="2"/>
        <v>8666</v>
      </c>
      <c r="F28" s="338"/>
      <c r="G28" s="341">
        <v>3592</v>
      </c>
      <c r="H28" s="342">
        <v>27.535454197010349</v>
      </c>
      <c r="I28" s="338">
        <v>2368</v>
      </c>
      <c r="J28" s="341"/>
      <c r="K28" s="341">
        <v>5716</v>
      </c>
      <c r="L28" s="342">
        <v>43.817554618627824</v>
      </c>
      <c r="M28" s="338">
        <v>3684</v>
      </c>
      <c r="N28" s="341"/>
      <c r="O28" s="341">
        <v>3737</v>
      </c>
      <c r="P28" s="342">
        <v>28.646991184361823</v>
      </c>
      <c r="Q28" s="338">
        <v>2614</v>
      </c>
    </row>
    <row r="29" spans="1:17" s="275" customFormat="1" ht="18" customHeight="1" x14ac:dyDescent="0.2">
      <c r="B29" s="336" t="s">
        <v>4</v>
      </c>
      <c r="C29" s="343">
        <f t="shared" si="1"/>
        <v>4322</v>
      </c>
      <c r="D29" s="344">
        <f t="shared" si="0"/>
        <v>0.24426552487699124</v>
      </c>
      <c r="E29" s="341">
        <f t="shared" si="2"/>
        <v>3215</v>
      </c>
      <c r="F29" s="338"/>
      <c r="G29" s="343">
        <v>1460</v>
      </c>
      <c r="H29" s="344">
        <v>33.780657103192965</v>
      </c>
      <c r="I29" s="338">
        <v>1104</v>
      </c>
      <c r="J29" s="341"/>
      <c r="K29" s="343">
        <v>1597</v>
      </c>
      <c r="L29" s="344">
        <v>36.950485886163811</v>
      </c>
      <c r="M29" s="338">
        <v>1197</v>
      </c>
      <c r="N29" s="341"/>
      <c r="O29" s="343">
        <v>1265</v>
      </c>
      <c r="P29" s="344">
        <v>29.268857010643224</v>
      </c>
      <c r="Q29" s="338">
        <v>914</v>
      </c>
    </row>
    <row r="30" spans="1:17" s="212" customFormat="1" ht="18" customHeight="1" x14ac:dyDescent="0.2">
      <c r="B30" s="332" t="s">
        <v>3</v>
      </c>
      <c r="C30" s="333">
        <f>SUM(C12:C29)</f>
        <v>1769386</v>
      </c>
      <c r="D30" s="334">
        <f>C30/C$30*100</f>
        <v>100</v>
      </c>
      <c r="E30" s="333">
        <f>SUM(E12:E29)</f>
        <v>1330298</v>
      </c>
      <c r="F30" s="349"/>
      <c r="G30" s="333">
        <f>SUM(G12:G29)</f>
        <v>505515</v>
      </c>
      <c r="H30" s="334">
        <f t="shared" ref="H30" si="3">G30/$C30*100</f>
        <v>28.57008024252481</v>
      </c>
      <c r="I30" s="339">
        <f>SUM(I12:I29)</f>
        <v>389948</v>
      </c>
      <c r="J30" s="352"/>
      <c r="K30" s="333">
        <f>SUM(K12:K29)</f>
        <v>693057</v>
      </c>
      <c r="L30" s="334">
        <f t="shared" ref="L30" si="4">K30/$C30*100</f>
        <v>39.169350271789199</v>
      </c>
      <c r="M30" s="339">
        <f>SUM(M12:M29)</f>
        <v>514299</v>
      </c>
      <c r="N30" s="352"/>
      <c r="O30" s="333">
        <f>SUM(O12:O29)</f>
        <v>570814</v>
      </c>
      <c r="P30" s="334">
        <f t="shared" ref="P30" si="5">O30/$C30*100</f>
        <v>32.260569485685998</v>
      </c>
      <c r="Q30" s="339">
        <f>SUM(Q12:Q29)</f>
        <v>426051</v>
      </c>
    </row>
    <row r="31" spans="1:17" s="256" customFormat="1" ht="6.75" customHeight="1" x14ac:dyDescent="0.2">
      <c r="B31" s="1148"/>
      <c r="C31" s="1148"/>
      <c r="D31" s="1148"/>
      <c r="E31" s="293"/>
      <c r="F31" s="293"/>
    </row>
    <row r="32" spans="1:17" ht="24.75" customHeight="1" x14ac:dyDescent="0.2">
      <c r="B32" s="1144" t="s">
        <v>84</v>
      </c>
      <c r="C32" s="1144"/>
      <c r="D32" s="1144"/>
      <c r="E32" s="1144"/>
      <c r="F32" s="1144"/>
      <c r="G32" s="1144"/>
      <c r="H32" s="1144"/>
      <c r="I32" s="1144"/>
      <c r="J32" s="1144"/>
      <c r="K32" s="1144"/>
      <c r="L32" s="1144"/>
      <c r="M32" s="1144"/>
      <c r="N32" s="1144"/>
      <c r="O32" s="1144"/>
      <c r="P32" s="1144"/>
      <c r="Q32" s="1144"/>
    </row>
    <row r="33" spans="2:11" x14ac:dyDescent="0.2">
      <c r="G33" s="319"/>
      <c r="K33" s="319"/>
    </row>
    <row r="34" spans="2:11" x14ac:dyDescent="0.2">
      <c r="B34" s="319"/>
      <c r="K34" s="319"/>
    </row>
  </sheetData>
  <mergeCells count="15">
    <mergeCell ref="B32:Q32"/>
    <mergeCell ref="G9:H9"/>
    <mergeCell ref="K9:L9"/>
    <mergeCell ref="O9:P9"/>
    <mergeCell ref="B31:D31"/>
    <mergeCell ref="B2:D2"/>
    <mergeCell ref="G2:P2"/>
    <mergeCell ref="B5:P5"/>
    <mergeCell ref="B7:B10"/>
    <mergeCell ref="C7:E8"/>
    <mergeCell ref="G8:I8"/>
    <mergeCell ref="K8:M8"/>
    <mergeCell ref="O8:Q8"/>
    <mergeCell ref="C9:D9"/>
    <mergeCell ref="B4:Q4"/>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67</v>
      </c>
    </row>
    <row r="2" spans="1:21" s="205" customFormat="1" ht="49.5" customHeight="1" x14ac:dyDescent="0.2">
      <c r="B2" s="1043"/>
      <c r="C2" s="1043"/>
      <c r="D2" s="1043"/>
      <c r="E2" s="206"/>
      <c r="F2" s="1129"/>
      <c r="G2" s="1129"/>
      <c r="H2" s="1129"/>
      <c r="I2" s="1129"/>
      <c r="J2" s="1129"/>
      <c r="K2" s="1129"/>
      <c r="L2" s="1129"/>
      <c r="M2" s="1129"/>
      <c r="N2" s="1129"/>
      <c r="O2" s="1129"/>
      <c r="P2" s="1129"/>
      <c r="Q2" s="1129"/>
      <c r="S2" s="206"/>
    </row>
    <row r="3" spans="1:21" s="205" customFormat="1" ht="3" customHeight="1" x14ac:dyDescent="0.2">
      <c r="B3" s="206"/>
      <c r="C3" s="206"/>
      <c r="D3" s="206"/>
      <c r="E3" s="206"/>
      <c r="K3" s="206"/>
      <c r="P3" s="206"/>
      <c r="S3" s="206"/>
    </row>
    <row r="4" spans="1:21" s="208" customFormat="1" ht="15" customHeight="1" x14ac:dyDescent="0.2">
      <c r="B4" s="1143" t="s">
        <v>450</v>
      </c>
      <c r="C4" s="1143"/>
      <c r="D4" s="1143"/>
      <c r="E4" s="1143"/>
      <c r="F4" s="1143"/>
      <c r="G4" s="1143"/>
      <c r="H4" s="1143"/>
      <c r="I4" s="1143"/>
      <c r="J4" s="1143"/>
      <c r="K4" s="1143"/>
      <c r="L4" s="1143"/>
      <c r="M4" s="1143"/>
      <c r="N4" s="1143"/>
      <c r="O4" s="1143"/>
      <c r="P4" s="1143"/>
      <c r="Q4" s="1143"/>
      <c r="R4" s="1143"/>
      <c r="S4" s="1143"/>
      <c r="T4" s="314"/>
    </row>
    <row r="5" spans="1:21" s="315" customFormat="1" ht="15" customHeight="1" x14ac:dyDescent="0.2">
      <c r="B5" s="1130" t="str">
        <f>porsaad!B6</f>
        <v>Situación a 31 de marzo de 2023</v>
      </c>
      <c r="C5" s="1130"/>
      <c r="D5" s="1130"/>
      <c r="E5" s="1130"/>
      <c r="F5" s="1130"/>
      <c r="G5" s="1130"/>
      <c r="H5" s="1130"/>
      <c r="I5" s="1130"/>
      <c r="J5" s="1130"/>
      <c r="K5" s="1130"/>
      <c r="L5" s="1130"/>
      <c r="M5" s="1130"/>
      <c r="N5" s="1130"/>
      <c r="O5" s="1130"/>
      <c r="P5" s="1130"/>
      <c r="Q5" s="1130"/>
      <c r="R5" s="1130"/>
      <c r="S5" s="1130"/>
      <c r="T5" s="316"/>
      <c r="U5" s="91"/>
    </row>
    <row r="6" spans="1:21" s="208" customFormat="1" ht="4.5" customHeight="1" x14ac:dyDescent="0.2"/>
    <row r="7" spans="1:21" s="211" customFormat="1" ht="15" customHeight="1" x14ac:dyDescent="0.2">
      <c r="A7" s="212"/>
      <c r="B7" s="1131" t="s">
        <v>15</v>
      </c>
      <c r="C7" s="1134" t="s">
        <v>78</v>
      </c>
      <c r="D7" s="1135"/>
      <c r="E7" s="347"/>
      <c r="F7" s="1150" t="s">
        <v>34</v>
      </c>
      <c r="G7" s="1151"/>
      <c r="H7" s="1151"/>
      <c r="I7" s="1152"/>
      <c r="J7" s="351"/>
      <c r="K7" s="1150" t="s">
        <v>52</v>
      </c>
      <c r="L7" s="1151"/>
      <c r="M7" s="1151"/>
      <c r="N7" s="1152"/>
      <c r="O7" s="351"/>
      <c r="P7" s="1150" t="s">
        <v>53</v>
      </c>
      <c r="Q7" s="1151"/>
      <c r="R7" s="1151"/>
      <c r="S7" s="1152"/>
    </row>
    <row r="8" spans="1:21" s="211" customFormat="1" ht="35.25" customHeight="1" x14ac:dyDescent="0.2">
      <c r="A8" s="212"/>
      <c r="B8" s="1132"/>
      <c r="C8" s="1136"/>
      <c r="D8" s="1137"/>
      <c r="E8" s="347"/>
      <c r="F8" s="1153" t="s">
        <v>75</v>
      </c>
      <c r="G8" s="1154"/>
      <c r="H8" s="1155" t="s">
        <v>298</v>
      </c>
      <c r="I8" s="1156"/>
      <c r="J8" s="329"/>
      <c r="K8" s="1153" t="s">
        <v>75</v>
      </c>
      <c r="L8" s="1154"/>
      <c r="M8" s="1155" t="s">
        <v>298</v>
      </c>
      <c r="N8" s="1156"/>
      <c r="O8" s="329"/>
      <c r="P8" s="1153" t="s">
        <v>75</v>
      </c>
      <c r="Q8" s="1154"/>
      <c r="R8" s="1155" t="s">
        <v>298</v>
      </c>
      <c r="S8" s="1156"/>
    </row>
    <row r="9" spans="1:21" s="216" customFormat="1" ht="29.25" customHeight="1" x14ac:dyDescent="0.2">
      <c r="A9" s="317"/>
      <c r="B9" s="1133"/>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760</v>
      </c>
      <c r="D11" s="340">
        <f>C11/C$29*100</f>
        <v>1.1463565470534112</v>
      </c>
      <c r="E11" s="338"/>
      <c r="F11" s="335">
        <v>16</v>
      </c>
      <c r="G11" s="340">
        <v>2.1052631578947367</v>
      </c>
      <c r="H11" s="335">
        <v>8</v>
      </c>
      <c r="I11" s="340">
        <v>50</v>
      </c>
      <c r="J11" s="341"/>
      <c r="K11" s="335">
        <v>38</v>
      </c>
      <c r="L11" s="340">
        <v>5</v>
      </c>
      <c r="M11" s="335">
        <v>27</v>
      </c>
      <c r="N11" s="340">
        <v>71.05263157894737</v>
      </c>
      <c r="O11" s="341"/>
      <c r="P11" s="335">
        <v>706</v>
      </c>
      <c r="Q11" s="340">
        <v>92.89473684210526</v>
      </c>
      <c r="R11" s="335">
        <v>469</v>
      </c>
      <c r="S11" s="340">
        <v>66.430594900849854</v>
      </c>
    </row>
    <row r="12" spans="1:21" s="275" customFormat="1" ht="18" customHeight="1" x14ac:dyDescent="0.2">
      <c r="A12" s="318"/>
      <c r="B12" s="331" t="s">
        <v>10</v>
      </c>
      <c r="C12" s="341">
        <f t="shared" ref="C12:C28" si="0">F12+K12+P12</f>
        <v>3394</v>
      </c>
      <c r="D12" s="342">
        <f t="shared" ref="D12:D29" si="1">C12/C$29*100</f>
        <v>5.1193870009201019</v>
      </c>
      <c r="E12" s="338"/>
      <c r="F12" s="341">
        <v>1510</v>
      </c>
      <c r="G12" s="342">
        <v>44.490276959340015</v>
      </c>
      <c r="H12" s="341">
        <v>9</v>
      </c>
      <c r="I12" s="342">
        <v>0.59602649006622521</v>
      </c>
      <c r="J12" s="341"/>
      <c r="K12" s="341">
        <v>950</v>
      </c>
      <c r="L12" s="342">
        <v>27.990571596935769</v>
      </c>
      <c r="M12" s="341">
        <v>72</v>
      </c>
      <c r="N12" s="342">
        <v>7.5789473684210531</v>
      </c>
      <c r="O12" s="341"/>
      <c r="P12" s="341">
        <v>934</v>
      </c>
      <c r="Q12" s="342">
        <v>27.519151443724223</v>
      </c>
      <c r="R12" s="341">
        <v>419</v>
      </c>
      <c r="S12" s="342">
        <v>44.860813704496785</v>
      </c>
    </row>
    <row r="13" spans="1:21" s="275" customFormat="1" ht="18" customHeight="1" x14ac:dyDescent="0.2">
      <c r="A13" s="318"/>
      <c r="B13" s="331" t="s">
        <v>40</v>
      </c>
      <c r="C13" s="341">
        <f t="shared" si="0"/>
        <v>7357</v>
      </c>
      <c r="D13" s="342">
        <f t="shared" si="1"/>
        <v>11.097033048252561</v>
      </c>
      <c r="E13" s="338"/>
      <c r="F13" s="341">
        <v>2152</v>
      </c>
      <c r="G13" s="342">
        <v>29.251053418512978</v>
      </c>
      <c r="H13" s="341">
        <v>6</v>
      </c>
      <c r="I13" s="342">
        <v>0.27881040892193309</v>
      </c>
      <c r="J13" s="341"/>
      <c r="K13" s="341">
        <v>2673</v>
      </c>
      <c r="L13" s="342">
        <v>36.332744325132523</v>
      </c>
      <c r="M13" s="341">
        <v>10</v>
      </c>
      <c r="N13" s="342">
        <v>0.3741114852225963</v>
      </c>
      <c r="O13" s="341"/>
      <c r="P13" s="341">
        <v>2532</v>
      </c>
      <c r="Q13" s="342">
        <v>34.416202256354495</v>
      </c>
      <c r="R13" s="341">
        <v>1697</v>
      </c>
      <c r="S13" s="342">
        <v>67.022116903633489</v>
      </c>
    </row>
    <row r="14" spans="1:21" s="275" customFormat="1" ht="18" customHeight="1" x14ac:dyDescent="0.2">
      <c r="A14" s="318"/>
      <c r="B14" s="331" t="s">
        <v>41</v>
      </c>
      <c r="C14" s="341">
        <f t="shared" si="0"/>
        <v>4048</v>
      </c>
      <c r="D14" s="342">
        <f t="shared" si="1"/>
        <v>6.1058569769371163</v>
      </c>
      <c r="E14" s="338"/>
      <c r="F14" s="341">
        <v>251</v>
      </c>
      <c r="G14" s="342">
        <v>6.2005928853754941</v>
      </c>
      <c r="H14" s="341">
        <v>12</v>
      </c>
      <c r="I14" s="342">
        <v>4.7808764940239046</v>
      </c>
      <c r="J14" s="341"/>
      <c r="K14" s="341">
        <v>659</v>
      </c>
      <c r="L14" s="342">
        <v>16.279644268774703</v>
      </c>
      <c r="M14" s="341">
        <v>38</v>
      </c>
      <c r="N14" s="342">
        <v>5.7663125948406675</v>
      </c>
      <c r="O14" s="341"/>
      <c r="P14" s="341">
        <v>3138</v>
      </c>
      <c r="Q14" s="342">
        <v>77.519762845849812</v>
      </c>
      <c r="R14" s="341">
        <v>320</v>
      </c>
      <c r="S14" s="342">
        <v>10.197578075207138</v>
      </c>
    </row>
    <row r="15" spans="1:21" s="275" customFormat="1" ht="18" customHeight="1" x14ac:dyDescent="0.2">
      <c r="A15" s="318"/>
      <c r="B15" s="331" t="s">
        <v>9</v>
      </c>
      <c r="C15" s="341">
        <f t="shared" si="0"/>
        <v>1194</v>
      </c>
      <c r="D15" s="342">
        <f t="shared" si="1"/>
        <v>1.800986469976017</v>
      </c>
      <c r="E15" s="338"/>
      <c r="F15" s="341">
        <v>368</v>
      </c>
      <c r="G15" s="342">
        <v>30.820770519262979</v>
      </c>
      <c r="H15" s="341">
        <v>65</v>
      </c>
      <c r="I15" s="342">
        <v>17.663043478260871</v>
      </c>
      <c r="J15" s="341"/>
      <c r="K15" s="341">
        <v>389</v>
      </c>
      <c r="L15" s="342">
        <v>32.579564489112229</v>
      </c>
      <c r="M15" s="341">
        <v>93</v>
      </c>
      <c r="N15" s="342">
        <v>23.907455012853472</v>
      </c>
      <c r="O15" s="341"/>
      <c r="P15" s="341">
        <v>437</v>
      </c>
      <c r="Q15" s="342">
        <v>36.599664991624792</v>
      </c>
      <c r="R15" s="341">
        <v>146</v>
      </c>
      <c r="S15" s="342">
        <v>33.409610983981693</v>
      </c>
    </row>
    <row r="16" spans="1:21" s="275" customFormat="1" ht="18" customHeight="1" x14ac:dyDescent="0.2">
      <c r="A16" s="318"/>
      <c r="B16" s="331" t="s">
        <v>8</v>
      </c>
      <c r="C16" s="341">
        <f t="shared" si="0"/>
        <v>6963</v>
      </c>
      <c r="D16" s="342">
        <f t="shared" si="1"/>
        <v>10.502737680438029</v>
      </c>
      <c r="E16" s="338"/>
      <c r="F16" s="341">
        <v>2914</v>
      </c>
      <c r="G16" s="342">
        <v>41.849777394801094</v>
      </c>
      <c r="H16" s="341">
        <v>0</v>
      </c>
      <c r="I16" s="342">
        <v>0</v>
      </c>
      <c r="J16" s="341"/>
      <c r="K16" s="341">
        <v>3437</v>
      </c>
      <c r="L16" s="342">
        <v>49.360907654746519</v>
      </c>
      <c r="M16" s="341">
        <v>1</v>
      </c>
      <c r="N16" s="342">
        <v>2.9095141111434391E-2</v>
      </c>
      <c r="O16" s="341"/>
      <c r="P16" s="341">
        <v>612</v>
      </c>
      <c r="Q16" s="342">
        <v>8.7893149504523915</v>
      </c>
      <c r="R16" s="341">
        <v>96</v>
      </c>
      <c r="S16" s="342">
        <v>15.686274509803921</v>
      </c>
    </row>
    <row r="17" spans="1:19" s="275" customFormat="1" ht="18" customHeight="1" x14ac:dyDescent="0.2">
      <c r="A17" s="318"/>
      <c r="B17" s="331" t="s">
        <v>7</v>
      </c>
      <c r="C17" s="341">
        <f t="shared" si="0"/>
        <v>13012</v>
      </c>
      <c r="D17" s="342">
        <f t="shared" si="1"/>
        <v>19.626830776656561</v>
      </c>
      <c r="E17" s="338"/>
      <c r="F17" s="341">
        <v>5408</v>
      </c>
      <c r="G17" s="342">
        <v>41.561635413464494</v>
      </c>
      <c r="H17" s="341">
        <v>12</v>
      </c>
      <c r="I17" s="342">
        <v>0.22189349112426035</v>
      </c>
      <c r="J17" s="341"/>
      <c r="K17" s="341">
        <v>4252</v>
      </c>
      <c r="L17" s="342">
        <v>32.677528435290505</v>
      </c>
      <c r="M17" s="341">
        <v>24</v>
      </c>
      <c r="N17" s="342">
        <v>0.56444026340545628</v>
      </c>
      <c r="O17" s="341"/>
      <c r="P17" s="341">
        <v>3352</v>
      </c>
      <c r="Q17" s="342">
        <v>25.760836151245002</v>
      </c>
      <c r="R17" s="341">
        <v>52</v>
      </c>
      <c r="S17" s="342">
        <v>1.5513126491646778</v>
      </c>
    </row>
    <row r="18" spans="1:19" s="275" customFormat="1" ht="18" customHeight="1" x14ac:dyDescent="0.2">
      <c r="A18" s="318"/>
      <c r="B18" s="331" t="s">
        <v>43</v>
      </c>
      <c r="C18" s="341">
        <f t="shared" si="0"/>
        <v>8420</v>
      </c>
      <c r="D18" s="342">
        <f t="shared" si="1"/>
        <v>12.700423850249635</v>
      </c>
      <c r="E18" s="338"/>
      <c r="F18" s="341">
        <v>2603</v>
      </c>
      <c r="G18" s="342">
        <v>30.914489311163894</v>
      </c>
      <c r="H18" s="341">
        <v>293</v>
      </c>
      <c r="I18" s="342">
        <v>11.256242796772954</v>
      </c>
      <c r="J18" s="341"/>
      <c r="K18" s="341">
        <v>2138</v>
      </c>
      <c r="L18" s="342">
        <v>25.39192399049881</v>
      </c>
      <c r="M18" s="341">
        <v>436</v>
      </c>
      <c r="N18" s="342">
        <v>20.392890551917681</v>
      </c>
      <c r="O18" s="341"/>
      <c r="P18" s="341">
        <v>3679</v>
      </c>
      <c r="Q18" s="342">
        <v>43.693586698337292</v>
      </c>
      <c r="R18" s="341">
        <v>1410</v>
      </c>
      <c r="S18" s="342">
        <v>38.325631965207933</v>
      </c>
    </row>
    <row r="19" spans="1:19" s="275" customFormat="1" ht="18" customHeight="1" x14ac:dyDescent="0.2">
      <c r="A19" s="318"/>
      <c r="B19" s="331" t="s">
        <v>44</v>
      </c>
      <c r="C19" s="341">
        <f t="shared" si="0"/>
        <v>201</v>
      </c>
      <c r="D19" s="342">
        <f t="shared" si="1"/>
        <v>0.30318113941807323</v>
      </c>
      <c r="E19" s="338"/>
      <c r="F19" s="341">
        <v>64</v>
      </c>
      <c r="G19" s="342">
        <v>31.840796019900498</v>
      </c>
      <c r="H19" s="341">
        <v>63</v>
      </c>
      <c r="I19" s="342">
        <v>98.4375</v>
      </c>
      <c r="J19" s="341"/>
      <c r="K19" s="341">
        <v>126</v>
      </c>
      <c r="L19" s="342">
        <v>62.68656716417911</v>
      </c>
      <c r="M19" s="341">
        <v>126</v>
      </c>
      <c r="N19" s="342">
        <v>100</v>
      </c>
      <c r="O19" s="341"/>
      <c r="P19" s="341">
        <v>11</v>
      </c>
      <c r="Q19" s="342">
        <v>5.4726368159203984</v>
      </c>
      <c r="R19" s="341">
        <v>11</v>
      </c>
      <c r="S19" s="342">
        <v>100</v>
      </c>
    </row>
    <row r="20" spans="1:19" s="275" customFormat="1" ht="18" customHeight="1" x14ac:dyDescent="0.2">
      <c r="A20" s="318"/>
      <c r="B20" s="331" t="s">
        <v>6</v>
      </c>
      <c r="C20" s="341">
        <f t="shared" si="0"/>
        <v>1288</v>
      </c>
      <c r="D20" s="342">
        <f t="shared" si="1"/>
        <v>1.9427726744799916</v>
      </c>
      <c r="E20" s="338"/>
      <c r="F20" s="341">
        <v>9</v>
      </c>
      <c r="G20" s="342">
        <v>0.69875776397515532</v>
      </c>
      <c r="H20" s="341">
        <v>0</v>
      </c>
      <c r="I20" s="342">
        <v>0</v>
      </c>
      <c r="J20" s="341"/>
      <c r="K20" s="341">
        <v>265</v>
      </c>
      <c r="L20" s="342">
        <v>20.574534161490686</v>
      </c>
      <c r="M20" s="341">
        <v>67</v>
      </c>
      <c r="N20" s="342">
        <v>25.283018867924529</v>
      </c>
      <c r="O20" s="341"/>
      <c r="P20" s="341">
        <v>1014</v>
      </c>
      <c r="Q20" s="342">
        <v>78.726708074534159</v>
      </c>
      <c r="R20" s="341">
        <v>328</v>
      </c>
      <c r="S20" s="342">
        <v>32.34714003944773</v>
      </c>
    </row>
    <row r="21" spans="1:19" s="275" customFormat="1" ht="18" customHeight="1" x14ac:dyDescent="0.2">
      <c r="A21" s="318"/>
      <c r="B21" s="331" t="s">
        <v>5</v>
      </c>
      <c r="C21" s="341">
        <f t="shared" si="0"/>
        <v>1250</v>
      </c>
      <c r="D21" s="342">
        <f t="shared" si="1"/>
        <v>1.8854548471273209</v>
      </c>
      <c r="E21" s="338"/>
      <c r="F21" s="341">
        <v>260</v>
      </c>
      <c r="G21" s="342">
        <v>20.8</v>
      </c>
      <c r="H21" s="341">
        <v>49</v>
      </c>
      <c r="I21" s="342">
        <v>18.846153846153847</v>
      </c>
      <c r="J21" s="341"/>
      <c r="K21" s="341">
        <v>222</v>
      </c>
      <c r="L21" s="342">
        <v>17.760000000000002</v>
      </c>
      <c r="M21" s="341">
        <v>62</v>
      </c>
      <c r="N21" s="342">
        <v>27.927927927927925</v>
      </c>
      <c r="O21" s="341"/>
      <c r="P21" s="341">
        <v>768</v>
      </c>
      <c r="Q21" s="342">
        <v>61.44</v>
      </c>
      <c r="R21" s="341">
        <v>691</v>
      </c>
      <c r="S21" s="342">
        <v>89.973958333333343</v>
      </c>
    </row>
    <row r="22" spans="1:19" s="275" customFormat="1" ht="18" customHeight="1" x14ac:dyDescent="0.2">
      <c r="A22" s="318"/>
      <c r="B22" s="331" t="s">
        <v>38</v>
      </c>
      <c r="C22" s="341">
        <f t="shared" si="0"/>
        <v>5633</v>
      </c>
      <c r="D22" s="342">
        <f t="shared" si="1"/>
        <v>8.4966137230945584</v>
      </c>
      <c r="E22" s="338"/>
      <c r="F22" s="341">
        <v>1474</v>
      </c>
      <c r="G22" s="342">
        <v>26.167228830108293</v>
      </c>
      <c r="H22" s="341">
        <v>9</v>
      </c>
      <c r="I22" s="342">
        <v>0.61058344640434192</v>
      </c>
      <c r="J22" s="341"/>
      <c r="K22" s="341">
        <v>2029</v>
      </c>
      <c r="L22" s="342">
        <v>36.019882833303747</v>
      </c>
      <c r="M22" s="341">
        <v>84</v>
      </c>
      <c r="N22" s="342">
        <v>4.1399704287826511</v>
      </c>
      <c r="O22" s="341"/>
      <c r="P22" s="341">
        <v>2130</v>
      </c>
      <c r="Q22" s="342">
        <v>37.81288833658796</v>
      </c>
      <c r="R22" s="341">
        <v>227</v>
      </c>
      <c r="S22" s="342">
        <v>10.657276995305164</v>
      </c>
    </row>
    <row r="23" spans="1:19" s="275" customFormat="1" ht="18" customHeight="1" x14ac:dyDescent="0.2">
      <c r="A23" s="318"/>
      <c r="B23" s="331" t="s">
        <v>45</v>
      </c>
      <c r="C23" s="341">
        <f t="shared" si="0"/>
        <v>4413</v>
      </c>
      <c r="D23" s="342">
        <f t="shared" si="1"/>
        <v>6.6564097922982945</v>
      </c>
      <c r="E23" s="338"/>
      <c r="F23" s="341">
        <v>1807</v>
      </c>
      <c r="G23" s="342">
        <v>40.947201450260593</v>
      </c>
      <c r="H23" s="341">
        <v>35</v>
      </c>
      <c r="I23" s="342">
        <v>1.9369120088544549</v>
      </c>
      <c r="J23" s="341"/>
      <c r="K23" s="341">
        <v>1926</v>
      </c>
      <c r="L23" s="342">
        <v>43.643779741672333</v>
      </c>
      <c r="M23" s="341">
        <v>50</v>
      </c>
      <c r="N23" s="342">
        <v>2.5960539979231569</v>
      </c>
      <c r="O23" s="341"/>
      <c r="P23" s="341">
        <v>680</v>
      </c>
      <c r="Q23" s="342">
        <v>15.409018808067074</v>
      </c>
      <c r="R23" s="341">
        <v>95</v>
      </c>
      <c r="S23" s="342">
        <v>13.970588235294118</v>
      </c>
    </row>
    <row r="24" spans="1:19" s="275" customFormat="1" ht="18" customHeight="1" x14ac:dyDescent="0.2">
      <c r="A24" s="318">
        <v>47094</v>
      </c>
      <c r="B24" s="331" t="s">
        <v>46</v>
      </c>
      <c r="C24" s="341">
        <f t="shared" si="0"/>
        <v>4174</v>
      </c>
      <c r="D24" s="342">
        <f t="shared" si="1"/>
        <v>6.2959108255275513</v>
      </c>
      <c r="E24" s="338"/>
      <c r="F24" s="341">
        <v>1521</v>
      </c>
      <c r="G24" s="342">
        <v>36.439865836128419</v>
      </c>
      <c r="H24" s="341">
        <v>37</v>
      </c>
      <c r="I24" s="342">
        <v>2.4326101249178174</v>
      </c>
      <c r="J24" s="341"/>
      <c r="K24" s="341">
        <v>2079</v>
      </c>
      <c r="L24" s="342">
        <v>49.808337326305704</v>
      </c>
      <c r="M24" s="341">
        <v>117</v>
      </c>
      <c r="N24" s="342">
        <v>5.6277056277056277</v>
      </c>
      <c r="O24" s="341"/>
      <c r="P24" s="341">
        <v>574</v>
      </c>
      <c r="Q24" s="342">
        <v>13.751796837565882</v>
      </c>
      <c r="R24" s="341">
        <v>34</v>
      </c>
      <c r="S24" s="342">
        <v>5.9233449477351918</v>
      </c>
    </row>
    <row r="25" spans="1:19" s="275" customFormat="1" ht="18" customHeight="1" x14ac:dyDescent="0.2">
      <c r="B25" s="331" t="s">
        <v>47</v>
      </c>
      <c r="C25" s="341">
        <f t="shared" si="0"/>
        <v>1768</v>
      </c>
      <c r="D25" s="342">
        <f t="shared" si="1"/>
        <v>2.6667873357768825</v>
      </c>
      <c r="E25" s="338"/>
      <c r="F25" s="341">
        <v>255</v>
      </c>
      <c r="G25" s="342">
        <v>14.423076923076922</v>
      </c>
      <c r="H25" s="341">
        <v>13</v>
      </c>
      <c r="I25" s="342">
        <v>5.0980392156862742</v>
      </c>
      <c r="J25" s="341"/>
      <c r="K25" s="341">
        <v>421</v>
      </c>
      <c r="L25" s="342">
        <v>23.812217194570135</v>
      </c>
      <c r="M25" s="341">
        <v>16</v>
      </c>
      <c r="N25" s="342">
        <v>3.800475059382423</v>
      </c>
      <c r="O25" s="341"/>
      <c r="P25" s="341">
        <v>1092</v>
      </c>
      <c r="Q25" s="342">
        <v>61.764705882352942</v>
      </c>
      <c r="R25" s="341">
        <v>307</v>
      </c>
      <c r="S25" s="342">
        <v>28.113553113553113</v>
      </c>
    </row>
    <row r="26" spans="1:19" s="275" customFormat="1" ht="18" customHeight="1" x14ac:dyDescent="0.2">
      <c r="B26" s="331" t="s">
        <v>48</v>
      </c>
      <c r="C26" s="341">
        <f t="shared" si="0"/>
        <v>807</v>
      </c>
      <c r="D26" s="342">
        <f t="shared" si="1"/>
        <v>1.2172496493053984</v>
      </c>
      <c r="E26" s="338"/>
      <c r="F26" s="341">
        <v>218</v>
      </c>
      <c r="G26" s="342">
        <v>27.01363073110285</v>
      </c>
      <c r="H26" s="341">
        <v>13</v>
      </c>
      <c r="I26" s="342">
        <v>5.9633027522935782</v>
      </c>
      <c r="J26" s="341"/>
      <c r="K26" s="341">
        <v>338</v>
      </c>
      <c r="L26" s="342">
        <v>41.883519206939276</v>
      </c>
      <c r="M26" s="341">
        <v>20</v>
      </c>
      <c r="N26" s="342">
        <v>5.9171597633136095</v>
      </c>
      <c r="O26" s="341"/>
      <c r="P26" s="341">
        <v>251</v>
      </c>
      <c r="Q26" s="342">
        <v>31.10285006195787</v>
      </c>
      <c r="R26" s="341">
        <v>6</v>
      </c>
      <c r="S26" s="342">
        <v>2.3904382470119523</v>
      </c>
    </row>
    <row r="27" spans="1:19" s="275" customFormat="1" ht="18" customHeight="1" x14ac:dyDescent="0.2">
      <c r="B27" s="331" t="s">
        <v>49</v>
      </c>
      <c r="C27" s="341">
        <f t="shared" si="0"/>
        <v>1052</v>
      </c>
      <c r="D27" s="342">
        <f t="shared" si="1"/>
        <v>1.5867987993423533</v>
      </c>
      <c r="E27" s="338"/>
      <c r="F27" s="341">
        <v>371</v>
      </c>
      <c r="G27" s="342">
        <v>35.266159695817493</v>
      </c>
      <c r="H27" s="341">
        <v>23</v>
      </c>
      <c r="I27" s="342">
        <v>6.1994609164420487</v>
      </c>
      <c r="J27" s="341"/>
      <c r="K27" s="341">
        <v>507</v>
      </c>
      <c r="L27" s="342">
        <v>48.193916349809882</v>
      </c>
      <c r="M27" s="341">
        <v>23</v>
      </c>
      <c r="N27" s="342">
        <v>4.5364891518737673</v>
      </c>
      <c r="O27" s="341"/>
      <c r="P27" s="341">
        <v>174</v>
      </c>
      <c r="Q27" s="342">
        <v>16.539923954372622</v>
      </c>
      <c r="R27" s="341">
        <v>16</v>
      </c>
      <c r="S27" s="342">
        <v>9.1954022988505741</v>
      </c>
    </row>
    <row r="28" spans="1:19" s="275" customFormat="1" ht="18" customHeight="1" x14ac:dyDescent="0.2">
      <c r="B28" s="336" t="s">
        <v>4</v>
      </c>
      <c r="C28" s="343">
        <f t="shared" si="0"/>
        <v>563</v>
      </c>
      <c r="D28" s="344">
        <f t="shared" si="1"/>
        <v>0.84920886314614541</v>
      </c>
      <c r="E28" s="338"/>
      <c r="F28" s="343">
        <v>179</v>
      </c>
      <c r="G28" s="344">
        <v>31.793960923623445</v>
      </c>
      <c r="H28" s="343">
        <v>13</v>
      </c>
      <c r="I28" s="344">
        <v>7.2625698324022352</v>
      </c>
      <c r="J28" s="341"/>
      <c r="K28" s="343">
        <v>194</v>
      </c>
      <c r="L28" s="344">
        <v>34.458259325044402</v>
      </c>
      <c r="M28" s="343">
        <v>19</v>
      </c>
      <c r="N28" s="344">
        <v>9.7938144329896915</v>
      </c>
      <c r="O28" s="341"/>
      <c r="P28" s="343">
        <v>190</v>
      </c>
      <c r="Q28" s="344">
        <v>33.747779751332146</v>
      </c>
      <c r="R28" s="343">
        <v>28</v>
      </c>
      <c r="S28" s="344">
        <v>14.736842105263156</v>
      </c>
    </row>
    <row r="29" spans="1:19" s="212" customFormat="1" ht="18" customHeight="1" x14ac:dyDescent="0.2">
      <c r="B29" s="332" t="s">
        <v>3</v>
      </c>
      <c r="C29" s="333">
        <f>SUM(C11:C28)</f>
        <v>66297</v>
      </c>
      <c r="D29" s="334">
        <f t="shared" si="1"/>
        <v>100</v>
      </c>
      <c r="E29" s="349"/>
      <c r="F29" s="333">
        <f>SUM(F11:F28)</f>
        <v>21380</v>
      </c>
      <c r="G29" s="334">
        <f t="shared" ref="G29" si="2">F29/$C29*100</f>
        <v>32.248819705265696</v>
      </c>
      <c r="H29" s="333">
        <f>SUM(H11:H28)</f>
        <v>660</v>
      </c>
      <c r="I29" s="334">
        <f t="shared" ref="I29" si="3">H29/F29*100</f>
        <v>3.0869971936389149</v>
      </c>
      <c r="J29" s="352"/>
      <c r="K29" s="333">
        <f>SUM(K11:K28)</f>
        <v>22643</v>
      </c>
      <c r="L29" s="334">
        <f t="shared" ref="L29" si="4">K29/$C29*100</f>
        <v>34.153883282803143</v>
      </c>
      <c r="M29" s="333">
        <f>SUM(M11:M28)</f>
        <v>1285</v>
      </c>
      <c r="N29" s="334">
        <f t="shared" ref="N29" si="5">M29/K29*100</f>
        <v>5.6750430596652386</v>
      </c>
      <c r="O29" s="352"/>
      <c r="P29" s="333">
        <f>SUM(P11:P28)</f>
        <v>22274</v>
      </c>
      <c r="Q29" s="353">
        <f t="shared" ref="Q29" si="6">P29/$C29*100</f>
        <v>33.597297011931161</v>
      </c>
      <c r="R29" s="333">
        <f>SUM(R11:R28)</f>
        <v>6352</v>
      </c>
      <c r="S29" s="353">
        <f t="shared" ref="S29" si="7">R29/P29*100</f>
        <v>28.51755409894945</v>
      </c>
    </row>
    <row r="30" spans="1:19" s="256" customFormat="1" ht="6.75" customHeight="1" x14ac:dyDescent="0.2">
      <c r="B30" s="1148"/>
      <c r="C30" s="1148"/>
      <c r="D30" s="1148"/>
      <c r="E30" s="293"/>
    </row>
    <row r="31" spans="1:19" x14ac:dyDescent="0.2">
      <c r="B31" s="1149"/>
      <c r="C31" s="1149"/>
      <c r="D31" s="1149"/>
      <c r="E31" s="1149"/>
      <c r="F31" s="1149"/>
      <c r="G31" s="1149"/>
      <c r="H31" s="1149"/>
      <c r="I31" s="1149"/>
      <c r="J31" s="1149"/>
      <c r="K31" s="1149"/>
      <c r="L31" s="1149"/>
      <c r="M31" s="1149"/>
      <c r="N31" s="1149"/>
      <c r="O31" s="1149"/>
      <c r="P31" s="1149"/>
      <c r="Q31" s="1149"/>
    </row>
    <row r="32" spans="1:19" x14ac:dyDescent="0.2">
      <c r="F32" s="319"/>
      <c r="K32" s="319"/>
    </row>
    <row r="33" spans="2:11" x14ac:dyDescent="0.2">
      <c r="B33" s="319"/>
      <c r="K33"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58</v>
      </c>
    </row>
    <row r="2" spans="1:21" s="205" customFormat="1" ht="49.5" customHeight="1" x14ac:dyDescent="0.2">
      <c r="B2" s="1043"/>
      <c r="C2" s="1043"/>
      <c r="D2" s="1043"/>
      <c r="E2" s="206"/>
      <c r="F2" s="1129"/>
      <c r="G2" s="1129"/>
      <c r="H2" s="1129"/>
      <c r="I2" s="1129"/>
      <c r="J2" s="1129"/>
      <c r="K2" s="1129"/>
      <c r="L2" s="1129"/>
      <c r="M2" s="1129"/>
      <c r="N2" s="1129"/>
      <c r="O2" s="1129"/>
      <c r="P2" s="1129"/>
      <c r="Q2" s="1129"/>
      <c r="S2" s="206"/>
    </row>
    <row r="3" spans="1:21" s="205" customFormat="1" ht="3" customHeight="1" x14ac:dyDescent="0.2">
      <c r="B3" s="206"/>
      <c r="C3" s="206"/>
      <c r="D3" s="206"/>
      <c r="E3" s="206"/>
      <c r="K3" s="206"/>
      <c r="P3" s="206"/>
      <c r="S3" s="206"/>
    </row>
    <row r="4" spans="1:21" s="208" customFormat="1" ht="15" customHeight="1" x14ac:dyDescent="0.2">
      <c r="B4" s="1143" t="s">
        <v>449</v>
      </c>
      <c r="C4" s="1143"/>
      <c r="D4" s="1143"/>
      <c r="E4" s="1143"/>
      <c r="F4" s="1143"/>
      <c r="G4" s="1143"/>
      <c r="H4" s="1143"/>
      <c r="I4" s="1143"/>
      <c r="J4" s="1143"/>
      <c r="K4" s="1143"/>
      <c r="L4" s="1143"/>
      <c r="M4" s="1143"/>
      <c r="N4" s="1143"/>
      <c r="O4" s="1143"/>
      <c r="P4" s="1143"/>
      <c r="Q4" s="1143"/>
      <c r="R4" s="1143"/>
      <c r="S4" s="1143"/>
      <c r="T4" s="314"/>
    </row>
    <row r="5" spans="1:21" s="315" customFormat="1" ht="15" customHeight="1" x14ac:dyDescent="0.2">
      <c r="B5" s="1130" t="str">
        <f>porsaad!B6</f>
        <v>Situación a 31 de marzo de 2023</v>
      </c>
      <c r="C5" s="1130"/>
      <c r="D5" s="1130"/>
      <c r="E5" s="1130"/>
      <c r="F5" s="1130"/>
      <c r="G5" s="1130"/>
      <c r="H5" s="1130"/>
      <c r="I5" s="1130"/>
      <c r="J5" s="1130"/>
      <c r="K5" s="1130"/>
      <c r="L5" s="1130"/>
      <c r="M5" s="1130"/>
      <c r="N5" s="1130"/>
      <c r="O5" s="1130"/>
      <c r="P5" s="1130"/>
      <c r="Q5" s="1130"/>
      <c r="R5" s="1130"/>
      <c r="S5" s="1130"/>
      <c r="T5" s="316"/>
      <c r="U5" s="91"/>
    </row>
    <row r="6" spans="1:21" s="208" customFormat="1" ht="4.5" customHeight="1" x14ac:dyDescent="0.2"/>
    <row r="7" spans="1:21" s="211" customFormat="1" ht="15" customHeight="1" x14ac:dyDescent="0.2">
      <c r="A7" s="212"/>
      <c r="B7" s="1131" t="s">
        <v>15</v>
      </c>
      <c r="C7" s="1134" t="s">
        <v>79</v>
      </c>
      <c r="D7" s="1135"/>
      <c r="E7" s="347"/>
      <c r="F7" s="1150" t="s">
        <v>34</v>
      </c>
      <c r="G7" s="1151"/>
      <c r="H7" s="1151"/>
      <c r="I7" s="1152"/>
      <c r="J7" s="351"/>
      <c r="K7" s="1150" t="s">
        <v>52</v>
      </c>
      <c r="L7" s="1151"/>
      <c r="M7" s="1151"/>
      <c r="N7" s="1152"/>
      <c r="O7" s="351"/>
      <c r="P7" s="1150" t="s">
        <v>53</v>
      </c>
      <c r="Q7" s="1151"/>
      <c r="R7" s="1151"/>
      <c r="S7" s="1152"/>
    </row>
    <row r="8" spans="1:21" s="211" customFormat="1" ht="29.25" customHeight="1" x14ac:dyDescent="0.2">
      <c r="A8" s="212"/>
      <c r="B8" s="1132"/>
      <c r="C8" s="1136"/>
      <c r="D8" s="1137"/>
      <c r="E8" s="347"/>
      <c r="F8" s="1153" t="s">
        <v>75</v>
      </c>
      <c r="G8" s="1154"/>
      <c r="H8" s="1155" t="s">
        <v>137</v>
      </c>
      <c r="I8" s="1156"/>
      <c r="J8" s="329"/>
      <c r="K8" s="1153" t="s">
        <v>75</v>
      </c>
      <c r="L8" s="1154"/>
      <c r="M8" s="1155" t="s">
        <v>137</v>
      </c>
      <c r="N8" s="1156"/>
      <c r="O8" s="329"/>
      <c r="P8" s="1153" t="s">
        <v>75</v>
      </c>
      <c r="Q8" s="1154"/>
      <c r="R8" s="1155" t="s">
        <v>137</v>
      </c>
      <c r="S8" s="1156"/>
    </row>
    <row r="9" spans="1:21" s="216" customFormat="1" ht="29.25" customHeight="1" x14ac:dyDescent="0.2">
      <c r="A9" s="317"/>
      <c r="B9" s="1133"/>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121595</v>
      </c>
      <c r="D11" s="340">
        <f>C11/C$29*100</f>
        <v>32.572037791546457</v>
      </c>
      <c r="E11" s="338"/>
      <c r="F11" s="335">
        <v>26945</v>
      </c>
      <c r="G11" s="340">
        <v>22.159628274188904</v>
      </c>
      <c r="H11" s="335">
        <v>414</v>
      </c>
      <c r="I11" s="340">
        <v>1.5364631657079235</v>
      </c>
      <c r="J11" s="341"/>
      <c r="K11" s="335">
        <v>54012</v>
      </c>
      <c r="L11" s="340">
        <v>44.41958962128377</v>
      </c>
      <c r="M11" s="335">
        <v>956</v>
      </c>
      <c r="N11" s="340">
        <v>1.7699770421387842</v>
      </c>
      <c r="O11" s="341"/>
      <c r="P11" s="335">
        <v>40638</v>
      </c>
      <c r="Q11" s="340">
        <v>33.420782104527326</v>
      </c>
      <c r="R11" s="335">
        <v>6505</v>
      </c>
      <c r="S11" s="340">
        <v>16.007185392981938</v>
      </c>
    </row>
    <row r="12" spans="1:21" s="275" customFormat="1" ht="18" customHeight="1" x14ac:dyDescent="0.2">
      <c r="A12" s="318"/>
      <c r="B12" s="331" t="s">
        <v>10</v>
      </c>
      <c r="C12" s="341">
        <f t="shared" ref="C12:C28" si="0">F12+K12+P12</f>
        <v>3289</v>
      </c>
      <c r="D12" s="342">
        <f t="shared" ref="D12:D29" si="1">C12/C$29*100</f>
        <v>0.88103484762034867</v>
      </c>
      <c r="E12" s="338"/>
      <c r="F12" s="341">
        <v>649</v>
      </c>
      <c r="G12" s="342">
        <v>19.732441471571907</v>
      </c>
      <c r="H12" s="341">
        <v>8</v>
      </c>
      <c r="I12" s="342">
        <v>1.2326656394453006</v>
      </c>
      <c r="J12" s="341"/>
      <c r="K12" s="341">
        <v>1212</v>
      </c>
      <c r="L12" s="342">
        <v>36.850106415323808</v>
      </c>
      <c r="M12" s="341">
        <v>38</v>
      </c>
      <c r="N12" s="342">
        <v>3.1353135313531353</v>
      </c>
      <c r="O12" s="341"/>
      <c r="P12" s="341">
        <v>1428</v>
      </c>
      <c r="Q12" s="342">
        <v>43.417452113104289</v>
      </c>
      <c r="R12" s="341">
        <v>118</v>
      </c>
      <c r="S12" s="342">
        <v>8.2633053221288506</v>
      </c>
    </row>
    <row r="13" spans="1:21" s="275" customFormat="1" ht="18" customHeight="1" x14ac:dyDescent="0.2">
      <c r="A13" s="318"/>
      <c r="B13" s="331" t="s">
        <v>40</v>
      </c>
      <c r="C13" s="341">
        <f t="shared" si="0"/>
        <v>2462</v>
      </c>
      <c r="D13" s="342">
        <f t="shared" si="1"/>
        <v>0.65950373817005126</v>
      </c>
      <c r="E13" s="338"/>
      <c r="F13" s="341">
        <v>218</v>
      </c>
      <c r="G13" s="342">
        <v>8.8545897644191705</v>
      </c>
      <c r="H13" s="341">
        <v>10</v>
      </c>
      <c r="I13" s="342">
        <v>4.5871559633027523</v>
      </c>
      <c r="J13" s="341"/>
      <c r="K13" s="341">
        <v>686</v>
      </c>
      <c r="L13" s="342">
        <v>27.863525588952072</v>
      </c>
      <c r="M13" s="341">
        <v>37</v>
      </c>
      <c r="N13" s="342">
        <v>5.3935860058309038</v>
      </c>
      <c r="O13" s="341"/>
      <c r="P13" s="341">
        <v>1558</v>
      </c>
      <c r="Q13" s="342">
        <v>63.281884646628761</v>
      </c>
      <c r="R13" s="341">
        <v>131</v>
      </c>
      <c r="S13" s="342">
        <v>8.4082156611039789</v>
      </c>
    </row>
    <row r="14" spans="1:21" s="275" customFormat="1" ht="18" customHeight="1" x14ac:dyDescent="0.2">
      <c r="A14" s="318"/>
      <c r="B14" s="331" t="s">
        <v>41</v>
      </c>
      <c r="C14" s="341">
        <f t="shared" si="0"/>
        <v>11340</v>
      </c>
      <c r="D14" s="342">
        <f t="shared" si="1"/>
        <v>3.0376817184599436</v>
      </c>
      <c r="E14" s="338"/>
      <c r="F14" s="341">
        <v>1937</v>
      </c>
      <c r="G14" s="342">
        <v>17.081128747795415</v>
      </c>
      <c r="H14" s="341">
        <v>71</v>
      </c>
      <c r="I14" s="342">
        <v>3.6654620547237995</v>
      </c>
      <c r="J14" s="341"/>
      <c r="K14" s="341">
        <v>3806</v>
      </c>
      <c r="L14" s="342">
        <v>33.562610229276899</v>
      </c>
      <c r="M14" s="341">
        <v>160</v>
      </c>
      <c r="N14" s="342">
        <v>4.2038885969521811</v>
      </c>
      <c r="O14" s="341"/>
      <c r="P14" s="341">
        <v>5597</v>
      </c>
      <c r="Q14" s="342">
        <v>49.35626102292769</v>
      </c>
      <c r="R14" s="341">
        <v>208</v>
      </c>
      <c r="S14" s="342">
        <v>3.7162765767375379</v>
      </c>
    </row>
    <row r="15" spans="1:21" s="275" customFormat="1" ht="18" customHeight="1" x14ac:dyDescent="0.2">
      <c r="A15" s="318"/>
      <c r="B15" s="331" t="s">
        <v>9</v>
      </c>
      <c r="C15" s="341">
        <f t="shared" si="0"/>
        <v>2109</v>
      </c>
      <c r="D15" s="342">
        <f t="shared" si="1"/>
        <v>0.56494451007337043</v>
      </c>
      <c r="E15" s="338"/>
      <c r="F15" s="341">
        <v>501</v>
      </c>
      <c r="G15" s="342">
        <v>23.755334281650072</v>
      </c>
      <c r="H15" s="341">
        <v>37</v>
      </c>
      <c r="I15" s="342">
        <v>7.3852295409181634</v>
      </c>
      <c r="J15" s="341"/>
      <c r="K15" s="341">
        <v>775</v>
      </c>
      <c r="L15" s="342">
        <v>36.747273589378857</v>
      </c>
      <c r="M15" s="341">
        <v>105</v>
      </c>
      <c r="N15" s="342">
        <v>13.548387096774196</v>
      </c>
      <c r="O15" s="341"/>
      <c r="P15" s="341">
        <v>833</v>
      </c>
      <c r="Q15" s="342">
        <v>39.497392128971079</v>
      </c>
      <c r="R15" s="341">
        <v>134</v>
      </c>
      <c r="S15" s="342">
        <v>16.086434573829532</v>
      </c>
    </row>
    <row r="16" spans="1:21" s="275" customFormat="1" ht="18" customHeight="1" x14ac:dyDescent="0.2">
      <c r="A16" s="318"/>
      <c r="B16" s="331" t="s">
        <v>8</v>
      </c>
      <c r="C16" s="341">
        <f t="shared" si="0"/>
        <v>3225</v>
      </c>
      <c r="D16" s="342">
        <f t="shared" si="1"/>
        <v>0.86389096490593642</v>
      </c>
      <c r="E16" s="338"/>
      <c r="F16" s="341">
        <v>567</v>
      </c>
      <c r="G16" s="342">
        <v>17.581395348837209</v>
      </c>
      <c r="H16" s="341">
        <v>60</v>
      </c>
      <c r="I16" s="342">
        <v>10.582010582010582</v>
      </c>
      <c r="J16" s="341"/>
      <c r="K16" s="341">
        <v>1324</v>
      </c>
      <c r="L16" s="342">
        <v>41.054263565891475</v>
      </c>
      <c r="M16" s="341">
        <v>163</v>
      </c>
      <c r="N16" s="342">
        <v>12.311178247734139</v>
      </c>
      <c r="O16" s="341"/>
      <c r="P16" s="341">
        <v>1334</v>
      </c>
      <c r="Q16" s="342">
        <v>41.36434108527132</v>
      </c>
      <c r="R16" s="341">
        <v>280</v>
      </c>
      <c r="S16" s="342">
        <v>20.989505247376311</v>
      </c>
    </row>
    <row r="17" spans="1:19" s="275" customFormat="1" ht="18" customHeight="1" x14ac:dyDescent="0.2">
      <c r="A17" s="318"/>
      <c r="B17" s="331" t="s">
        <v>7</v>
      </c>
      <c r="C17" s="341">
        <f t="shared" si="0"/>
        <v>24756</v>
      </c>
      <c r="D17" s="342">
        <f t="shared" si="1"/>
        <v>6.6314681324686386</v>
      </c>
      <c r="E17" s="338"/>
      <c r="F17" s="341">
        <v>3369</v>
      </c>
      <c r="G17" s="342">
        <v>13.608822103732429</v>
      </c>
      <c r="H17" s="341">
        <v>172</v>
      </c>
      <c r="I17" s="342">
        <v>5.1053725140991393</v>
      </c>
      <c r="J17" s="341"/>
      <c r="K17" s="341">
        <v>7698</v>
      </c>
      <c r="L17" s="342">
        <v>31.095492001938922</v>
      </c>
      <c r="M17" s="341">
        <v>675</v>
      </c>
      <c r="N17" s="342">
        <v>8.7685113016367886</v>
      </c>
      <c r="O17" s="341"/>
      <c r="P17" s="341">
        <v>13689</v>
      </c>
      <c r="Q17" s="342">
        <v>55.295685894328649</v>
      </c>
      <c r="R17" s="341">
        <v>2467</v>
      </c>
      <c r="S17" s="342">
        <v>18.021769303820587</v>
      </c>
    </row>
    <row r="18" spans="1:19" s="275" customFormat="1" ht="18" customHeight="1" x14ac:dyDescent="0.2">
      <c r="A18" s="318"/>
      <c r="B18" s="331" t="s">
        <v>43</v>
      </c>
      <c r="C18" s="341">
        <f t="shared" si="0"/>
        <v>25732</v>
      </c>
      <c r="D18" s="342">
        <f t="shared" si="1"/>
        <v>6.8929123438634274</v>
      </c>
      <c r="E18" s="338"/>
      <c r="F18" s="341">
        <v>4782</v>
      </c>
      <c r="G18" s="342">
        <v>18.583864448935177</v>
      </c>
      <c r="H18" s="341">
        <v>953</v>
      </c>
      <c r="I18" s="342">
        <v>19.928900041823503</v>
      </c>
      <c r="J18" s="341"/>
      <c r="K18" s="341">
        <v>7576</v>
      </c>
      <c r="L18" s="342">
        <v>29.44193999689103</v>
      </c>
      <c r="M18" s="341">
        <v>2575</v>
      </c>
      <c r="N18" s="342">
        <v>33.988912354804647</v>
      </c>
      <c r="O18" s="341"/>
      <c r="P18" s="341">
        <v>13374</v>
      </c>
      <c r="Q18" s="342">
        <v>51.974195554173797</v>
      </c>
      <c r="R18" s="341">
        <v>6676</v>
      </c>
      <c r="S18" s="342">
        <v>49.917750859877373</v>
      </c>
    </row>
    <row r="19" spans="1:19" s="275" customFormat="1" ht="18" customHeight="1" x14ac:dyDescent="0.2">
      <c r="A19" s="318"/>
      <c r="B19" s="331" t="s">
        <v>44</v>
      </c>
      <c r="C19" s="341">
        <f t="shared" si="0"/>
        <v>24592</v>
      </c>
      <c r="D19" s="342">
        <f t="shared" si="1"/>
        <v>6.5875369330129567</v>
      </c>
      <c r="E19" s="338"/>
      <c r="F19" s="341">
        <v>3171</v>
      </c>
      <c r="G19" s="342">
        <v>12.894437215354587</v>
      </c>
      <c r="H19" s="341">
        <v>19</v>
      </c>
      <c r="I19" s="342">
        <v>0.59918006937874491</v>
      </c>
      <c r="J19" s="341"/>
      <c r="K19" s="341">
        <v>9207</v>
      </c>
      <c r="L19" s="342">
        <v>37.439004554326608</v>
      </c>
      <c r="M19" s="341">
        <v>39</v>
      </c>
      <c r="N19" s="342">
        <v>0.42359074617139131</v>
      </c>
      <c r="O19" s="341"/>
      <c r="P19" s="341">
        <v>12214</v>
      </c>
      <c r="Q19" s="342">
        <v>49.666558230318799</v>
      </c>
      <c r="R19" s="341">
        <v>43</v>
      </c>
      <c r="S19" s="342">
        <v>0.35205501883084983</v>
      </c>
    </row>
    <row r="20" spans="1:19" s="275" customFormat="1" ht="18" customHeight="1" x14ac:dyDescent="0.2">
      <c r="A20" s="318"/>
      <c r="B20" s="331" t="s">
        <v>6</v>
      </c>
      <c r="C20" s="341">
        <f t="shared" si="0"/>
        <v>40724</v>
      </c>
      <c r="D20" s="342">
        <f t="shared" si="1"/>
        <v>10.908866869714528</v>
      </c>
      <c r="E20" s="338"/>
      <c r="F20" s="341">
        <v>10217</v>
      </c>
      <c r="G20" s="342">
        <v>25.088399960711129</v>
      </c>
      <c r="H20" s="341">
        <v>381</v>
      </c>
      <c r="I20" s="342">
        <v>3.729078986003719</v>
      </c>
      <c r="J20" s="341"/>
      <c r="K20" s="341">
        <v>14701</v>
      </c>
      <c r="L20" s="342">
        <v>36.099106178175035</v>
      </c>
      <c r="M20" s="341">
        <v>732</v>
      </c>
      <c r="N20" s="342">
        <v>4.9792531120331951</v>
      </c>
      <c r="O20" s="341"/>
      <c r="P20" s="341">
        <v>15806</v>
      </c>
      <c r="Q20" s="342">
        <v>38.812493861113836</v>
      </c>
      <c r="R20" s="341">
        <v>1364</v>
      </c>
      <c r="S20" s="342">
        <v>8.6296343160825</v>
      </c>
    </row>
    <row r="21" spans="1:19" s="275" customFormat="1" ht="18" customHeight="1" x14ac:dyDescent="0.2">
      <c r="A21" s="318"/>
      <c r="B21" s="331" t="s">
        <v>5</v>
      </c>
      <c r="C21" s="341">
        <f t="shared" si="0"/>
        <v>3582</v>
      </c>
      <c r="D21" s="342">
        <f t="shared" si="1"/>
        <v>0.95952168567226792</v>
      </c>
      <c r="E21" s="338"/>
      <c r="F21" s="341">
        <v>558</v>
      </c>
      <c r="G21" s="342">
        <v>15.577889447236181</v>
      </c>
      <c r="H21" s="341">
        <v>54</v>
      </c>
      <c r="I21" s="342">
        <v>9.67741935483871</v>
      </c>
      <c r="J21" s="341"/>
      <c r="K21" s="341">
        <v>1193</v>
      </c>
      <c r="L21" s="342">
        <v>33.305415968732547</v>
      </c>
      <c r="M21" s="341">
        <v>190</v>
      </c>
      <c r="N21" s="342">
        <v>15.926236378876782</v>
      </c>
      <c r="O21" s="341"/>
      <c r="P21" s="341">
        <v>1831</v>
      </c>
      <c r="Q21" s="342">
        <v>51.116694584031265</v>
      </c>
      <c r="R21" s="341">
        <v>484</v>
      </c>
      <c r="S21" s="342">
        <v>26.433642818132171</v>
      </c>
    </row>
    <row r="22" spans="1:19" s="275" customFormat="1" ht="18" customHeight="1" x14ac:dyDescent="0.2">
      <c r="A22" s="318"/>
      <c r="B22" s="331" t="s">
        <v>38</v>
      </c>
      <c r="C22" s="341">
        <f t="shared" si="0"/>
        <v>9031</v>
      </c>
      <c r="D22" s="342">
        <f t="shared" si="1"/>
        <v>2.4191625749040346</v>
      </c>
      <c r="E22" s="338"/>
      <c r="F22" s="341">
        <v>1725</v>
      </c>
      <c r="G22" s="342">
        <v>19.10087476469937</v>
      </c>
      <c r="H22" s="341">
        <v>24</v>
      </c>
      <c r="I22" s="342">
        <v>1.3913043478260869</v>
      </c>
      <c r="J22" s="341"/>
      <c r="K22" s="341">
        <v>3270</v>
      </c>
      <c r="L22" s="342">
        <v>36.20861477134315</v>
      </c>
      <c r="M22" s="341">
        <v>54</v>
      </c>
      <c r="N22" s="342">
        <v>1.6513761467889909</v>
      </c>
      <c r="O22" s="341"/>
      <c r="P22" s="341">
        <v>4036</v>
      </c>
      <c r="Q22" s="342">
        <v>44.69051046395748</v>
      </c>
      <c r="R22" s="341">
        <v>157</v>
      </c>
      <c r="S22" s="342">
        <v>3.8899900891972248</v>
      </c>
    </row>
    <row r="23" spans="1:19" s="275" customFormat="1" ht="18" customHeight="1" x14ac:dyDescent="0.2">
      <c r="A23" s="318"/>
      <c r="B23" s="331" t="s">
        <v>45</v>
      </c>
      <c r="C23" s="341">
        <f t="shared" si="0"/>
        <v>64581</v>
      </c>
      <c r="D23" s="342">
        <f t="shared" si="1"/>
        <v>17.299517024679155</v>
      </c>
      <c r="E23" s="338"/>
      <c r="F23" s="341">
        <v>13480</v>
      </c>
      <c r="G23" s="342">
        <v>20.873012186246729</v>
      </c>
      <c r="H23" s="341">
        <v>2096</v>
      </c>
      <c r="I23" s="342">
        <v>15.548961424332344</v>
      </c>
      <c r="J23" s="341"/>
      <c r="K23" s="341">
        <v>24186</v>
      </c>
      <c r="L23" s="342">
        <v>37.450643378083335</v>
      </c>
      <c r="M23" s="341">
        <v>5300</v>
      </c>
      <c r="N23" s="342">
        <v>21.91350367981477</v>
      </c>
      <c r="O23" s="341"/>
      <c r="P23" s="341">
        <v>26915</v>
      </c>
      <c r="Q23" s="342">
        <v>41.676344435669932</v>
      </c>
      <c r="R23" s="341">
        <v>10196</v>
      </c>
      <c r="S23" s="342">
        <v>37.882221809399965</v>
      </c>
    </row>
    <row r="24" spans="1:19" s="275" customFormat="1" ht="18" customHeight="1" x14ac:dyDescent="0.2">
      <c r="A24" s="318">
        <v>47094</v>
      </c>
      <c r="B24" s="331" t="s">
        <v>46</v>
      </c>
      <c r="C24" s="341">
        <f t="shared" si="0"/>
        <v>7765</v>
      </c>
      <c r="D24" s="342">
        <f t="shared" si="1"/>
        <v>2.0800351449595649</v>
      </c>
      <c r="E24" s="338"/>
      <c r="F24" s="341">
        <v>1565</v>
      </c>
      <c r="G24" s="342">
        <v>20.154539600772697</v>
      </c>
      <c r="H24" s="341">
        <v>204</v>
      </c>
      <c r="I24" s="342">
        <v>13.035143769968052</v>
      </c>
      <c r="J24" s="341"/>
      <c r="K24" s="341">
        <v>2764</v>
      </c>
      <c r="L24" s="342">
        <v>35.595621377978112</v>
      </c>
      <c r="M24" s="341">
        <v>506</v>
      </c>
      <c r="N24" s="342">
        <v>18.306801736613604</v>
      </c>
      <c r="O24" s="341"/>
      <c r="P24" s="341">
        <v>3436</v>
      </c>
      <c r="Q24" s="342">
        <v>44.249839021249194</v>
      </c>
      <c r="R24" s="341">
        <v>1336</v>
      </c>
      <c r="S24" s="342">
        <v>38.882421420256115</v>
      </c>
    </row>
    <row r="25" spans="1:19" s="275" customFormat="1" ht="18" customHeight="1" x14ac:dyDescent="0.2">
      <c r="B25" s="331" t="s">
        <v>47</v>
      </c>
      <c r="C25" s="341">
        <f t="shared" si="0"/>
        <v>2847</v>
      </c>
      <c r="D25" s="342">
        <f t="shared" si="1"/>
        <v>0.76263490762393826</v>
      </c>
      <c r="E25" s="338"/>
      <c r="F25" s="341">
        <v>290</v>
      </c>
      <c r="G25" s="342">
        <v>10.186160871092378</v>
      </c>
      <c r="H25" s="341">
        <v>3</v>
      </c>
      <c r="I25" s="342">
        <v>1.0344827586206897</v>
      </c>
      <c r="J25" s="341"/>
      <c r="K25" s="341">
        <v>947</v>
      </c>
      <c r="L25" s="342">
        <v>33.263083948015456</v>
      </c>
      <c r="M25" s="341">
        <v>10</v>
      </c>
      <c r="N25" s="342">
        <v>1.0559662090813093</v>
      </c>
      <c r="O25" s="341"/>
      <c r="P25" s="341">
        <v>1610</v>
      </c>
      <c r="Q25" s="342">
        <v>56.550755180892168</v>
      </c>
      <c r="R25" s="341">
        <v>8</v>
      </c>
      <c r="S25" s="342">
        <v>0.49689440993788819</v>
      </c>
    </row>
    <row r="26" spans="1:19" s="275" customFormat="1" ht="18" customHeight="1" x14ac:dyDescent="0.2">
      <c r="B26" s="331" t="s">
        <v>48</v>
      </c>
      <c r="C26" s="341">
        <f t="shared" si="0"/>
        <v>21846</v>
      </c>
      <c r="D26" s="342">
        <f t="shared" si="1"/>
        <v>5.8519572152977011</v>
      </c>
      <c r="E26" s="338"/>
      <c r="F26" s="341">
        <v>3643</v>
      </c>
      <c r="G26" s="342">
        <v>16.675821660715918</v>
      </c>
      <c r="H26" s="341">
        <v>461</v>
      </c>
      <c r="I26" s="342">
        <v>12.654405709580017</v>
      </c>
      <c r="J26" s="341"/>
      <c r="K26" s="341">
        <v>7052</v>
      </c>
      <c r="L26" s="342">
        <v>32.280509017669139</v>
      </c>
      <c r="M26" s="341">
        <v>1379</v>
      </c>
      <c r="N26" s="342">
        <v>19.554736245036867</v>
      </c>
      <c r="O26" s="341"/>
      <c r="P26" s="341">
        <v>11151</v>
      </c>
      <c r="Q26" s="342">
        <v>51.043669321614935</v>
      </c>
      <c r="R26" s="341">
        <v>4358</v>
      </c>
      <c r="S26" s="342">
        <v>39.081696708815358</v>
      </c>
    </row>
    <row r="27" spans="1:19" s="275" customFormat="1" ht="18" customHeight="1" x14ac:dyDescent="0.2">
      <c r="B27" s="331" t="s">
        <v>49</v>
      </c>
      <c r="C27" s="341">
        <f t="shared" si="0"/>
        <v>3086</v>
      </c>
      <c r="D27" s="342">
        <f t="shared" si="1"/>
        <v>0.82665659463557195</v>
      </c>
      <c r="E27" s="338"/>
      <c r="F27" s="341">
        <v>463</v>
      </c>
      <c r="G27" s="342">
        <v>15.003240440699935</v>
      </c>
      <c r="H27" s="341">
        <v>134</v>
      </c>
      <c r="I27" s="342">
        <v>28.941684665226781</v>
      </c>
      <c r="J27" s="341"/>
      <c r="K27" s="341">
        <v>1072</v>
      </c>
      <c r="L27" s="342">
        <v>34.73752430330525</v>
      </c>
      <c r="M27" s="341">
        <v>334</v>
      </c>
      <c r="N27" s="342">
        <v>31.156716417910445</v>
      </c>
      <c r="O27" s="341"/>
      <c r="P27" s="341">
        <v>1551</v>
      </c>
      <c r="Q27" s="342">
        <v>50.259235255994817</v>
      </c>
      <c r="R27" s="341">
        <v>693</v>
      </c>
      <c r="S27" s="342">
        <v>44.680851063829785</v>
      </c>
    </row>
    <row r="28" spans="1:19" s="275" customFormat="1" ht="18" customHeight="1" x14ac:dyDescent="0.2">
      <c r="B28" s="336" t="s">
        <v>4</v>
      </c>
      <c r="C28" s="343">
        <f t="shared" si="0"/>
        <v>749</v>
      </c>
      <c r="D28" s="344">
        <f t="shared" si="1"/>
        <v>0.20063700239210738</v>
      </c>
      <c r="E28" s="338"/>
      <c r="F28" s="343">
        <v>208</v>
      </c>
      <c r="G28" s="344">
        <v>27.770360480640853</v>
      </c>
      <c r="H28" s="343">
        <v>12</v>
      </c>
      <c r="I28" s="344">
        <v>5.7692307692307692</v>
      </c>
      <c r="J28" s="341"/>
      <c r="K28" s="343">
        <v>263</v>
      </c>
      <c r="L28" s="344">
        <v>35.113484646194927</v>
      </c>
      <c r="M28" s="343">
        <v>30</v>
      </c>
      <c r="N28" s="344">
        <v>11.406844106463879</v>
      </c>
      <c r="O28" s="341"/>
      <c r="P28" s="343">
        <v>278</v>
      </c>
      <c r="Q28" s="344">
        <v>37.11615487316422</v>
      </c>
      <c r="R28" s="343">
        <v>56</v>
      </c>
      <c r="S28" s="344">
        <v>20.14388489208633</v>
      </c>
    </row>
    <row r="29" spans="1:19" s="212" customFormat="1" ht="18" customHeight="1" x14ac:dyDescent="0.2">
      <c r="B29" s="332" t="s">
        <v>3</v>
      </c>
      <c r="C29" s="333">
        <f>SUM(C11:C28)</f>
        <v>373311</v>
      </c>
      <c r="D29" s="334">
        <f t="shared" si="1"/>
        <v>100</v>
      </c>
      <c r="E29" s="349"/>
      <c r="F29" s="333">
        <f>SUM(F11:F28)</f>
        <v>74288</v>
      </c>
      <c r="G29" s="334">
        <f t="shared" ref="G29" si="2">F29/$C29*100</f>
        <v>19.899761860754168</v>
      </c>
      <c r="H29" s="333">
        <f>SUM(H11:H28)</f>
        <v>5113</v>
      </c>
      <c r="I29" s="334">
        <f t="shared" ref="I29" si="3">H29/F29*100</f>
        <v>6.8826728408356672</v>
      </c>
      <c r="J29" s="352"/>
      <c r="K29" s="333">
        <f>SUM(K11:K28)</f>
        <v>141744</v>
      </c>
      <c r="L29" s="334">
        <f t="shared" ref="L29" si="4">K29/$C29*100</f>
        <v>37.969414241744822</v>
      </c>
      <c r="M29" s="333">
        <f>SUM(M11:M28)</f>
        <v>13283</v>
      </c>
      <c r="N29" s="334">
        <f t="shared" ref="N29" si="5">M29/K29*100</f>
        <v>9.3711197652105191</v>
      </c>
      <c r="O29" s="352"/>
      <c r="P29" s="333">
        <f>SUM(P11:P28)</f>
        <v>157279</v>
      </c>
      <c r="Q29" s="353">
        <f t="shared" ref="Q29" si="6">P29/$C29*100</f>
        <v>42.13082389750101</v>
      </c>
      <c r="R29" s="333">
        <f>SUM(R11:R28)</f>
        <v>35214</v>
      </c>
      <c r="S29" s="353">
        <f t="shared" ref="S29" si="7">R29/P29*100</f>
        <v>22.389511632195017</v>
      </c>
    </row>
    <row r="30" spans="1:19" s="256" customFormat="1" ht="6.75" customHeight="1" x14ac:dyDescent="0.2">
      <c r="B30" s="1148"/>
      <c r="C30" s="1148"/>
      <c r="D30" s="1148"/>
      <c r="E30" s="293"/>
    </row>
    <row r="31" spans="1:19" ht="24" customHeight="1" x14ac:dyDescent="0.2">
      <c r="B31" s="1149"/>
      <c r="C31" s="1149"/>
      <c r="D31" s="1149"/>
      <c r="E31" s="1149"/>
      <c r="F31" s="1149"/>
      <c r="G31" s="1149"/>
      <c r="H31" s="1149"/>
      <c r="I31" s="1149"/>
      <c r="J31" s="1149"/>
      <c r="K31" s="1149"/>
      <c r="L31" s="1149"/>
      <c r="M31" s="1149"/>
      <c r="N31" s="1149"/>
      <c r="O31" s="1149"/>
      <c r="P31" s="1149"/>
      <c r="Q31" s="1149"/>
    </row>
    <row r="32" spans="1:19" x14ac:dyDescent="0.2">
      <c r="F32" s="319"/>
      <c r="K32" s="319"/>
    </row>
    <row r="33" spans="2:11" x14ac:dyDescent="0.2">
      <c r="B33" s="319"/>
      <c r="K33"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86</v>
      </c>
    </row>
    <row r="2" spans="1:21" s="205" customFormat="1" ht="49.5" customHeight="1" x14ac:dyDescent="0.2">
      <c r="B2" s="1043"/>
      <c r="C2" s="1043"/>
      <c r="D2" s="1043"/>
      <c r="E2" s="206"/>
      <c r="F2" s="1129"/>
      <c r="G2" s="1129"/>
      <c r="H2" s="1129"/>
      <c r="I2" s="1129"/>
      <c r="J2" s="1129"/>
      <c r="K2" s="1129"/>
      <c r="L2" s="1129"/>
      <c r="M2" s="1129"/>
      <c r="N2" s="1129"/>
      <c r="O2" s="1129"/>
      <c r="P2" s="1129"/>
      <c r="Q2" s="1129"/>
      <c r="S2" s="206"/>
    </row>
    <row r="3" spans="1:21" s="205" customFormat="1" ht="3" customHeight="1" x14ac:dyDescent="0.2">
      <c r="B3" s="206"/>
      <c r="C3" s="206"/>
      <c r="D3" s="206"/>
      <c r="E3" s="206"/>
      <c r="K3" s="206"/>
      <c r="P3" s="206"/>
      <c r="S3" s="206"/>
    </row>
    <row r="4" spans="1:21" s="208" customFormat="1" ht="15" customHeight="1" x14ac:dyDescent="0.2">
      <c r="B4" s="1143" t="s">
        <v>448</v>
      </c>
      <c r="C4" s="1143"/>
      <c r="D4" s="1143"/>
      <c r="E4" s="1143"/>
      <c r="F4" s="1143"/>
      <c r="G4" s="1143"/>
      <c r="H4" s="1143"/>
      <c r="I4" s="1143"/>
      <c r="J4" s="1143"/>
      <c r="K4" s="1143"/>
      <c r="L4" s="1143"/>
      <c r="M4" s="1143"/>
      <c r="N4" s="1143"/>
      <c r="O4" s="1143"/>
      <c r="P4" s="1143"/>
      <c r="Q4" s="1143"/>
      <c r="R4" s="1143"/>
      <c r="S4" s="1143"/>
      <c r="T4" s="314"/>
    </row>
    <row r="5" spans="1:21" s="315" customFormat="1" ht="15" customHeight="1" x14ac:dyDescent="0.2">
      <c r="B5" s="1130" t="str">
        <f>porsaad!B6</f>
        <v>Situación a 31 de marzo de 2023</v>
      </c>
      <c r="C5" s="1130"/>
      <c r="D5" s="1130"/>
      <c r="E5" s="1130"/>
      <c r="F5" s="1130"/>
      <c r="G5" s="1130"/>
      <c r="H5" s="1130"/>
      <c r="I5" s="1130"/>
      <c r="J5" s="1130"/>
      <c r="K5" s="1130"/>
      <c r="L5" s="1130"/>
      <c r="M5" s="1130"/>
      <c r="N5" s="1130"/>
      <c r="O5" s="1130"/>
      <c r="P5" s="1130"/>
      <c r="Q5" s="1130"/>
      <c r="R5" s="1130"/>
      <c r="S5" s="1130"/>
      <c r="T5" s="316"/>
      <c r="U5" s="91"/>
    </row>
    <row r="6" spans="1:21" s="208" customFormat="1" ht="4.5" customHeight="1" x14ac:dyDescent="0.2"/>
    <row r="7" spans="1:21" s="211" customFormat="1" ht="15" customHeight="1" x14ac:dyDescent="0.2">
      <c r="A7" s="212"/>
      <c r="B7" s="1131" t="s">
        <v>15</v>
      </c>
      <c r="C7" s="1134" t="s">
        <v>80</v>
      </c>
      <c r="D7" s="1135"/>
      <c r="E7" s="347"/>
      <c r="F7" s="1150" t="s">
        <v>34</v>
      </c>
      <c r="G7" s="1151"/>
      <c r="H7" s="1151"/>
      <c r="I7" s="1152"/>
      <c r="J7" s="351"/>
      <c r="K7" s="1150" t="s">
        <v>52</v>
      </c>
      <c r="L7" s="1151"/>
      <c r="M7" s="1151"/>
      <c r="N7" s="1152"/>
      <c r="O7" s="351"/>
      <c r="P7" s="1150" t="s">
        <v>53</v>
      </c>
      <c r="Q7" s="1151"/>
      <c r="R7" s="1151"/>
      <c r="S7" s="1152"/>
    </row>
    <row r="8" spans="1:21" s="211" customFormat="1" ht="29.25" customHeight="1" x14ac:dyDescent="0.2">
      <c r="A8" s="212"/>
      <c r="B8" s="1132"/>
      <c r="C8" s="1136"/>
      <c r="D8" s="1137"/>
      <c r="E8" s="347"/>
      <c r="F8" s="1153" t="s">
        <v>75</v>
      </c>
      <c r="G8" s="1154"/>
      <c r="H8" s="1155" t="s">
        <v>137</v>
      </c>
      <c r="I8" s="1156"/>
      <c r="J8" s="329"/>
      <c r="K8" s="1153" t="s">
        <v>75</v>
      </c>
      <c r="L8" s="1154"/>
      <c r="M8" s="1155" t="s">
        <v>137</v>
      </c>
      <c r="N8" s="1156"/>
      <c r="O8" s="329"/>
      <c r="P8" s="1153" t="s">
        <v>75</v>
      </c>
      <c r="Q8" s="1154"/>
      <c r="R8" s="1155" t="s">
        <v>137</v>
      </c>
      <c r="S8" s="1156"/>
    </row>
    <row r="9" spans="1:21" s="216" customFormat="1" ht="29.25" customHeight="1" x14ac:dyDescent="0.2">
      <c r="A9" s="317"/>
      <c r="B9" s="1133"/>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145775</v>
      </c>
      <c r="D11" s="340">
        <f>C11/C$29*100</f>
        <v>44.752224180169335</v>
      </c>
      <c r="E11" s="338"/>
      <c r="F11" s="335">
        <v>33036</v>
      </c>
      <c r="G11" s="340">
        <v>22.662322071685818</v>
      </c>
      <c r="H11" s="335">
        <v>9965</v>
      </c>
      <c r="I11" s="340">
        <v>30.164063445937767</v>
      </c>
      <c r="J11" s="341"/>
      <c r="K11" s="335">
        <v>66321</v>
      </c>
      <c r="L11" s="340">
        <v>45.495455324987141</v>
      </c>
      <c r="M11" s="335">
        <v>19461</v>
      </c>
      <c r="N11" s="340">
        <v>29.343646808703127</v>
      </c>
      <c r="O11" s="341"/>
      <c r="P11" s="335">
        <v>46418</v>
      </c>
      <c r="Q11" s="340">
        <v>31.842222603327048</v>
      </c>
      <c r="R11" s="335">
        <v>14631</v>
      </c>
      <c r="S11" s="340">
        <v>31.520099961221941</v>
      </c>
    </row>
    <row r="12" spans="1:21" s="275" customFormat="1" ht="18" customHeight="1" x14ac:dyDescent="0.2">
      <c r="A12" s="318"/>
      <c r="B12" s="331" t="s">
        <v>10</v>
      </c>
      <c r="C12" s="341">
        <f t="shared" ref="C12:C28" si="0">F12+K12+P12</f>
        <v>5293</v>
      </c>
      <c r="D12" s="342">
        <f t="shared" ref="D12:D29" si="1">C12/C$29*100</f>
        <v>1.6249255536658296</v>
      </c>
      <c r="E12" s="338"/>
      <c r="F12" s="341">
        <v>767</v>
      </c>
      <c r="G12" s="342">
        <v>14.490836954468165</v>
      </c>
      <c r="H12" s="341">
        <v>522</v>
      </c>
      <c r="I12" s="342">
        <v>68.057366362451106</v>
      </c>
      <c r="J12" s="341"/>
      <c r="K12" s="341">
        <v>1568</v>
      </c>
      <c r="L12" s="342">
        <v>29.624031740034006</v>
      </c>
      <c r="M12" s="341">
        <v>1008</v>
      </c>
      <c r="N12" s="342">
        <v>64.285714285714292</v>
      </c>
      <c r="O12" s="341"/>
      <c r="P12" s="341">
        <v>2958</v>
      </c>
      <c r="Q12" s="342">
        <v>55.885131305497829</v>
      </c>
      <c r="R12" s="341">
        <v>2143</v>
      </c>
      <c r="S12" s="342">
        <v>72.447599729546994</v>
      </c>
    </row>
    <row r="13" spans="1:21" s="275" customFormat="1" ht="18" customHeight="1" x14ac:dyDescent="0.2">
      <c r="A13" s="318"/>
      <c r="B13" s="331" t="s">
        <v>40</v>
      </c>
      <c r="C13" s="341">
        <f t="shared" si="0"/>
        <v>6785</v>
      </c>
      <c r="D13" s="342">
        <f t="shared" si="1"/>
        <v>2.0829623808091164</v>
      </c>
      <c r="E13" s="338"/>
      <c r="F13" s="341">
        <v>923</v>
      </c>
      <c r="G13" s="342">
        <v>13.603537214443625</v>
      </c>
      <c r="H13" s="341">
        <v>797</v>
      </c>
      <c r="I13" s="342">
        <v>86.348862405200435</v>
      </c>
      <c r="J13" s="341"/>
      <c r="K13" s="341">
        <v>1779</v>
      </c>
      <c r="L13" s="342">
        <v>26.219602063375092</v>
      </c>
      <c r="M13" s="341">
        <v>1312</v>
      </c>
      <c r="N13" s="342">
        <v>73.749297358066329</v>
      </c>
      <c r="O13" s="341"/>
      <c r="P13" s="341">
        <v>4083</v>
      </c>
      <c r="Q13" s="342">
        <v>60.176860722181281</v>
      </c>
      <c r="R13" s="341">
        <v>2835</v>
      </c>
      <c r="S13" s="342">
        <v>69.434239529757534</v>
      </c>
    </row>
    <row r="14" spans="1:21" s="275" customFormat="1" ht="18" customHeight="1" x14ac:dyDescent="0.2">
      <c r="A14" s="318"/>
      <c r="B14" s="331" t="s">
        <v>41</v>
      </c>
      <c r="C14" s="341">
        <f t="shared" si="0"/>
        <v>2138</v>
      </c>
      <c r="D14" s="342">
        <f t="shared" si="1"/>
        <v>0.6563557214694018</v>
      </c>
      <c r="E14" s="338"/>
      <c r="F14" s="341">
        <v>524</v>
      </c>
      <c r="G14" s="342">
        <v>24.508886810102901</v>
      </c>
      <c r="H14" s="341">
        <v>46</v>
      </c>
      <c r="I14" s="342">
        <v>8.778625954198473</v>
      </c>
      <c r="J14" s="341"/>
      <c r="K14" s="341">
        <v>731</v>
      </c>
      <c r="L14" s="342">
        <v>34.190832553788589</v>
      </c>
      <c r="M14" s="341">
        <v>73</v>
      </c>
      <c r="N14" s="342">
        <v>9.9863201094391236</v>
      </c>
      <c r="O14" s="341"/>
      <c r="P14" s="341">
        <v>883</v>
      </c>
      <c r="Q14" s="342">
        <v>41.300280636108511</v>
      </c>
      <c r="R14" s="341">
        <v>115</v>
      </c>
      <c r="S14" s="342">
        <v>13.023782559456398</v>
      </c>
    </row>
    <row r="15" spans="1:21" s="275" customFormat="1" ht="18" customHeight="1" x14ac:dyDescent="0.2">
      <c r="A15" s="318"/>
      <c r="B15" s="331" t="s">
        <v>9</v>
      </c>
      <c r="C15" s="341">
        <f t="shared" si="0"/>
        <v>520</v>
      </c>
      <c r="D15" s="342">
        <f t="shared" si="1"/>
        <v>0.15963750007674879</v>
      </c>
      <c r="E15" s="338"/>
      <c r="F15" s="341">
        <v>198</v>
      </c>
      <c r="G15" s="342">
        <v>38.076923076923073</v>
      </c>
      <c r="H15" s="341">
        <v>32</v>
      </c>
      <c r="I15" s="342">
        <v>16.161616161616163</v>
      </c>
      <c r="J15" s="341"/>
      <c r="K15" s="341">
        <v>143</v>
      </c>
      <c r="L15" s="342">
        <v>27.500000000000004</v>
      </c>
      <c r="M15" s="341">
        <v>27</v>
      </c>
      <c r="N15" s="342">
        <v>18.88111888111888</v>
      </c>
      <c r="O15" s="341"/>
      <c r="P15" s="341">
        <v>179</v>
      </c>
      <c r="Q15" s="342">
        <v>34.42307692307692</v>
      </c>
      <c r="R15" s="341">
        <v>37</v>
      </c>
      <c r="S15" s="342">
        <v>20.670391061452513</v>
      </c>
    </row>
    <row r="16" spans="1:21" s="275" customFormat="1" ht="18" customHeight="1" x14ac:dyDescent="0.2">
      <c r="A16" s="318"/>
      <c r="B16" s="331" t="s">
        <v>8</v>
      </c>
      <c r="C16" s="341">
        <f t="shared" si="0"/>
        <v>1488</v>
      </c>
      <c r="D16" s="342">
        <f t="shared" si="1"/>
        <v>0.4568088463734658</v>
      </c>
      <c r="E16" s="338"/>
      <c r="F16" s="341">
        <v>542</v>
      </c>
      <c r="G16" s="342">
        <v>36.424731182795696</v>
      </c>
      <c r="H16" s="341">
        <v>180</v>
      </c>
      <c r="I16" s="342">
        <v>33.210332103321036</v>
      </c>
      <c r="J16" s="341"/>
      <c r="K16" s="341">
        <v>554</v>
      </c>
      <c r="L16" s="342">
        <v>37.231182795698928</v>
      </c>
      <c r="M16" s="341">
        <v>178</v>
      </c>
      <c r="N16" s="342">
        <v>32.129963898916969</v>
      </c>
      <c r="O16" s="341"/>
      <c r="P16" s="341">
        <v>392</v>
      </c>
      <c r="Q16" s="342">
        <v>26.344086021505376</v>
      </c>
      <c r="R16" s="341">
        <v>138</v>
      </c>
      <c r="S16" s="342">
        <v>35.204081632653065</v>
      </c>
    </row>
    <row r="17" spans="1:19" s="275" customFormat="1" ht="18" customHeight="1" x14ac:dyDescent="0.2">
      <c r="A17" s="318"/>
      <c r="B17" s="331" t="s">
        <v>7</v>
      </c>
      <c r="C17" s="341">
        <f t="shared" si="0"/>
        <v>21631</v>
      </c>
      <c r="D17" s="342">
        <f t="shared" si="1"/>
        <v>6.6406130080002939</v>
      </c>
      <c r="E17" s="338"/>
      <c r="F17" s="341">
        <v>3706</v>
      </c>
      <c r="G17" s="342">
        <v>17.132818639914937</v>
      </c>
      <c r="H17" s="341">
        <v>2304</v>
      </c>
      <c r="I17" s="342">
        <v>62.169454937938475</v>
      </c>
      <c r="J17" s="341"/>
      <c r="K17" s="341">
        <v>7113</v>
      </c>
      <c r="L17" s="342">
        <v>32.883361841801118</v>
      </c>
      <c r="M17" s="341">
        <v>3526</v>
      </c>
      <c r="N17" s="342">
        <v>49.571207647968507</v>
      </c>
      <c r="O17" s="341"/>
      <c r="P17" s="341">
        <v>10812</v>
      </c>
      <c r="Q17" s="342">
        <v>49.983819518283944</v>
      </c>
      <c r="R17" s="341">
        <v>5387</v>
      </c>
      <c r="S17" s="342">
        <v>49.82426933037366</v>
      </c>
    </row>
    <row r="18" spans="1:19" s="275" customFormat="1" ht="18" customHeight="1" x14ac:dyDescent="0.2">
      <c r="A18" s="318"/>
      <c r="B18" s="331" t="s">
        <v>43</v>
      </c>
      <c r="C18" s="341">
        <f t="shared" si="0"/>
        <v>15993</v>
      </c>
      <c r="D18" s="342">
        <f t="shared" si="1"/>
        <v>4.9097741129373915</v>
      </c>
      <c r="E18" s="338"/>
      <c r="F18" s="341">
        <v>2987</v>
      </c>
      <c r="G18" s="342">
        <v>18.676921153004439</v>
      </c>
      <c r="H18" s="341">
        <v>783</v>
      </c>
      <c r="I18" s="342">
        <v>26.21359223300971</v>
      </c>
      <c r="J18" s="341"/>
      <c r="K18" s="341">
        <v>4550</v>
      </c>
      <c r="L18" s="342">
        <v>28.449946851747637</v>
      </c>
      <c r="M18" s="341">
        <v>1464</v>
      </c>
      <c r="N18" s="342">
        <v>32.175824175824175</v>
      </c>
      <c r="O18" s="341"/>
      <c r="P18" s="341">
        <v>8456</v>
      </c>
      <c r="Q18" s="342">
        <v>52.873131995247924</v>
      </c>
      <c r="R18" s="341">
        <v>3462</v>
      </c>
      <c r="S18" s="342">
        <v>40.941343424787135</v>
      </c>
    </row>
    <row r="19" spans="1:19" s="275" customFormat="1" ht="18" customHeight="1" x14ac:dyDescent="0.2">
      <c r="A19" s="318"/>
      <c r="B19" s="331" t="s">
        <v>44</v>
      </c>
      <c r="C19" s="341">
        <f t="shared" si="0"/>
        <v>32965</v>
      </c>
      <c r="D19" s="342">
        <f t="shared" si="1"/>
        <v>10.120096519288508</v>
      </c>
      <c r="E19" s="338"/>
      <c r="F19" s="341">
        <v>5666</v>
      </c>
      <c r="G19" s="342">
        <v>17.18792658880631</v>
      </c>
      <c r="H19" s="341">
        <v>1191</v>
      </c>
      <c r="I19" s="342">
        <v>21.020120014119311</v>
      </c>
      <c r="J19" s="341"/>
      <c r="K19" s="341">
        <v>12152</v>
      </c>
      <c r="L19" s="342">
        <v>36.863339905960871</v>
      </c>
      <c r="M19" s="341">
        <v>3759</v>
      </c>
      <c r="N19" s="342">
        <v>30.933179723502302</v>
      </c>
      <c r="O19" s="341"/>
      <c r="P19" s="341">
        <v>15147</v>
      </c>
      <c r="Q19" s="342">
        <v>45.948733505232823</v>
      </c>
      <c r="R19" s="341">
        <v>8411</v>
      </c>
      <c r="S19" s="342">
        <v>55.529147686010425</v>
      </c>
    </row>
    <row r="20" spans="1:19" s="275" customFormat="1" ht="18" customHeight="1" x14ac:dyDescent="0.2">
      <c r="A20" s="318"/>
      <c r="B20" s="331" t="s">
        <v>6</v>
      </c>
      <c r="C20" s="341">
        <f t="shared" si="0"/>
        <v>4348</v>
      </c>
      <c r="D20" s="342">
        <f t="shared" si="1"/>
        <v>1.3348150967955841</v>
      </c>
      <c r="E20" s="338"/>
      <c r="F20" s="341">
        <v>716</v>
      </c>
      <c r="G20" s="342">
        <v>16.467341306347745</v>
      </c>
      <c r="H20" s="341">
        <v>375</v>
      </c>
      <c r="I20" s="342">
        <v>52.374301675977655</v>
      </c>
      <c r="J20" s="341"/>
      <c r="K20" s="341">
        <v>1448</v>
      </c>
      <c r="L20" s="342">
        <v>33.302667893284273</v>
      </c>
      <c r="M20" s="341">
        <v>684</v>
      </c>
      <c r="N20" s="342">
        <v>47.237569060773481</v>
      </c>
      <c r="O20" s="341"/>
      <c r="P20" s="341">
        <v>2184</v>
      </c>
      <c r="Q20" s="342">
        <v>50.229990800367986</v>
      </c>
      <c r="R20" s="341">
        <v>1058</v>
      </c>
      <c r="S20" s="342">
        <v>48.443223443223445</v>
      </c>
    </row>
    <row r="21" spans="1:19" s="275" customFormat="1" ht="18" customHeight="1" x14ac:dyDescent="0.2">
      <c r="A21" s="318"/>
      <c r="B21" s="331" t="s">
        <v>5</v>
      </c>
      <c r="C21" s="341">
        <f t="shared" si="0"/>
        <v>989</v>
      </c>
      <c r="D21" s="342">
        <f t="shared" si="1"/>
        <v>0.30361824533827803</v>
      </c>
      <c r="E21" s="338"/>
      <c r="F21" s="341">
        <v>217</v>
      </c>
      <c r="G21" s="342">
        <v>21.941354903943378</v>
      </c>
      <c r="H21" s="341">
        <v>161</v>
      </c>
      <c r="I21" s="342">
        <v>74.193548387096769</v>
      </c>
      <c r="J21" s="341"/>
      <c r="K21" s="341">
        <v>306</v>
      </c>
      <c r="L21" s="342">
        <v>30.940343781597573</v>
      </c>
      <c r="M21" s="341">
        <v>224</v>
      </c>
      <c r="N21" s="342">
        <v>73.202614379084963</v>
      </c>
      <c r="O21" s="341"/>
      <c r="P21" s="341">
        <v>466</v>
      </c>
      <c r="Q21" s="342">
        <v>47.118301314459046</v>
      </c>
      <c r="R21" s="341">
        <v>368</v>
      </c>
      <c r="S21" s="342">
        <v>78.969957081545061</v>
      </c>
    </row>
    <row r="22" spans="1:19" s="275" customFormat="1" ht="18" customHeight="1" x14ac:dyDescent="0.2">
      <c r="A22" s="318"/>
      <c r="B22" s="331" t="s">
        <v>38</v>
      </c>
      <c r="C22" s="341">
        <f t="shared" si="0"/>
        <v>26341</v>
      </c>
      <c r="D22" s="342">
        <f t="shared" si="1"/>
        <v>8.0865603644646935</v>
      </c>
      <c r="E22" s="338"/>
      <c r="F22" s="341">
        <v>9149</v>
      </c>
      <c r="G22" s="342">
        <v>34.732925857028967</v>
      </c>
      <c r="H22" s="341">
        <v>7419</v>
      </c>
      <c r="I22" s="342">
        <v>81.090829598863266</v>
      </c>
      <c r="J22" s="341"/>
      <c r="K22" s="341">
        <v>9005</v>
      </c>
      <c r="L22" s="342">
        <v>34.186249572909155</v>
      </c>
      <c r="M22" s="341">
        <v>6185</v>
      </c>
      <c r="N22" s="342">
        <v>68.684064408661854</v>
      </c>
      <c r="O22" s="341"/>
      <c r="P22" s="341">
        <v>8187</v>
      </c>
      <c r="Q22" s="342">
        <v>31.080824570061882</v>
      </c>
      <c r="R22" s="341">
        <v>5009</v>
      </c>
      <c r="S22" s="342">
        <v>61.182362281666059</v>
      </c>
    </row>
    <row r="23" spans="1:19" s="275" customFormat="1" ht="18" customHeight="1" x14ac:dyDescent="0.2">
      <c r="A23" s="318"/>
      <c r="B23" s="331" t="s">
        <v>45</v>
      </c>
      <c r="C23" s="341">
        <f t="shared" si="0"/>
        <v>46966</v>
      </c>
      <c r="D23" s="342">
        <f t="shared" si="1"/>
        <v>14.418336208854971</v>
      </c>
      <c r="E23" s="338"/>
      <c r="F23" s="341">
        <v>12026</v>
      </c>
      <c r="G23" s="342">
        <v>25.605757356385471</v>
      </c>
      <c r="H23" s="341">
        <v>2895</v>
      </c>
      <c r="I23" s="342">
        <v>24.07284217528688</v>
      </c>
      <c r="J23" s="341"/>
      <c r="K23" s="341">
        <v>18104</v>
      </c>
      <c r="L23" s="342">
        <v>38.547034024613552</v>
      </c>
      <c r="M23" s="341">
        <v>3651</v>
      </c>
      <c r="N23" s="342">
        <v>20.166813963764916</v>
      </c>
      <c r="O23" s="341"/>
      <c r="P23" s="341">
        <v>16836</v>
      </c>
      <c r="Q23" s="342">
        <v>35.84720861900098</v>
      </c>
      <c r="R23" s="341">
        <v>3745</v>
      </c>
      <c r="S23" s="342">
        <v>22.2440009503445</v>
      </c>
    </row>
    <row r="24" spans="1:19" s="275" customFormat="1" ht="18" customHeight="1" x14ac:dyDescent="0.2">
      <c r="A24" s="318">
        <v>47094</v>
      </c>
      <c r="B24" s="331" t="s">
        <v>46</v>
      </c>
      <c r="C24" s="341">
        <f t="shared" si="0"/>
        <v>3069</v>
      </c>
      <c r="D24" s="342">
        <f t="shared" si="1"/>
        <v>0.94216824564527324</v>
      </c>
      <c r="E24" s="338"/>
      <c r="F24" s="341">
        <v>476</v>
      </c>
      <c r="G24" s="342">
        <v>15.509938090583253</v>
      </c>
      <c r="H24" s="341">
        <v>257</v>
      </c>
      <c r="I24" s="342">
        <v>53.991596638655459</v>
      </c>
      <c r="J24" s="341"/>
      <c r="K24" s="341">
        <v>957</v>
      </c>
      <c r="L24" s="342">
        <v>31.182795698924732</v>
      </c>
      <c r="M24" s="341">
        <v>432</v>
      </c>
      <c r="N24" s="342">
        <v>45.141065830721004</v>
      </c>
      <c r="O24" s="341"/>
      <c r="P24" s="341">
        <v>1636</v>
      </c>
      <c r="Q24" s="342">
        <v>53.307266210492024</v>
      </c>
      <c r="R24" s="341">
        <v>693</v>
      </c>
      <c r="S24" s="342">
        <v>42.359413202933986</v>
      </c>
    </row>
    <row r="25" spans="1:19" s="275" customFormat="1" ht="18" customHeight="1" x14ac:dyDescent="0.2">
      <c r="B25" s="331" t="s">
        <v>47</v>
      </c>
      <c r="C25" s="341">
        <f t="shared" si="0"/>
        <v>998</v>
      </c>
      <c r="D25" s="342">
        <f t="shared" si="1"/>
        <v>0.30638120207037561</v>
      </c>
      <c r="E25" s="338"/>
      <c r="F25" s="341">
        <v>154</v>
      </c>
      <c r="G25" s="342">
        <v>15.430861723446892</v>
      </c>
      <c r="H25" s="341">
        <v>5</v>
      </c>
      <c r="I25" s="342">
        <v>3.2467532467532463</v>
      </c>
      <c r="J25" s="341"/>
      <c r="K25" s="341">
        <v>282</v>
      </c>
      <c r="L25" s="342">
        <v>28.256513026052104</v>
      </c>
      <c r="M25" s="341">
        <v>4</v>
      </c>
      <c r="N25" s="342">
        <v>1.4184397163120568</v>
      </c>
      <c r="O25" s="341"/>
      <c r="P25" s="341">
        <v>562</v>
      </c>
      <c r="Q25" s="342">
        <v>56.312625250501</v>
      </c>
      <c r="R25" s="341">
        <v>11</v>
      </c>
      <c r="S25" s="342">
        <v>1.9572953736654803</v>
      </c>
    </row>
    <row r="26" spans="1:19" s="275" customFormat="1" ht="18" customHeight="1" x14ac:dyDescent="0.2">
      <c r="B26" s="331" t="s">
        <v>48</v>
      </c>
      <c r="C26" s="341">
        <f t="shared" si="0"/>
        <v>5671</v>
      </c>
      <c r="D26" s="342">
        <f t="shared" si="1"/>
        <v>1.7409697364139276</v>
      </c>
      <c r="E26" s="338"/>
      <c r="F26" s="341">
        <v>1250</v>
      </c>
      <c r="G26" s="342">
        <v>22.041967906894726</v>
      </c>
      <c r="H26" s="341">
        <v>136</v>
      </c>
      <c r="I26" s="342">
        <v>10.879999999999999</v>
      </c>
      <c r="J26" s="341"/>
      <c r="K26" s="341">
        <v>1774</v>
      </c>
      <c r="L26" s="342">
        <v>31.281960853464994</v>
      </c>
      <c r="M26" s="341">
        <v>297</v>
      </c>
      <c r="N26" s="342">
        <v>16.741826381059752</v>
      </c>
      <c r="O26" s="341"/>
      <c r="P26" s="341">
        <v>2647</v>
      </c>
      <c r="Q26" s="342">
        <v>46.676071239640279</v>
      </c>
      <c r="R26" s="341">
        <v>844</v>
      </c>
      <c r="S26" s="342">
        <v>31.885153003400074</v>
      </c>
    </row>
    <row r="27" spans="1:19" s="275" customFormat="1" ht="18" customHeight="1" x14ac:dyDescent="0.2">
      <c r="B27" s="331" t="s">
        <v>49</v>
      </c>
      <c r="C27" s="341">
        <f t="shared" si="0"/>
        <v>3648</v>
      </c>
      <c r="D27" s="342">
        <f t="shared" si="1"/>
        <v>1.1199184620768838</v>
      </c>
      <c r="E27" s="338"/>
      <c r="F27" s="341">
        <v>729</v>
      </c>
      <c r="G27" s="342">
        <v>19.983552631578945</v>
      </c>
      <c r="H27" s="341">
        <v>184</v>
      </c>
      <c r="I27" s="342">
        <v>25.240054869684496</v>
      </c>
      <c r="J27" s="341"/>
      <c r="K27" s="341">
        <v>1318</v>
      </c>
      <c r="L27" s="342">
        <v>36.129385964912281</v>
      </c>
      <c r="M27" s="341">
        <v>327</v>
      </c>
      <c r="N27" s="342">
        <v>24.8103186646434</v>
      </c>
      <c r="O27" s="341"/>
      <c r="P27" s="341">
        <v>1601</v>
      </c>
      <c r="Q27" s="342">
        <v>43.887061403508767</v>
      </c>
      <c r="R27" s="341">
        <v>717</v>
      </c>
      <c r="S27" s="342">
        <v>44.784509681449094</v>
      </c>
    </row>
    <row r="28" spans="1:19" s="275" customFormat="1" ht="18" customHeight="1" x14ac:dyDescent="0.2">
      <c r="B28" s="336" t="s">
        <v>4</v>
      </c>
      <c r="C28" s="343">
        <f t="shared" si="0"/>
        <v>1120</v>
      </c>
      <c r="D28" s="344">
        <f t="shared" si="1"/>
        <v>0.34383461554992045</v>
      </c>
      <c r="E28" s="338"/>
      <c r="F28" s="343">
        <v>326</v>
      </c>
      <c r="G28" s="344">
        <v>29.107142857142858</v>
      </c>
      <c r="H28" s="343">
        <v>112</v>
      </c>
      <c r="I28" s="344">
        <v>34.355828220858896</v>
      </c>
      <c r="J28" s="341"/>
      <c r="K28" s="343">
        <v>377</v>
      </c>
      <c r="L28" s="344">
        <v>33.660714285714292</v>
      </c>
      <c r="M28" s="343">
        <v>151</v>
      </c>
      <c r="N28" s="344">
        <v>40.053050397877982</v>
      </c>
      <c r="O28" s="341"/>
      <c r="P28" s="343">
        <v>417</v>
      </c>
      <c r="Q28" s="344">
        <v>37.232142857142861</v>
      </c>
      <c r="R28" s="343">
        <v>211</v>
      </c>
      <c r="S28" s="344">
        <v>50.59952038369304</v>
      </c>
    </row>
    <row r="29" spans="1:19" s="212" customFormat="1" ht="18" customHeight="1" x14ac:dyDescent="0.2">
      <c r="B29" s="332" t="s">
        <v>3</v>
      </c>
      <c r="C29" s="333">
        <f>SUM(C11:C28)</f>
        <v>325738</v>
      </c>
      <c r="D29" s="334">
        <f t="shared" si="1"/>
        <v>100</v>
      </c>
      <c r="E29" s="349"/>
      <c r="F29" s="333">
        <f>SUM(F11:F28)</f>
        <v>73392</v>
      </c>
      <c r="G29" s="334">
        <f t="shared" ref="G29" si="2">F29/$C29*100</f>
        <v>22.530991164678362</v>
      </c>
      <c r="H29" s="333">
        <f>SUM(H11:H28)</f>
        <v>27364</v>
      </c>
      <c r="I29" s="334">
        <f t="shared" ref="I29" si="3">H29/F29*100</f>
        <v>37.284717680401137</v>
      </c>
      <c r="J29" s="352"/>
      <c r="K29" s="333">
        <f>SUM(K11:K28)</f>
        <v>128482</v>
      </c>
      <c r="L29" s="334">
        <f t="shared" ref="L29" si="4">K29/$C29*100</f>
        <v>39.44335631704007</v>
      </c>
      <c r="M29" s="333">
        <f>SUM(M11:M28)</f>
        <v>42763</v>
      </c>
      <c r="N29" s="334">
        <f t="shared" ref="N29" si="5">M29/K29*100</f>
        <v>33.283261468532558</v>
      </c>
      <c r="O29" s="352"/>
      <c r="P29" s="333">
        <f>SUM(P11:P28)</f>
        <v>123864</v>
      </c>
      <c r="Q29" s="353">
        <f t="shared" ref="Q29" si="6">P29/$C29*100</f>
        <v>38.025652518281568</v>
      </c>
      <c r="R29" s="333">
        <f>SUM(R11:R28)</f>
        <v>49815</v>
      </c>
      <c r="S29" s="353">
        <f t="shared" ref="S29" si="7">R29/P29*100</f>
        <v>40.217496609184266</v>
      </c>
    </row>
    <row r="30" spans="1:19" s="256" customFormat="1" ht="6.75" customHeight="1" x14ac:dyDescent="0.2">
      <c r="B30" s="1148"/>
      <c r="C30" s="1148"/>
      <c r="D30" s="1148"/>
      <c r="E30" s="293"/>
    </row>
    <row r="31" spans="1:19" ht="26.25" customHeight="1" x14ac:dyDescent="0.2">
      <c r="B31" s="1149"/>
      <c r="C31" s="1149"/>
      <c r="D31" s="1149"/>
      <c r="E31" s="1149"/>
      <c r="F31" s="1149"/>
      <c r="G31" s="1149"/>
      <c r="H31" s="1149"/>
      <c r="I31" s="1149"/>
      <c r="J31" s="1149"/>
      <c r="K31" s="1149"/>
      <c r="L31" s="1149"/>
      <c r="M31" s="1149"/>
      <c r="N31" s="1149"/>
      <c r="O31" s="1149"/>
      <c r="P31" s="1149"/>
      <c r="Q31" s="1149"/>
    </row>
    <row r="32" spans="1:19" x14ac:dyDescent="0.2">
      <c r="F32" s="319"/>
      <c r="K32" s="319"/>
    </row>
    <row r="33" spans="2:11" x14ac:dyDescent="0.2">
      <c r="B33" s="319"/>
      <c r="K33"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66</v>
      </c>
    </row>
    <row r="2" spans="1:21" s="205" customFormat="1" ht="49.5" customHeight="1" x14ac:dyDescent="0.2">
      <c r="B2" s="1043"/>
      <c r="C2" s="1043"/>
      <c r="D2" s="1043"/>
      <c r="E2" s="206"/>
      <c r="F2" s="1129"/>
      <c r="G2" s="1129"/>
      <c r="H2" s="1129"/>
      <c r="I2" s="1129"/>
      <c r="J2" s="1129"/>
      <c r="K2" s="1129"/>
      <c r="L2" s="1129"/>
      <c r="M2" s="1129"/>
      <c r="N2" s="1129"/>
      <c r="O2" s="1129"/>
      <c r="P2" s="1129"/>
      <c r="Q2" s="1129"/>
      <c r="S2" s="206"/>
    </row>
    <row r="3" spans="1:21" s="205" customFormat="1" ht="3" customHeight="1" x14ac:dyDescent="0.2">
      <c r="B3" s="206"/>
      <c r="C3" s="206"/>
      <c r="D3" s="206"/>
      <c r="E3" s="206"/>
      <c r="K3" s="206"/>
      <c r="P3" s="206"/>
      <c r="S3" s="206"/>
    </row>
    <row r="4" spans="1:21" s="208" customFormat="1" ht="15" customHeight="1" x14ac:dyDescent="0.2">
      <c r="B4" s="1143" t="s">
        <v>447</v>
      </c>
      <c r="C4" s="1143"/>
      <c r="D4" s="1143"/>
      <c r="E4" s="1143"/>
      <c r="F4" s="1143"/>
      <c r="G4" s="1143"/>
      <c r="H4" s="1143"/>
      <c r="I4" s="1143"/>
      <c r="J4" s="1143"/>
      <c r="K4" s="1143"/>
      <c r="L4" s="1143"/>
      <c r="M4" s="1143"/>
      <c r="N4" s="1143"/>
      <c r="O4" s="1143"/>
      <c r="P4" s="1143"/>
      <c r="Q4" s="1143"/>
      <c r="R4" s="1143"/>
      <c r="S4" s="1143"/>
      <c r="T4" s="314"/>
    </row>
    <row r="5" spans="1:21" s="315" customFormat="1" ht="15" customHeight="1" x14ac:dyDescent="0.2">
      <c r="B5" s="1130" t="str">
        <f>porsaad!B6</f>
        <v>Situación a 31 de marzo de 2023</v>
      </c>
      <c r="C5" s="1130"/>
      <c r="D5" s="1130"/>
      <c r="E5" s="1130"/>
      <c r="F5" s="1130"/>
      <c r="G5" s="1130"/>
      <c r="H5" s="1130"/>
      <c r="I5" s="1130"/>
      <c r="J5" s="1130"/>
      <c r="K5" s="1130"/>
      <c r="L5" s="1130"/>
      <c r="M5" s="1130"/>
      <c r="N5" s="1130"/>
      <c r="O5" s="1130"/>
      <c r="P5" s="1130"/>
      <c r="Q5" s="1130"/>
      <c r="R5" s="1130"/>
      <c r="S5" s="1130"/>
      <c r="T5" s="316"/>
      <c r="U5" s="91"/>
    </row>
    <row r="6" spans="1:21" s="208" customFormat="1" ht="4.5" customHeight="1" x14ac:dyDescent="0.2"/>
    <row r="7" spans="1:21" s="211" customFormat="1" ht="15" customHeight="1" x14ac:dyDescent="0.2">
      <c r="A7" s="212"/>
      <c r="B7" s="1131" t="s">
        <v>15</v>
      </c>
      <c r="C7" s="1134" t="s">
        <v>81</v>
      </c>
      <c r="D7" s="1135"/>
      <c r="E7" s="347"/>
      <c r="F7" s="1150" t="s">
        <v>34</v>
      </c>
      <c r="G7" s="1151"/>
      <c r="H7" s="1151"/>
      <c r="I7" s="1152"/>
      <c r="J7" s="351"/>
      <c r="K7" s="1150" t="s">
        <v>52</v>
      </c>
      <c r="L7" s="1151"/>
      <c r="M7" s="1151"/>
      <c r="N7" s="1152"/>
      <c r="O7" s="351"/>
      <c r="P7" s="1150" t="s">
        <v>53</v>
      </c>
      <c r="Q7" s="1151"/>
      <c r="R7" s="1151"/>
      <c r="S7" s="1152"/>
    </row>
    <row r="8" spans="1:21" s="211" customFormat="1" ht="29.25" customHeight="1" x14ac:dyDescent="0.2">
      <c r="A8" s="212"/>
      <c r="B8" s="1132"/>
      <c r="C8" s="1136"/>
      <c r="D8" s="1137"/>
      <c r="E8" s="347"/>
      <c r="F8" s="1153" t="s">
        <v>75</v>
      </c>
      <c r="G8" s="1154"/>
      <c r="H8" s="1155" t="s">
        <v>137</v>
      </c>
      <c r="I8" s="1156"/>
      <c r="J8" s="329"/>
      <c r="K8" s="1153" t="s">
        <v>75</v>
      </c>
      <c r="L8" s="1154"/>
      <c r="M8" s="1155" t="s">
        <v>137</v>
      </c>
      <c r="N8" s="1156"/>
      <c r="O8" s="329"/>
      <c r="P8" s="1153" t="s">
        <v>75</v>
      </c>
      <c r="Q8" s="1154"/>
      <c r="R8" s="1155" t="s">
        <v>137</v>
      </c>
      <c r="S8" s="1156"/>
    </row>
    <row r="9" spans="1:21" s="216" customFormat="1" ht="29.25" customHeight="1" x14ac:dyDescent="0.2">
      <c r="A9" s="317"/>
      <c r="B9" s="1133"/>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14179</v>
      </c>
      <c r="D11" s="340">
        <f>C11/C$29*100</f>
        <v>14.2946436672682</v>
      </c>
      <c r="E11" s="338"/>
      <c r="F11" s="335">
        <v>5973</v>
      </c>
      <c r="G11" s="340">
        <v>42.125678820791315</v>
      </c>
      <c r="H11" s="335">
        <v>2211</v>
      </c>
      <c r="I11" s="340">
        <v>37.016574585635361</v>
      </c>
      <c r="J11" s="341"/>
      <c r="K11" s="335">
        <v>7846</v>
      </c>
      <c r="L11" s="340">
        <v>55.335355102616546</v>
      </c>
      <c r="M11" s="335">
        <v>3586</v>
      </c>
      <c r="N11" s="340">
        <v>45.704817741524344</v>
      </c>
      <c r="O11" s="341"/>
      <c r="P11" s="335">
        <v>360</v>
      </c>
      <c r="Q11" s="340">
        <v>2.5389660765921431</v>
      </c>
      <c r="R11" s="335">
        <v>350</v>
      </c>
      <c r="S11" s="340">
        <v>97.222222222222214</v>
      </c>
    </row>
    <row r="12" spans="1:21" s="275" customFormat="1" ht="18" customHeight="1" x14ac:dyDescent="0.2">
      <c r="A12" s="318"/>
      <c r="B12" s="331" t="s">
        <v>10</v>
      </c>
      <c r="C12" s="341">
        <f t="shared" ref="C12:C28" si="0">F12+K12+P12</f>
        <v>1669</v>
      </c>
      <c r="D12" s="342">
        <f t="shared" ref="D12:D29" si="1">C12/C$29*100</f>
        <v>1.6826123337802825</v>
      </c>
      <c r="E12" s="338"/>
      <c r="F12" s="341">
        <v>468</v>
      </c>
      <c r="G12" s="342">
        <v>28.040742959856203</v>
      </c>
      <c r="H12" s="341">
        <v>252</v>
      </c>
      <c r="I12" s="342">
        <v>53.846153846153847</v>
      </c>
      <c r="J12" s="341"/>
      <c r="K12" s="341">
        <v>611</v>
      </c>
      <c r="L12" s="342">
        <v>36.6087477531456</v>
      </c>
      <c r="M12" s="341">
        <v>326</v>
      </c>
      <c r="N12" s="342">
        <v>53.35515548281505</v>
      </c>
      <c r="O12" s="341"/>
      <c r="P12" s="341">
        <v>590</v>
      </c>
      <c r="Q12" s="342">
        <v>35.350509286998204</v>
      </c>
      <c r="R12" s="341">
        <v>155</v>
      </c>
      <c r="S12" s="342">
        <v>26.271186440677969</v>
      </c>
    </row>
    <row r="13" spans="1:21" s="275" customFormat="1" ht="18" customHeight="1" x14ac:dyDescent="0.2">
      <c r="A13" s="318"/>
      <c r="B13" s="331" t="s">
        <v>40</v>
      </c>
      <c r="C13" s="341">
        <f t="shared" si="0"/>
        <v>2224</v>
      </c>
      <c r="D13" s="342">
        <f t="shared" si="1"/>
        <v>2.2421389037311852</v>
      </c>
      <c r="E13" s="338"/>
      <c r="F13" s="341">
        <v>534</v>
      </c>
      <c r="G13" s="342">
        <v>24.010791366906474</v>
      </c>
      <c r="H13" s="341">
        <v>12</v>
      </c>
      <c r="I13" s="342">
        <v>2.2471910112359552</v>
      </c>
      <c r="J13" s="341"/>
      <c r="K13" s="341">
        <v>887</v>
      </c>
      <c r="L13" s="342">
        <v>39.883093525179859</v>
      </c>
      <c r="M13" s="341">
        <v>16</v>
      </c>
      <c r="N13" s="342">
        <v>1.8038331454340473</v>
      </c>
      <c r="O13" s="341"/>
      <c r="P13" s="341">
        <v>803</v>
      </c>
      <c r="Q13" s="342">
        <v>36.106115107913666</v>
      </c>
      <c r="R13" s="341">
        <v>25</v>
      </c>
      <c r="S13" s="342">
        <v>3.1133250311332503</v>
      </c>
    </row>
    <row r="14" spans="1:21" s="275" customFormat="1" ht="18" customHeight="1" x14ac:dyDescent="0.2">
      <c r="A14" s="318"/>
      <c r="B14" s="331" t="s">
        <v>41</v>
      </c>
      <c r="C14" s="341">
        <f t="shared" si="0"/>
        <v>2008</v>
      </c>
      <c r="D14" s="342">
        <f t="shared" si="1"/>
        <v>2.024377211642185</v>
      </c>
      <c r="E14" s="338"/>
      <c r="F14" s="341">
        <v>572</v>
      </c>
      <c r="G14" s="342">
        <v>28.486055776892432</v>
      </c>
      <c r="H14" s="341">
        <v>266</v>
      </c>
      <c r="I14" s="342">
        <v>46.503496503496507</v>
      </c>
      <c r="J14" s="341"/>
      <c r="K14" s="341">
        <v>904</v>
      </c>
      <c r="L14" s="342">
        <v>45.019920318725099</v>
      </c>
      <c r="M14" s="341">
        <v>242</v>
      </c>
      <c r="N14" s="342">
        <v>26.769911504424783</v>
      </c>
      <c r="O14" s="341"/>
      <c r="P14" s="341">
        <v>532</v>
      </c>
      <c r="Q14" s="342">
        <v>26.49402390438247</v>
      </c>
      <c r="R14" s="341">
        <v>102</v>
      </c>
      <c r="S14" s="342">
        <v>19.172932330827066</v>
      </c>
    </row>
    <row r="15" spans="1:21" s="275" customFormat="1" ht="18" customHeight="1" x14ac:dyDescent="0.2">
      <c r="A15" s="318"/>
      <c r="B15" s="331" t="s">
        <v>9</v>
      </c>
      <c r="C15" s="341">
        <f t="shared" si="0"/>
        <v>5266</v>
      </c>
      <c r="D15" s="342">
        <f t="shared" si="1"/>
        <v>5.3089494006512687</v>
      </c>
      <c r="E15" s="338"/>
      <c r="F15" s="341">
        <v>1338</v>
      </c>
      <c r="G15" s="342">
        <v>25.408279529054312</v>
      </c>
      <c r="H15" s="341">
        <v>869</v>
      </c>
      <c r="I15" s="342">
        <v>64.947683109118088</v>
      </c>
      <c r="J15" s="341"/>
      <c r="K15" s="341">
        <v>1831</v>
      </c>
      <c r="L15" s="342">
        <v>34.770224078997344</v>
      </c>
      <c r="M15" s="341">
        <v>1281</v>
      </c>
      <c r="N15" s="342">
        <v>69.961769524849799</v>
      </c>
      <c r="O15" s="341"/>
      <c r="P15" s="341">
        <v>2097</v>
      </c>
      <c r="Q15" s="342">
        <v>39.821496391948344</v>
      </c>
      <c r="R15" s="341">
        <v>1581</v>
      </c>
      <c r="S15" s="342">
        <v>75.393419170243206</v>
      </c>
    </row>
    <row r="16" spans="1:21" s="275" customFormat="1" ht="18" customHeight="1" x14ac:dyDescent="0.2">
      <c r="A16" s="318"/>
      <c r="B16" s="331" t="s">
        <v>8</v>
      </c>
      <c r="C16" s="341">
        <f t="shared" si="0"/>
        <v>2043</v>
      </c>
      <c r="D16" s="342">
        <f t="shared" si="1"/>
        <v>2.0596626710084585</v>
      </c>
      <c r="E16" s="338"/>
      <c r="F16" s="341">
        <v>802</v>
      </c>
      <c r="G16" s="342">
        <v>39.255996084189917</v>
      </c>
      <c r="H16" s="341">
        <v>2</v>
      </c>
      <c r="I16" s="342">
        <v>0.24937655860349126</v>
      </c>
      <c r="J16" s="341"/>
      <c r="K16" s="341">
        <v>759</v>
      </c>
      <c r="L16" s="342">
        <v>37.151248164464022</v>
      </c>
      <c r="M16" s="341">
        <v>4</v>
      </c>
      <c r="N16" s="342">
        <v>0.5270092226613966</v>
      </c>
      <c r="O16" s="341"/>
      <c r="P16" s="341">
        <v>482</v>
      </c>
      <c r="Q16" s="342">
        <v>23.592755751346058</v>
      </c>
      <c r="R16" s="341">
        <v>7</v>
      </c>
      <c r="S16" s="342">
        <v>1.4522821576763485</v>
      </c>
    </row>
    <row r="17" spans="1:19" s="275" customFormat="1" ht="18" customHeight="1" x14ac:dyDescent="0.2">
      <c r="A17" s="318"/>
      <c r="B17" s="331" t="s">
        <v>7</v>
      </c>
      <c r="C17" s="341">
        <f t="shared" si="0"/>
        <v>7831</v>
      </c>
      <c r="D17" s="342">
        <f t="shared" si="1"/>
        <v>7.8948694942081437</v>
      </c>
      <c r="E17" s="338"/>
      <c r="F17" s="341">
        <v>2111</v>
      </c>
      <c r="G17" s="342">
        <v>26.956965904737579</v>
      </c>
      <c r="H17" s="341">
        <v>32</v>
      </c>
      <c r="I17" s="342">
        <v>1.5158692562766463</v>
      </c>
      <c r="J17" s="341"/>
      <c r="K17" s="341">
        <v>2454</v>
      </c>
      <c r="L17" s="342">
        <v>31.336993998212233</v>
      </c>
      <c r="M17" s="341">
        <v>25</v>
      </c>
      <c r="N17" s="342">
        <v>1.0187449062754685</v>
      </c>
      <c r="O17" s="341"/>
      <c r="P17" s="341">
        <v>3266</v>
      </c>
      <c r="Q17" s="342">
        <v>41.706040097050185</v>
      </c>
      <c r="R17" s="341">
        <v>31</v>
      </c>
      <c r="S17" s="342">
        <v>0.94917330067360683</v>
      </c>
    </row>
    <row r="18" spans="1:19" s="275" customFormat="1" ht="18" customHeight="1" x14ac:dyDescent="0.2">
      <c r="A18" s="318"/>
      <c r="B18" s="331" t="s">
        <v>43</v>
      </c>
      <c r="C18" s="341">
        <f t="shared" si="0"/>
        <v>3485</v>
      </c>
      <c r="D18" s="342">
        <f t="shared" si="1"/>
        <v>3.5134235968989125</v>
      </c>
      <c r="E18" s="338"/>
      <c r="F18" s="341">
        <v>1155</v>
      </c>
      <c r="G18" s="342">
        <v>33.142037302725967</v>
      </c>
      <c r="H18" s="341">
        <v>343</v>
      </c>
      <c r="I18" s="342">
        <v>29.696969696969699</v>
      </c>
      <c r="J18" s="341"/>
      <c r="K18" s="341">
        <v>1350</v>
      </c>
      <c r="L18" s="342">
        <v>38.737446197991396</v>
      </c>
      <c r="M18" s="341">
        <v>572</v>
      </c>
      <c r="N18" s="342">
        <v>42.370370370370367</v>
      </c>
      <c r="O18" s="341"/>
      <c r="P18" s="341">
        <v>980</v>
      </c>
      <c r="Q18" s="342">
        <v>28.120516499282637</v>
      </c>
      <c r="R18" s="341">
        <v>533</v>
      </c>
      <c r="S18" s="342">
        <v>54.387755102040813</v>
      </c>
    </row>
    <row r="19" spans="1:19" s="275" customFormat="1" ht="18" customHeight="1" x14ac:dyDescent="0.2">
      <c r="A19" s="318"/>
      <c r="B19" s="331" t="s">
        <v>44</v>
      </c>
      <c r="C19" s="341">
        <f t="shared" si="0"/>
        <v>13005</v>
      </c>
      <c r="D19" s="342">
        <f t="shared" si="1"/>
        <v>13.111068544525208</v>
      </c>
      <c r="E19" s="338"/>
      <c r="F19" s="341">
        <v>3253</v>
      </c>
      <c r="G19" s="342">
        <v>25.01345636293733</v>
      </c>
      <c r="H19" s="341">
        <v>340</v>
      </c>
      <c r="I19" s="342">
        <v>10.451890562557638</v>
      </c>
      <c r="J19" s="341"/>
      <c r="K19" s="341">
        <v>6620</v>
      </c>
      <c r="L19" s="342">
        <v>50.903498654363709</v>
      </c>
      <c r="M19" s="341">
        <v>1065</v>
      </c>
      <c r="N19" s="342">
        <v>16.087613293051358</v>
      </c>
      <c r="O19" s="341"/>
      <c r="P19" s="341">
        <v>3132</v>
      </c>
      <c r="Q19" s="342">
        <v>24.083044982698961</v>
      </c>
      <c r="R19" s="341">
        <v>2755</v>
      </c>
      <c r="S19" s="342">
        <v>87.962962962962962</v>
      </c>
    </row>
    <row r="20" spans="1:19" s="275" customFormat="1" ht="18" customHeight="1" x14ac:dyDescent="0.2">
      <c r="A20" s="318"/>
      <c r="B20" s="331" t="s">
        <v>6</v>
      </c>
      <c r="C20" s="341">
        <f t="shared" si="0"/>
        <v>8042</v>
      </c>
      <c r="D20" s="342">
        <f t="shared" si="1"/>
        <v>8.1075904063876774</v>
      </c>
      <c r="E20" s="338"/>
      <c r="F20" s="341">
        <v>2489</v>
      </c>
      <c r="G20" s="342">
        <v>30.950012434717735</v>
      </c>
      <c r="H20" s="341">
        <v>400</v>
      </c>
      <c r="I20" s="342">
        <v>16.070711128967456</v>
      </c>
      <c r="J20" s="341"/>
      <c r="K20" s="341">
        <v>3677</v>
      </c>
      <c r="L20" s="342">
        <v>45.722457100223821</v>
      </c>
      <c r="M20" s="341">
        <v>903</v>
      </c>
      <c r="N20" s="342">
        <v>24.558063638836007</v>
      </c>
      <c r="O20" s="341"/>
      <c r="P20" s="341">
        <v>1876</v>
      </c>
      <c r="Q20" s="342">
        <v>23.327530465058445</v>
      </c>
      <c r="R20" s="341">
        <v>656</v>
      </c>
      <c r="S20" s="342">
        <v>34.968017057569298</v>
      </c>
    </row>
    <row r="21" spans="1:19" s="275" customFormat="1" ht="18" customHeight="1" x14ac:dyDescent="0.2">
      <c r="A21" s="318"/>
      <c r="B21" s="331" t="s">
        <v>5</v>
      </c>
      <c r="C21" s="341">
        <f t="shared" si="0"/>
        <v>2137</v>
      </c>
      <c r="D21" s="342">
        <f t="shared" si="1"/>
        <v>2.154429333306449</v>
      </c>
      <c r="E21" s="338"/>
      <c r="F21" s="341">
        <v>685</v>
      </c>
      <c r="G21" s="342">
        <v>32.05428170332241</v>
      </c>
      <c r="H21" s="341">
        <v>468</v>
      </c>
      <c r="I21" s="342">
        <v>68.321167883211672</v>
      </c>
      <c r="J21" s="341"/>
      <c r="K21" s="341">
        <v>800</v>
      </c>
      <c r="L21" s="342">
        <v>37.435657463734209</v>
      </c>
      <c r="M21" s="341">
        <v>603</v>
      </c>
      <c r="N21" s="342">
        <v>75.375</v>
      </c>
      <c r="O21" s="341"/>
      <c r="P21" s="341">
        <v>652</v>
      </c>
      <c r="Q21" s="342">
        <v>30.510060832943381</v>
      </c>
      <c r="R21" s="341">
        <v>542</v>
      </c>
      <c r="S21" s="342">
        <v>83.128834355828218</v>
      </c>
    </row>
    <row r="22" spans="1:19" s="275" customFormat="1" ht="18" customHeight="1" x14ac:dyDescent="0.2">
      <c r="A22" s="318"/>
      <c r="B22" s="331" t="s">
        <v>38</v>
      </c>
      <c r="C22" s="341">
        <f t="shared" si="0"/>
        <v>8498</v>
      </c>
      <c r="D22" s="342">
        <f t="shared" si="1"/>
        <v>8.5673095341311214</v>
      </c>
      <c r="E22" s="338"/>
      <c r="F22" s="341">
        <v>1906</v>
      </c>
      <c r="G22" s="342">
        <v>22.428806778065429</v>
      </c>
      <c r="H22" s="341">
        <v>374</v>
      </c>
      <c r="I22" s="342">
        <v>19.62224554039874</v>
      </c>
      <c r="J22" s="341"/>
      <c r="K22" s="341">
        <v>3068</v>
      </c>
      <c r="L22" s="342">
        <v>36.102612379383388</v>
      </c>
      <c r="M22" s="341">
        <v>1037</v>
      </c>
      <c r="N22" s="342">
        <v>33.80052151238592</v>
      </c>
      <c r="O22" s="341"/>
      <c r="P22" s="341">
        <v>3524</v>
      </c>
      <c r="Q22" s="342">
        <v>41.468580842551191</v>
      </c>
      <c r="R22" s="341">
        <v>1583</v>
      </c>
      <c r="S22" s="342">
        <v>44.920544835414297</v>
      </c>
    </row>
    <row r="23" spans="1:19" s="275" customFormat="1" ht="18" customHeight="1" x14ac:dyDescent="0.2">
      <c r="A23" s="318"/>
      <c r="B23" s="331" t="s">
        <v>45</v>
      </c>
      <c r="C23" s="341">
        <f t="shared" si="0"/>
        <v>15603</v>
      </c>
      <c r="D23" s="342">
        <f t="shared" si="1"/>
        <v>15.73025778548457</v>
      </c>
      <c r="E23" s="338"/>
      <c r="F23" s="341">
        <v>5674</v>
      </c>
      <c r="G23" s="342">
        <v>36.36480164071012</v>
      </c>
      <c r="H23" s="341">
        <v>2357</v>
      </c>
      <c r="I23" s="342">
        <v>41.540359534719769</v>
      </c>
      <c r="J23" s="341"/>
      <c r="K23" s="341">
        <v>6778</v>
      </c>
      <c r="L23" s="342">
        <v>43.440364032557845</v>
      </c>
      <c r="M23" s="341">
        <v>3902</v>
      </c>
      <c r="N23" s="342">
        <v>57.56860430805547</v>
      </c>
      <c r="O23" s="341"/>
      <c r="P23" s="341">
        <v>3151</v>
      </c>
      <c r="Q23" s="342">
        <v>20.194834326732039</v>
      </c>
      <c r="R23" s="341">
        <v>2106</v>
      </c>
      <c r="S23" s="342">
        <v>66.835925103141861</v>
      </c>
    </row>
    <row r="24" spans="1:19" s="275" customFormat="1" ht="18" customHeight="1" x14ac:dyDescent="0.2">
      <c r="A24" s="318">
        <v>47094</v>
      </c>
      <c r="B24" s="331" t="s">
        <v>46</v>
      </c>
      <c r="C24" s="341">
        <f t="shared" si="0"/>
        <v>3889</v>
      </c>
      <c r="D24" s="342">
        <f t="shared" si="1"/>
        <v>3.9207186135838934</v>
      </c>
      <c r="E24" s="338"/>
      <c r="F24" s="341">
        <v>1366</v>
      </c>
      <c r="G24" s="342">
        <v>35.12471072255078</v>
      </c>
      <c r="H24" s="341">
        <v>134</v>
      </c>
      <c r="I24" s="342">
        <v>9.8096632503660324</v>
      </c>
      <c r="J24" s="341"/>
      <c r="K24" s="341">
        <v>1928</v>
      </c>
      <c r="L24" s="342">
        <v>49.575726407816916</v>
      </c>
      <c r="M24" s="341">
        <v>156</v>
      </c>
      <c r="N24" s="342">
        <v>8.0912863070539416</v>
      </c>
      <c r="O24" s="341"/>
      <c r="P24" s="341">
        <v>595</v>
      </c>
      <c r="Q24" s="342">
        <v>15.299562869632297</v>
      </c>
      <c r="R24" s="341">
        <v>94</v>
      </c>
      <c r="S24" s="342">
        <v>15.798319327731091</v>
      </c>
    </row>
    <row r="25" spans="1:19" s="275" customFormat="1" ht="18" customHeight="1" x14ac:dyDescent="0.2">
      <c r="B25" s="331" t="s">
        <v>47</v>
      </c>
      <c r="C25" s="341">
        <f t="shared" si="0"/>
        <v>535</v>
      </c>
      <c r="D25" s="342">
        <f t="shared" si="1"/>
        <v>0.53936345031303246</v>
      </c>
      <c r="E25" s="338"/>
      <c r="F25" s="341">
        <v>150</v>
      </c>
      <c r="G25" s="342">
        <v>28.037383177570092</v>
      </c>
      <c r="H25" s="341">
        <v>34</v>
      </c>
      <c r="I25" s="342">
        <v>22.666666666666664</v>
      </c>
      <c r="J25" s="341"/>
      <c r="K25" s="341">
        <v>200</v>
      </c>
      <c r="L25" s="342">
        <v>37.383177570093459</v>
      </c>
      <c r="M25" s="341">
        <v>57</v>
      </c>
      <c r="N25" s="342">
        <v>28.499999999999996</v>
      </c>
      <c r="O25" s="341"/>
      <c r="P25" s="341">
        <v>185</v>
      </c>
      <c r="Q25" s="342">
        <v>34.579439252336449</v>
      </c>
      <c r="R25" s="341">
        <v>74</v>
      </c>
      <c r="S25" s="342">
        <v>40</v>
      </c>
    </row>
    <row r="26" spans="1:19" s="275" customFormat="1" ht="18" customHeight="1" x14ac:dyDescent="0.2">
      <c r="B26" s="331" t="s">
        <v>48</v>
      </c>
      <c r="C26" s="341">
        <f t="shared" si="0"/>
        <v>7467</v>
      </c>
      <c r="D26" s="342">
        <f t="shared" si="1"/>
        <v>7.5279007167989036</v>
      </c>
      <c r="E26" s="338"/>
      <c r="F26" s="341">
        <v>1802</v>
      </c>
      <c r="G26" s="342">
        <v>24.132851211999466</v>
      </c>
      <c r="H26" s="341">
        <v>222</v>
      </c>
      <c r="I26" s="342">
        <v>12.319644839067703</v>
      </c>
      <c r="J26" s="341"/>
      <c r="K26" s="341">
        <v>3136</v>
      </c>
      <c r="L26" s="342">
        <v>41.998125083701623</v>
      </c>
      <c r="M26" s="341">
        <v>495</v>
      </c>
      <c r="N26" s="342">
        <v>15.784438775510203</v>
      </c>
      <c r="O26" s="341"/>
      <c r="P26" s="341">
        <v>2529</v>
      </c>
      <c r="Q26" s="342">
        <v>33.869023704298918</v>
      </c>
      <c r="R26" s="341">
        <v>674</v>
      </c>
      <c r="S26" s="342">
        <v>26.65085013839462</v>
      </c>
    </row>
    <row r="27" spans="1:19" s="275" customFormat="1" ht="18" customHeight="1" x14ac:dyDescent="0.2">
      <c r="B27" s="331" t="s">
        <v>49</v>
      </c>
      <c r="C27" s="341">
        <f t="shared" si="0"/>
        <v>1246</v>
      </c>
      <c r="D27" s="342">
        <f t="shared" si="1"/>
        <v>1.256162353439324</v>
      </c>
      <c r="E27" s="338"/>
      <c r="F27" s="341">
        <v>393</v>
      </c>
      <c r="G27" s="342">
        <v>31.540930979133226</v>
      </c>
      <c r="H27" s="341">
        <v>44</v>
      </c>
      <c r="I27" s="342">
        <v>11.195928753180661</v>
      </c>
      <c r="J27" s="341"/>
      <c r="K27" s="341">
        <v>597</v>
      </c>
      <c r="L27" s="342">
        <v>47.913322632423757</v>
      </c>
      <c r="M27" s="341">
        <v>59</v>
      </c>
      <c r="N27" s="342">
        <v>9.8827470686767178</v>
      </c>
      <c r="O27" s="341"/>
      <c r="P27" s="341">
        <v>256</v>
      </c>
      <c r="Q27" s="342">
        <v>20.545746388443018</v>
      </c>
      <c r="R27" s="341">
        <v>69</v>
      </c>
      <c r="S27" s="342">
        <v>26.953125</v>
      </c>
    </row>
    <row r="28" spans="1:19" s="275" customFormat="1" ht="18" customHeight="1" x14ac:dyDescent="0.2">
      <c r="B28" s="336" t="s">
        <v>4</v>
      </c>
      <c r="C28" s="343">
        <f t="shared" si="0"/>
        <v>64</v>
      </c>
      <c r="D28" s="344">
        <f t="shared" si="1"/>
        <v>6.4521982841185183E-2</v>
      </c>
      <c r="E28" s="338"/>
      <c r="F28" s="343">
        <v>22</v>
      </c>
      <c r="G28" s="344">
        <v>34.375</v>
      </c>
      <c r="H28" s="343">
        <v>9</v>
      </c>
      <c r="I28" s="344">
        <v>40.909090909090914</v>
      </c>
      <c r="J28" s="341"/>
      <c r="K28" s="343">
        <v>26</v>
      </c>
      <c r="L28" s="344">
        <v>40.625</v>
      </c>
      <c r="M28" s="343">
        <v>12</v>
      </c>
      <c r="N28" s="344">
        <v>46.153846153846153</v>
      </c>
      <c r="O28" s="341"/>
      <c r="P28" s="343">
        <v>16</v>
      </c>
      <c r="Q28" s="344">
        <v>25</v>
      </c>
      <c r="R28" s="343">
        <v>13</v>
      </c>
      <c r="S28" s="344">
        <v>81.25</v>
      </c>
    </row>
    <row r="29" spans="1:19" s="212" customFormat="1" ht="18" customHeight="1" x14ac:dyDescent="0.2">
      <c r="B29" s="332" t="s">
        <v>3</v>
      </c>
      <c r="C29" s="333">
        <f>SUM(C11:C28)</f>
        <v>99191</v>
      </c>
      <c r="D29" s="334">
        <f t="shared" si="1"/>
        <v>100</v>
      </c>
      <c r="E29" s="349"/>
      <c r="F29" s="333">
        <f>SUM(F11:F28)</f>
        <v>30693</v>
      </c>
      <c r="G29" s="334">
        <f t="shared" ref="G29" si="2">F29/$C29*100</f>
        <v>30.943331552257764</v>
      </c>
      <c r="H29" s="333">
        <f>SUM(H11:H28)</f>
        <v>8369</v>
      </c>
      <c r="I29" s="334">
        <f t="shared" ref="I29" si="3">H29/F29*100</f>
        <v>27.266803505685331</v>
      </c>
      <c r="J29" s="352"/>
      <c r="K29" s="333">
        <f>SUM(K11:K28)</f>
        <v>43472</v>
      </c>
      <c r="L29" s="334">
        <f t="shared" ref="L29" si="4">K29/$C29*100</f>
        <v>43.826556844875036</v>
      </c>
      <c r="M29" s="333">
        <f>SUM(M11:M28)</f>
        <v>14341</v>
      </c>
      <c r="N29" s="334">
        <f t="shared" ref="N29" si="5">M29/K29*100</f>
        <v>32.989050423260949</v>
      </c>
      <c r="O29" s="352"/>
      <c r="P29" s="333">
        <f>SUM(P11:P28)</f>
        <v>25026</v>
      </c>
      <c r="Q29" s="353">
        <f t="shared" ref="Q29" si="6">P29/$C29*100</f>
        <v>25.230111602867193</v>
      </c>
      <c r="R29" s="333">
        <f>SUM(R11:R28)</f>
        <v>11350</v>
      </c>
      <c r="S29" s="353">
        <f t="shared" ref="S29" si="7">R29/P29*100</f>
        <v>45.352833053624231</v>
      </c>
    </row>
    <row r="30" spans="1:19" s="256" customFormat="1" ht="6.75" customHeight="1" x14ac:dyDescent="0.2">
      <c r="B30" s="1148"/>
      <c r="C30" s="1148"/>
      <c r="D30" s="1148"/>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W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21" x14ac:dyDescent="0.25">
      <c r="A1" s="869"/>
      <c r="B1" s="869"/>
      <c r="H1" s="871"/>
      <c r="I1" s="871"/>
    </row>
    <row r="2" spans="1:21" ht="48.75" customHeight="1" x14ac:dyDescent="0.25">
      <c r="A2" s="869"/>
      <c r="B2" s="869"/>
      <c r="H2" s="871"/>
      <c r="I2" s="871"/>
    </row>
    <row r="3" spans="1:21" ht="24" customHeight="1" x14ac:dyDescent="0.25">
      <c r="A3" s="869"/>
      <c r="B3" s="1027" t="s">
        <v>379</v>
      </c>
      <c r="C3" s="1027"/>
      <c r="D3" s="1027"/>
      <c r="E3" s="1027"/>
      <c r="F3" s="1027"/>
      <c r="G3" s="1027"/>
      <c r="H3" s="1027"/>
      <c r="I3" s="1027"/>
      <c r="J3" s="1027"/>
      <c r="K3" s="1027"/>
      <c r="L3" s="1027"/>
      <c r="M3" s="1027"/>
      <c r="N3" s="1027"/>
      <c r="O3" s="1027"/>
      <c r="P3" s="1027"/>
      <c r="Q3" s="1027"/>
      <c r="R3" s="1027"/>
    </row>
    <row r="5" spans="1:21" x14ac:dyDescent="0.25">
      <c r="B5" s="872"/>
      <c r="C5" s="1028" t="s">
        <v>378</v>
      </c>
      <c r="D5" s="1028"/>
      <c r="E5" s="1028"/>
      <c r="F5" s="1028"/>
      <c r="G5" s="1028"/>
      <c r="H5" s="1028"/>
      <c r="I5" s="1028"/>
      <c r="J5" s="1028" t="s">
        <v>352</v>
      </c>
      <c r="K5" s="1028"/>
      <c r="L5" s="1028"/>
      <c r="M5" s="1028"/>
      <c r="N5" s="1028"/>
      <c r="O5" s="1028"/>
      <c r="P5" s="1028"/>
      <c r="Q5" s="1028"/>
      <c r="R5" s="1028"/>
      <c r="S5" s="1028"/>
    </row>
    <row r="6" spans="1:21" ht="21" customHeight="1" x14ac:dyDescent="0.25">
      <c r="B6" s="872"/>
      <c r="C6" s="1029"/>
      <c r="D6" s="1029"/>
      <c r="E6" s="1029"/>
      <c r="F6" s="1029"/>
      <c r="G6" s="1029"/>
      <c r="H6" s="1029"/>
      <c r="I6" s="1029"/>
      <c r="J6" s="1029">
        <v>43830</v>
      </c>
      <c r="K6" s="1030"/>
      <c r="L6" s="1031">
        <v>44196</v>
      </c>
      <c r="M6" s="1031"/>
      <c r="N6" s="1031">
        <v>44561</v>
      </c>
      <c r="O6" s="1031"/>
      <c r="P6" s="1031">
        <v>44926</v>
      </c>
      <c r="Q6" s="1031"/>
      <c r="R6" s="1031">
        <f>EVO_sol!R6</f>
        <v>45016</v>
      </c>
      <c r="S6" s="1031"/>
    </row>
    <row r="7" spans="1:21" x14ac:dyDescent="0.25">
      <c r="B7" s="941"/>
      <c r="C7" s="874">
        <v>43465</v>
      </c>
      <c r="D7" s="874">
        <v>43830</v>
      </c>
      <c r="E7" s="874">
        <v>44196</v>
      </c>
      <c r="F7" s="874">
        <v>44561</v>
      </c>
      <c r="G7" s="874">
        <v>44926</v>
      </c>
      <c r="H7" s="874">
        <f>EVO!H7</f>
        <v>45016</v>
      </c>
      <c r="I7" s="874"/>
      <c r="J7" s="874" t="s">
        <v>31</v>
      </c>
      <c r="K7" s="874" t="s">
        <v>353</v>
      </c>
      <c r="L7" s="874" t="s">
        <v>31</v>
      </c>
      <c r="M7" s="874" t="s">
        <v>353</v>
      </c>
      <c r="N7" s="874" t="s">
        <v>31</v>
      </c>
      <c r="O7" s="874" t="s">
        <v>353</v>
      </c>
      <c r="P7" s="874" t="s">
        <v>31</v>
      </c>
      <c r="Q7" s="874" t="s">
        <v>353</v>
      </c>
      <c r="R7" s="874" t="s">
        <v>31</v>
      </c>
      <c r="S7" s="874" t="s">
        <v>353</v>
      </c>
    </row>
    <row r="8" spans="1:21" ht="15" customHeight="1" x14ac:dyDescent="0.25">
      <c r="B8" s="913" t="s">
        <v>11</v>
      </c>
      <c r="C8" s="920">
        <v>354473</v>
      </c>
      <c r="D8" s="920">
        <v>361314</v>
      </c>
      <c r="E8" s="920">
        <v>351802</v>
      </c>
      <c r="F8" s="920">
        <v>362202</v>
      </c>
      <c r="G8" s="920">
        <v>375118</v>
      </c>
      <c r="H8" s="920">
        <v>376861</v>
      </c>
      <c r="I8" s="885"/>
      <c r="J8" s="921">
        <v>1.9299072143717622E-2</v>
      </c>
      <c r="K8" s="920">
        <v>6841</v>
      </c>
      <c r="L8" s="922">
        <v>-2.632613184100252E-2</v>
      </c>
      <c r="M8" s="923">
        <v>-9512</v>
      </c>
      <c r="N8" s="922">
        <v>2.9562083217264279E-2</v>
      </c>
      <c r="O8" s="923">
        <v>10400</v>
      </c>
      <c r="P8" s="922">
        <v>3.5659659527004228E-2</v>
      </c>
      <c r="Q8" s="923">
        <f>G8-F8</f>
        <v>12916</v>
      </c>
      <c r="R8" s="924">
        <f>[1]Cuadro_CCAA2!N30</f>
        <v>3.8430592371746508E-2</v>
      </c>
      <c r="S8" s="923">
        <f>[1]Cuadro_CCAA2!O30</f>
        <v>13947</v>
      </c>
    </row>
    <row r="9" spans="1:21" x14ac:dyDescent="0.25">
      <c r="B9" s="942" t="s">
        <v>10</v>
      </c>
      <c r="C9" s="890">
        <v>42117</v>
      </c>
      <c r="D9" s="890">
        <v>47743</v>
      </c>
      <c r="E9" s="890">
        <v>44726</v>
      </c>
      <c r="F9" s="890">
        <v>45995</v>
      </c>
      <c r="G9" s="890">
        <v>46968</v>
      </c>
      <c r="H9" s="890">
        <v>47372</v>
      </c>
      <c r="I9" s="891"/>
      <c r="J9" s="892">
        <v>0.13358026450127025</v>
      </c>
      <c r="K9" s="890">
        <v>5626</v>
      </c>
      <c r="L9" s="895">
        <v>-6.3192509896738747E-2</v>
      </c>
      <c r="M9" s="893">
        <v>-3017</v>
      </c>
      <c r="N9" s="895">
        <v>2.837275857443089E-2</v>
      </c>
      <c r="O9" s="893">
        <v>1269</v>
      </c>
      <c r="P9" s="895">
        <v>2.1154473312316568E-2</v>
      </c>
      <c r="Q9" s="893">
        <f t="shared" ref="Q9:Q25" si="0">G9-F9</f>
        <v>973</v>
      </c>
      <c r="R9" s="894">
        <f>[1]Cuadro_CCAA2!N31</f>
        <v>3.3352965556355363E-2</v>
      </c>
      <c r="S9" s="893">
        <f>[1]Cuadro_CCAA2!O31</f>
        <v>1529</v>
      </c>
    </row>
    <row r="10" spans="1:21" x14ac:dyDescent="0.25">
      <c r="B10" s="942" t="s">
        <v>40</v>
      </c>
      <c r="C10" s="890">
        <v>33668</v>
      </c>
      <c r="D10" s="890">
        <v>35198</v>
      </c>
      <c r="E10" s="890">
        <v>35711</v>
      </c>
      <c r="F10" s="890">
        <v>38230</v>
      </c>
      <c r="G10" s="890">
        <v>40199</v>
      </c>
      <c r="H10" s="890">
        <v>40298</v>
      </c>
      <c r="I10" s="891"/>
      <c r="J10" s="892">
        <v>4.5443744802186048E-2</v>
      </c>
      <c r="K10" s="890">
        <v>1530</v>
      </c>
      <c r="L10" s="895">
        <v>1.4574691743849177E-2</v>
      </c>
      <c r="M10" s="893">
        <v>513</v>
      </c>
      <c r="N10" s="895">
        <v>7.0538489541037697E-2</v>
      </c>
      <c r="O10" s="893">
        <v>2519</v>
      </c>
      <c r="P10" s="895">
        <v>5.1504054407533362E-2</v>
      </c>
      <c r="Q10" s="893">
        <f t="shared" si="0"/>
        <v>1969</v>
      </c>
      <c r="R10" s="894">
        <f>[1]Cuadro_CCAA2!N32</f>
        <v>4.0512277621420623E-2</v>
      </c>
      <c r="S10" s="893">
        <f>[1]Cuadro_CCAA2!O32</f>
        <v>1569</v>
      </c>
    </row>
    <row r="11" spans="1:21" x14ac:dyDescent="0.25">
      <c r="B11" s="942" t="s">
        <v>41</v>
      </c>
      <c r="C11" s="890">
        <v>25370</v>
      </c>
      <c r="D11" s="890">
        <v>30928</v>
      </c>
      <c r="E11" s="890">
        <v>31586</v>
      </c>
      <c r="F11" s="890">
        <v>33061</v>
      </c>
      <c r="G11" s="890">
        <v>36020</v>
      </c>
      <c r="H11" s="890">
        <v>37095</v>
      </c>
      <c r="I11" s="891"/>
      <c r="J11" s="892">
        <v>0.21907765076862429</v>
      </c>
      <c r="K11" s="890">
        <v>5558</v>
      </c>
      <c r="L11" s="895">
        <v>2.1275219865493966E-2</v>
      </c>
      <c r="M11" s="893">
        <v>658</v>
      </c>
      <c r="N11" s="895">
        <v>4.6697904134743284E-2</v>
      </c>
      <c r="O11" s="893">
        <v>1475</v>
      </c>
      <c r="P11" s="895">
        <v>8.9501225008318031E-2</v>
      </c>
      <c r="Q11" s="893">
        <f t="shared" si="0"/>
        <v>2959</v>
      </c>
      <c r="R11" s="894">
        <f>[1]Cuadro_CCAA2!N33</f>
        <v>0.10999730692121257</v>
      </c>
      <c r="S11" s="893">
        <f>[1]Cuadro_CCAA2!O33</f>
        <v>3676</v>
      </c>
    </row>
    <row r="12" spans="1:21" x14ac:dyDescent="0.25">
      <c r="B12" s="942" t="s">
        <v>9</v>
      </c>
      <c r="C12" s="890">
        <v>35850</v>
      </c>
      <c r="D12" s="890">
        <v>37916</v>
      </c>
      <c r="E12" s="890">
        <v>38655</v>
      </c>
      <c r="F12" s="890">
        <v>42298</v>
      </c>
      <c r="G12" s="890">
        <v>47498</v>
      </c>
      <c r="H12" s="890">
        <v>48647</v>
      </c>
      <c r="I12" s="891"/>
      <c r="J12" s="892">
        <v>5.7629009762901084E-2</v>
      </c>
      <c r="K12" s="890">
        <v>2066</v>
      </c>
      <c r="L12" s="895">
        <v>1.9490452579385975E-2</v>
      </c>
      <c r="M12" s="893">
        <v>739</v>
      </c>
      <c r="N12" s="895">
        <v>9.4243952916828411E-2</v>
      </c>
      <c r="O12" s="893">
        <v>3643</v>
      </c>
      <c r="P12" s="895">
        <v>0.12293725471653505</v>
      </c>
      <c r="Q12" s="893">
        <f t="shared" si="0"/>
        <v>5200</v>
      </c>
      <c r="R12" s="894">
        <f>[1]Cuadro_CCAA2!N34</f>
        <v>0.11732010381497049</v>
      </c>
      <c r="S12" s="893">
        <f>[1]Cuadro_CCAA2!O34</f>
        <v>5108</v>
      </c>
      <c r="U12" s="925"/>
    </row>
    <row r="13" spans="1:21" x14ac:dyDescent="0.25">
      <c r="B13" s="942" t="s">
        <v>8</v>
      </c>
      <c r="C13" s="890">
        <v>24151</v>
      </c>
      <c r="D13" s="890">
        <v>24993</v>
      </c>
      <c r="E13" s="890">
        <v>24832</v>
      </c>
      <c r="F13" s="890">
        <v>22687</v>
      </c>
      <c r="G13" s="890">
        <v>22423</v>
      </c>
      <c r="H13" s="890">
        <v>22659</v>
      </c>
      <c r="I13" s="891"/>
      <c r="J13" s="892">
        <v>3.4863980787545046E-2</v>
      </c>
      <c r="K13" s="890">
        <v>842</v>
      </c>
      <c r="L13" s="895">
        <v>-6.441803705037441E-3</v>
      </c>
      <c r="M13" s="893">
        <v>-161</v>
      </c>
      <c r="N13" s="895">
        <v>-8.6380476804123751E-2</v>
      </c>
      <c r="O13" s="893">
        <v>-2145</v>
      </c>
      <c r="P13" s="895">
        <v>-1.1636620090800909E-2</v>
      </c>
      <c r="Q13" s="893">
        <f t="shared" si="0"/>
        <v>-264</v>
      </c>
      <c r="R13" s="894">
        <f>[1]Cuadro_CCAA2!N35</f>
        <v>-6.0098262853132134E-3</v>
      </c>
      <c r="S13" s="893">
        <f>[1]Cuadro_CCAA2!O35</f>
        <v>-137</v>
      </c>
      <c r="U13" s="925"/>
    </row>
    <row r="14" spans="1:21" x14ac:dyDescent="0.25">
      <c r="B14" s="942" t="s">
        <v>7</v>
      </c>
      <c r="C14" s="890">
        <v>120362</v>
      </c>
      <c r="D14" s="890">
        <v>134693</v>
      </c>
      <c r="E14" s="890">
        <v>132386</v>
      </c>
      <c r="F14" s="890">
        <v>133847</v>
      </c>
      <c r="G14" s="890">
        <v>139217</v>
      </c>
      <c r="H14" s="890">
        <v>141040</v>
      </c>
      <c r="I14" s="891"/>
      <c r="J14" s="892">
        <v>0.11906581811535211</v>
      </c>
      <c r="K14" s="890">
        <v>14331</v>
      </c>
      <c r="L14" s="895">
        <v>-1.7127838863192579E-2</v>
      </c>
      <c r="M14" s="893">
        <v>-2307</v>
      </c>
      <c r="N14" s="895">
        <v>1.1035910141555805E-2</v>
      </c>
      <c r="O14" s="893">
        <v>1461</v>
      </c>
      <c r="P14" s="895">
        <v>4.0120436020232075E-2</v>
      </c>
      <c r="Q14" s="893">
        <f t="shared" si="0"/>
        <v>5370</v>
      </c>
      <c r="R14" s="894">
        <f>[1]Cuadro_CCAA2!N36</f>
        <v>4.6873260345147605E-2</v>
      </c>
      <c r="S14" s="893">
        <f>[1]Cuadro_CCAA2!O36</f>
        <v>6315</v>
      </c>
      <c r="U14" s="925"/>
    </row>
    <row r="15" spans="1:21" x14ac:dyDescent="0.25">
      <c r="B15" s="942" t="s">
        <v>43</v>
      </c>
      <c r="C15" s="890">
        <v>81735</v>
      </c>
      <c r="D15" s="890">
        <v>85461</v>
      </c>
      <c r="E15" s="890">
        <v>81399</v>
      </c>
      <c r="F15" s="890">
        <v>83372</v>
      </c>
      <c r="G15" s="890">
        <v>86743</v>
      </c>
      <c r="H15" s="890">
        <v>88248</v>
      </c>
      <c r="I15" s="891"/>
      <c r="J15" s="892">
        <v>4.5586346118553944E-2</v>
      </c>
      <c r="K15" s="890">
        <v>3726</v>
      </c>
      <c r="L15" s="895">
        <v>-4.7530452487099417E-2</v>
      </c>
      <c r="M15" s="893">
        <v>-4062</v>
      </c>
      <c r="N15" s="895">
        <v>2.4238627010159774E-2</v>
      </c>
      <c r="O15" s="893">
        <v>1973</v>
      </c>
      <c r="P15" s="895">
        <v>4.0433238977114705E-2</v>
      </c>
      <c r="Q15" s="893">
        <f t="shared" si="0"/>
        <v>3371</v>
      </c>
      <c r="R15" s="894">
        <f>[1]Cuadro_CCAA2!N37</f>
        <v>4.9272329496813372E-2</v>
      </c>
      <c r="S15" s="893">
        <f>[1]Cuadro_CCAA2!O37</f>
        <v>4144</v>
      </c>
      <c r="U15" s="925"/>
    </row>
    <row r="16" spans="1:21" x14ac:dyDescent="0.25">
      <c r="B16" s="942" t="s">
        <v>44</v>
      </c>
      <c r="C16" s="890">
        <v>292526</v>
      </c>
      <c r="D16" s="890">
        <v>307817</v>
      </c>
      <c r="E16" s="890">
        <v>300021</v>
      </c>
      <c r="F16" s="890">
        <v>315907</v>
      </c>
      <c r="G16" s="890">
        <v>330438</v>
      </c>
      <c r="H16" s="890">
        <v>334791</v>
      </c>
      <c r="I16" s="891"/>
      <c r="J16" s="892">
        <v>5.2272276652331806E-2</v>
      </c>
      <c r="K16" s="890">
        <v>15291</v>
      </c>
      <c r="L16" s="895">
        <v>-2.5326736340098188E-2</v>
      </c>
      <c r="M16" s="893">
        <v>-7796</v>
      </c>
      <c r="N16" s="895">
        <v>5.2949626859453147E-2</v>
      </c>
      <c r="O16" s="893">
        <v>15886</v>
      </c>
      <c r="P16" s="895">
        <v>4.5997714517247212E-2</v>
      </c>
      <c r="Q16" s="893">
        <f t="shared" si="0"/>
        <v>14531</v>
      </c>
      <c r="R16" s="894">
        <f>[1]Cuadro_CCAA2!N38</f>
        <v>5.6129691669978943E-2</v>
      </c>
      <c r="S16" s="893">
        <f>[1]Cuadro_CCAA2!O38</f>
        <v>17793</v>
      </c>
      <c r="U16" s="925"/>
    </row>
    <row r="17" spans="2:23" x14ac:dyDescent="0.25">
      <c r="B17" s="942" t="s">
        <v>6</v>
      </c>
      <c r="C17" s="890">
        <v>102144</v>
      </c>
      <c r="D17" s="890">
        <v>121696</v>
      </c>
      <c r="E17" s="890">
        <v>136159</v>
      </c>
      <c r="F17" s="890">
        <v>151649</v>
      </c>
      <c r="G17" s="890">
        <v>169110</v>
      </c>
      <c r="H17" s="890">
        <v>173624</v>
      </c>
      <c r="I17" s="891"/>
      <c r="J17" s="892">
        <v>0.19141604010025071</v>
      </c>
      <c r="K17" s="890">
        <v>19552</v>
      </c>
      <c r="L17" s="895">
        <v>0.11884531948461752</v>
      </c>
      <c r="M17" s="893">
        <v>14463</v>
      </c>
      <c r="N17" s="895">
        <v>0.11376405525892519</v>
      </c>
      <c r="O17" s="893">
        <v>15490</v>
      </c>
      <c r="P17" s="895">
        <v>0.11514088454259497</v>
      </c>
      <c r="Q17" s="893">
        <f t="shared" si="0"/>
        <v>17461</v>
      </c>
      <c r="R17" s="894">
        <f>[1]Cuadro_CCAA2!N39</f>
        <v>0.12773613582925214</v>
      </c>
      <c r="S17" s="893">
        <f>[1]Cuadro_CCAA2!O39</f>
        <v>19666</v>
      </c>
      <c r="U17" s="925"/>
    </row>
    <row r="18" spans="2:23" x14ac:dyDescent="0.25">
      <c r="B18" s="942" t="s">
        <v>5</v>
      </c>
      <c r="C18" s="890">
        <v>46533</v>
      </c>
      <c r="D18" s="890">
        <v>49654</v>
      </c>
      <c r="E18" s="890">
        <v>49281</v>
      </c>
      <c r="F18" s="890">
        <v>50941</v>
      </c>
      <c r="G18" s="890">
        <v>53876</v>
      </c>
      <c r="H18" s="890">
        <v>53928</v>
      </c>
      <c r="I18" s="891"/>
      <c r="J18" s="892">
        <v>6.7070681022070255E-2</v>
      </c>
      <c r="K18" s="890">
        <v>3121</v>
      </c>
      <c r="L18" s="895">
        <v>-7.5119829218189826E-3</v>
      </c>
      <c r="M18" s="893">
        <v>-373</v>
      </c>
      <c r="N18" s="895">
        <v>3.3684381404598174E-2</v>
      </c>
      <c r="O18" s="893">
        <v>1660</v>
      </c>
      <c r="P18" s="895">
        <v>5.761567303350934E-2</v>
      </c>
      <c r="Q18" s="893">
        <f t="shared" si="0"/>
        <v>2935</v>
      </c>
      <c r="R18" s="894">
        <f>[1]Cuadro_CCAA2!N40</f>
        <v>4.4428090018205024E-2</v>
      </c>
      <c r="S18" s="893">
        <f>[1]Cuadro_CCAA2!O40</f>
        <v>2294</v>
      </c>
      <c r="U18" s="925"/>
    </row>
    <row r="19" spans="2:23" x14ac:dyDescent="0.25">
      <c r="B19" s="942" t="s">
        <v>38</v>
      </c>
      <c r="C19" s="890">
        <v>79727</v>
      </c>
      <c r="D19" s="890">
        <v>80292</v>
      </c>
      <c r="E19" s="890">
        <v>77049</v>
      </c>
      <c r="F19" s="890">
        <v>77553</v>
      </c>
      <c r="G19" s="890">
        <v>79015</v>
      </c>
      <c r="H19" s="890">
        <v>79861</v>
      </c>
      <c r="I19" s="891"/>
      <c r="J19" s="892">
        <v>7.0866833067844137E-3</v>
      </c>
      <c r="K19" s="890">
        <v>565</v>
      </c>
      <c r="L19" s="895">
        <v>-4.0390076221790472E-2</v>
      </c>
      <c r="M19" s="893">
        <v>-3243</v>
      </c>
      <c r="N19" s="895">
        <v>6.5412919051512919E-3</v>
      </c>
      <c r="O19" s="893">
        <v>504</v>
      </c>
      <c r="P19" s="895">
        <v>1.8851624050649329E-2</v>
      </c>
      <c r="Q19" s="893">
        <f t="shared" si="0"/>
        <v>1462</v>
      </c>
      <c r="R19" s="894">
        <f>[1]Cuadro_CCAA2!N41</f>
        <v>3.1489350709737352E-2</v>
      </c>
      <c r="S19" s="893">
        <f>[1]Cuadro_CCAA2!O41</f>
        <v>2438</v>
      </c>
      <c r="U19" s="925"/>
    </row>
    <row r="20" spans="2:23" x14ac:dyDescent="0.25">
      <c r="B20" s="942" t="s">
        <v>45</v>
      </c>
      <c r="C20" s="890">
        <v>215050</v>
      </c>
      <c r="D20" s="890">
        <v>227239</v>
      </c>
      <c r="E20" s="890">
        <v>216497</v>
      </c>
      <c r="F20" s="890">
        <v>215854</v>
      </c>
      <c r="G20" s="890">
        <v>224758</v>
      </c>
      <c r="H20" s="890">
        <v>228981</v>
      </c>
      <c r="I20" s="891"/>
      <c r="J20" s="892">
        <v>5.6679841897233185E-2</v>
      </c>
      <c r="K20" s="890">
        <v>12189</v>
      </c>
      <c r="L20" s="895">
        <v>-4.7271815137366335E-2</v>
      </c>
      <c r="M20" s="893">
        <v>-10742</v>
      </c>
      <c r="N20" s="895">
        <v>-2.9700180602963977E-3</v>
      </c>
      <c r="O20" s="893">
        <v>-643</v>
      </c>
      <c r="P20" s="895">
        <v>4.1250104237123164E-2</v>
      </c>
      <c r="Q20" s="893">
        <f t="shared" si="0"/>
        <v>8904</v>
      </c>
      <c r="R20" s="894">
        <f>[1]Cuadro_CCAA2!N42</f>
        <v>5.9077369940057745E-2</v>
      </c>
      <c r="S20" s="893">
        <f>[1]Cuadro_CCAA2!O42</f>
        <v>12773</v>
      </c>
      <c r="U20" s="925"/>
    </row>
    <row r="21" spans="2:23" x14ac:dyDescent="0.25">
      <c r="B21" s="942" t="s">
        <v>46</v>
      </c>
      <c r="C21" s="890">
        <v>43671</v>
      </c>
      <c r="D21" s="890">
        <v>46430</v>
      </c>
      <c r="E21" s="890">
        <v>45294</v>
      </c>
      <c r="F21" s="890">
        <v>47556</v>
      </c>
      <c r="G21" s="890">
        <v>50117</v>
      </c>
      <c r="H21" s="890">
        <v>51182</v>
      </c>
      <c r="I21" s="891"/>
      <c r="J21" s="892">
        <v>6.3176936639875336E-2</v>
      </c>
      <c r="K21" s="890">
        <v>2759</v>
      </c>
      <c r="L21" s="895">
        <v>-2.446693947878531E-2</v>
      </c>
      <c r="M21" s="893">
        <v>-1136</v>
      </c>
      <c r="N21" s="895">
        <v>4.994038945555701E-2</v>
      </c>
      <c r="O21" s="893">
        <v>2262</v>
      </c>
      <c r="P21" s="895">
        <v>5.3852300445790258E-2</v>
      </c>
      <c r="Q21" s="893">
        <f t="shared" si="0"/>
        <v>2561</v>
      </c>
      <c r="R21" s="894">
        <f>[1]Cuadro_CCAA2!N43</f>
        <v>6.1801132709582429E-2</v>
      </c>
      <c r="S21" s="893">
        <f>[1]Cuadro_CCAA2!O43</f>
        <v>2979</v>
      </c>
      <c r="U21" s="925"/>
    </row>
    <row r="22" spans="2:23" x14ac:dyDescent="0.25">
      <c r="B22" s="942" t="s">
        <v>47</v>
      </c>
      <c r="C22" s="890">
        <v>19559</v>
      </c>
      <c r="D22" s="890">
        <v>18635</v>
      </c>
      <c r="E22" s="890">
        <v>19594</v>
      </c>
      <c r="F22" s="890">
        <v>20339</v>
      </c>
      <c r="G22" s="890">
        <v>21233</v>
      </c>
      <c r="H22" s="890">
        <v>21305</v>
      </c>
      <c r="I22" s="891"/>
      <c r="J22" s="892">
        <v>-4.7241679022444916E-2</v>
      </c>
      <c r="K22" s="890">
        <v>-924</v>
      </c>
      <c r="L22" s="895">
        <v>5.1462302119667402E-2</v>
      </c>
      <c r="M22" s="893">
        <v>959</v>
      </c>
      <c r="N22" s="895">
        <v>3.8021843421455648E-2</v>
      </c>
      <c r="O22" s="893">
        <v>745</v>
      </c>
      <c r="P22" s="895">
        <v>4.3954963370863798E-2</v>
      </c>
      <c r="Q22" s="893">
        <f t="shared" si="0"/>
        <v>894</v>
      </c>
      <c r="R22" s="894">
        <f>[1]Cuadro_CCAA2!N44</f>
        <v>5.0542406311637089E-2</v>
      </c>
      <c r="S22" s="893">
        <f>[1]Cuadro_CCAA2!O44</f>
        <v>1025</v>
      </c>
      <c r="U22" s="925"/>
    </row>
    <row r="23" spans="2:23" x14ac:dyDescent="0.25">
      <c r="B23" s="942" t="s">
        <v>48</v>
      </c>
      <c r="C23" s="890">
        <v>102231</v>
      </c>
      <c r="D23" s="890">
        <v>105837</v>
      </c>
      <c r="E23" s="890">
        <v>105419</v>
      </c>
      <c r="F23" s="890">
        <v>106624</v>
      </c>
      <c r="G23" s="890">
        <v>108415</v>
      </c>
      <c r="H23" s="890">
        <v>108954</v>
      </c>
      <c r="I23" s="891"/>
      <c r="J23" s="892">
        <v>3.5273058074360986E-2</v>
      </c>
      <c r="K23" s="890">
        <v>3606</v>
      </c>
      <c r="L23" s="895">
        <v>-3.9494694671995401E-3</v>
      </c>
      <c r="M23" s="893">
        <v>-418</v>
      </c>
      <c r="N23" s="895">
        <v>1.1430577030705935E-2</v>
      </c>
      <c r="O23" s="893">
        <v>1205</v>
      </c>
      <c r="P23" s="895">
        <v>1.6797343937575038E-2</v>
      </c>
      <c r="Q23" s="893">
        <f t="shared" si="0"/>
        <v>1791</v>
      </c>
      <c r="R23" s="894">
        <f>[1]Cuadro_CCAA2!N45</f>
        <v>1.9509867220615984E-2</v>
      </c>
      <c r="S23" s="893">
        <f>[1]Cuadro_CCAA2!O45</f>
        <v>2085</v>
      </c>
      <c r="U23" s="925"/>
    </row>
    <row r="24" spans="2:23" x14ac:dyDescent="0.25">
      <c r="B24" s="942" t="s">
        <v>49</v>
      </c>
      <c r="C24" s="890">
        <v>15250</v>
      </c>
      <c r="D24" s="890">
        <v>15370</v>
      </c>
      <c r="E24" s="890">
        <v>14678</v>
      </c>
      <c r="F24" s="890">
        <v>15446</v>
      </c>
      <c r="G24" s="890">
        <v>14352</v>
      </c>
      <c r="H24" s="890">
        <v>14357</v>
      </c>
      <c r="I24" s="891"/>
      <c r="J24" s="892">
        <v>7.8688524590164732E-3</v>
      </c>
      <c r="K24" s="890">
        <v>120</v>
      </c>
      <c r="L24" s="895">
        <v>-4.5022771633051351E-2</v>
      </c>
      <c r="M24" s="893">
        <v>-692</v>
      </c>
      <c r="N24" s="895">
        <v>5.2323204796293821E-2</v>
      </c>
      <c r="O24" s="893">
        <v>768</v>
      </c>
      <c r="P24" s="895">
        <v>-7.0827398679269682E-2</v>
      </c>
      <c r="Q24" s="893">
        <f t="shared" si="0"/>
        <v>-1094</v>
      </c>
      <c r="R24" s="894">
        <f>[1]Cuadro_CCAA2!N46</f>
        <v>-6.815084052703313E-2</v>
      </c>
      <c r="S24" s="893">
        <f>[1]Cuadro_CCAA2!O46</f>
        <v>-1050</v>
      </c>
      <c r="U24" s="925"/>
    </row>
    <row r="25" spans="2:23" x14ac:dyDescent="0.25">
      <c r="B25" s="943" t="s">
        <v>4</v>
      </c>
      <c r="C25" s="906">
        <v>4201</v>
      </c>
      <c r="D25" s="906">
        <v>4335</v>
      </c>
      <c r="E25" s="906">
        <v>4305</v>
      </c>
      <c r="F25" s="906">
        <v>4447</v>
      </c>
      <c r="G25" s="906">
        <v>4708</v>
      </c>
      <c r="H25" s="906">
        <v>4797</v>
      </c>
      <c r="I25" s="907"/>
      <c r="J25" s="909">
        <v>3.1897167341109256E-2</v>
      </c>
      <c r="K25" s="906">
        <v>134</v>
      </c>
      <c r="L25" s="912">
        <v>-6.9204152249134898E-3</v>
      </c>
      <c r="M25" s="910">
        <v>-30</v>
      </c>
      <c r="N25" s="912">
        <v>3.2984901277584244E-2</v>
      </c>
      <c r="O25" s="910">
        <v>142</v>
      </c>
      <c r="P25" s="912">
        <v>5.8691252529795346E-2</v>
      </c>
      <c r="Q25" s="910">
        <f t="shared" si="0"/>
        <v>261</v>
      </c>
      <c r="R25" s="894">
        <f>[1]Cuadro_CCAA2!P49</f>
        <v>7.1715817694369965E-2</v>
      </c>
      <c r="S25" s="910">
        <f>[1]Cuadro_CCAA2!H47+[1]Cuadro_CCAA2!H48</f>
        <v>4797</v>
      </c>
      <c r="U25" s="925"/>
      <c r="V25" s="925"/>
      <c r="W25" s="933"/>
    </row>
    <row r="26" spans="2:23" x14ac:dyDescent="0.25">
      <c r="B26" s="875" t="s">
        <v>3</v>
      </c>
      <c r="C26" s="876">
        <v>1638618</v>
      </c>
      <c r="D26" s="876">
        <v>1735551</v>
      </c>
      <c r="E26" s="876">
        <v>1709394</v>
      </c>
      <c r="F26" s="876">
        <v>1768008</v>
      </c>
      <c r="G26" s="876">
        <v>1850208</v>
      </c>
      <c r="H26" s="876">
        <v>1874000</v>
      </c>
      <c r="I26" s="877"/>
      <c r="J26" s="878">
        <v>5.9155336997396502E-2</v>
      </c>
      <c r="K26" s="879">
        <v>96933</v>
      </c>
      <c r="L26" s="880">
        <v>-1.507129436127197E-2</v>
      </c>
      <c r="M26" s="876">
        <v>-26157</v>
      </c>
      <c r="N26" s="881">
        <v>3.4289344644944375E-2</v>
      </c>
      <c r="O26" s="882">
        <v>58614</v>
      </c>
      <c r="P26" s="881">
        <v>4.6493002294107244E-2</v>
      </c>
      <c r="Q26" s="882">
        <f>G26-F26</f>
        <v>82200</v>
      </c>
      <c r="R26" s="881">
        <f>[1]Cuadro_CCAA2!N49</f>
        <v>5.4274904713013772E-2</v>
      </c>
      <c r="S26" s="882">
        <f>SUM(S8:S25)</f>
        <v>100951</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EVO_resol!C8:H8</xm:f>
              <xm:sqref>I8</xm:sqref>
            </x14:sparkline>
            <x14:sparkline>
              <xm:f>EVO_resol!C9:H9</xm:f>
              <xm:sqref>I9</xm:sqref>
            </x14:sparkline>
            <x14:sparkline>
              <xm:f>EVO_resol!C10:H10</xm:f>
              <xm:sqref>I10</xm:sqref>
            </x14:sparkline>
            <x14:sparkline>
              <xm:f>EVO_resol!C11:H11</xm:f>
              <xm:sqref>I11</xm:sqref>
            </x14:sparkline>
            <x14:sparkline>
              <xm:f>EVO_resol!C12:H12</xm:f>
              <xm:sqref>I12</xm:sqref>
            </x14:sparkline>
            <x14:sparkline>
              <xm:f>EVO_resol!C13:H13</xm:f>
              <xm:sqref>I13</xm:sqref>
            </x14:sparkline>
            <x14:sparkline>
              <xm:f>EVO_resol!C14:H14</xm:f>
              <xm:sqref>I14</xm:sqref>
            </x14:sparkline>
            <x14:sparkline>
              <xm:f>EVO_resol!C15:H15</xm:f>
              <xm:sqref>I15</xm:sqref>
            </x14:sparkline>
            <x14:sparkline>
              <xm:f>EVO_resol!C16:H16</xm:f>
              <xm:sqref>I16</xm:sqref>
            </x14:sparkline>
            <x14:sparkline>
              <xm:f>EVO_resol!C17:H17</xm:f>
              <xm:sqref>I17</xm:sqref>
            </x14:sparkline>
            <x14:sparkline>
              <xm:f>EVO_resol!C18:H18</xm:f>
              <xm:sqref>I18</xm:sqref>
            </x14:sparkline>
            <x14:sparkline>
              <xm:f>EVO_resol!C19:H19</xm:f>
              <xm:sqref>I19</xm:sqref>
            </x14:sparkline>
            <x14:sparkline>
              <xm:f>EVO_resol!C20:H20</xm:f>
              <xm:sqref>I20</xm:sqref>
            </x14:sparkline>
            <x14:sparkline>
              <xm:f>EVO_resol!C21:H21</xm:f>
              <xm:sqref>I21</xm:sqref>
            </x14:sparkline>
            <x14:sparkline>
              <xm:f>EVO_resol!C22:H22</xm:f>
              <xm:sqref>I22</xm:sqref>
            </x14:sparkline>
            <x14:sparkline>
              <xm:f>EVO_resol!C23:H23</xm:f>
              <xm:sqref>I23</xm:sqref>
            </x14:sparkline>
            <x14:sparkline>
              <xm:f>EVO_resol!C24:H24</xm:f>
              <xm:sqref>I24</xm:sqref>
            </x14:sparkline>
            <x14:sparkline>
              <xm:f>EVO_resol!C25:H25</xm:f>
              <xm:sqref>I25</xm:sqref>
            </x14:sparkline>
            <x14:sparkline>
              <xm:f>EVO_resol!C26:H26</xm:f>
              <xm:sqref>I26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61</v>
      </c>
    </row>
    <row r="2" spans="1:21" s="205" customFormat="1" ht="49.5" customHeight="1" x14ac:dyDescent="0.2">
      <c r="B2" s="1043"/>
      <c r="C2" s="1043"/>
      <c r="D2" s="1043"/>
      <c r="E2" s="206"/>
      <c r="F2" s="1129"/>
      <c r="G2" s="1129"/>
      <c r="H2" s="1129"/>
      <c r="I2" s="1129"/>
      <c r="J2" s="1129"/>
      <c r="K2" s="1129"/>
      <c r="L2" s="1129"/>
      <c r="M2" s="1129"/>
      <c r="N2" s="1129"/>
      <c r="O2" s="1129"/>
      <c r="P2" s="1129"/>
      <c r="Q2" s="1129"/>
      <c r="S2" s="206"/>
    </row>
    <row r="3" spans="1:21" s="205" customFormat="1" ht="3" customHeight="1" x14ac:dyDescent="0.2">
      <c r="B3" s="206"/>
      <c r="C3" s="206"/>
      <c r="D3" s="206"/>
      <c r="E3" s="206"/>
      <c r="K3" s="206"/>
      <c r="P3" s="206"/>
      <c r="S3" s="206"/>
    </row>
    <row r="4" spans="1:21" s="208" customFormat="1" ht="15" customHeight="1" x14ac:dyDescent="0.2">
      <c r="B4" s="1143" t="s">
        <v>446</v>
      </c>
      <c r="C4" s="1143"/>
      <c r="D4" s="1143"/>
      <c r="E4" s="1143"/>
      <c r="F4" s="1143"/>
      <c r="G4" s="1143"/>
      <c r="H4" s="1143"/>
      <c r="I4" s="1143"/>
      <c r="J4" s="1143"/>
      <c r="K4" s="1143"/>
      <c r="L4" s="1143"/>
      <c r="M4" s="1143"/>
      <c r="N4" s="1143"/>
      <c r="O4" s="1143"/>
      <c r="P4" s="1143"/>
      <c r="Q4" s="1143"/>
      <c r="R4" s="1143"/>
      <c r="S4" s="1143"/>
      <c r="T4" s="314"/>
    </row>
    <row r="5" spans="1:21" s="315" customFormat="1" ht="15" customHeight="1" x14ac:dyDescent="0.2">
      <c r="B5" s="1130" t="str">
        <f>porsaad!B6</f>
        <v>Situación a 31 de marzo de 2023</v>
      </c>
      <c r="C5" s="1130"/>
      <c r="D5" s="1130"/>
      <c r="E5" s="1130"/>
      <c r="F5" s="1130"/>
      <c r="G5" s="1130"/>
      <c r="H5" s="1130"/>
      <c r="I5" s="1130"/>
      <c r="J5" s="1130"/>
      <c r="K5" s="1130"/>
      <c r="L5" s="1130"/>
      <c r="M5" s="1130"/>
      <c r="N5" s="1130"/>
      <c r="O5" s="1130"/>
      <c r="P5" s="1130"/>
      <c r="Q5" s="1130"/>
      <c r="R5" s="1130"/>
      <c r="S5" s="1130"/>
      <c r="T5" s="316"/>
      <c r="U5" s="91"/>
    </row>
    <row r="6" spans="1:21" s="208" customFormat="1" ht="4.5" customHeight="1" x14ac:dyDescent="0.2"/>
    <row r="7" spans="1:21" s="211" customFormat="1" ht="15" customHeight="1" x14ac:dyDescent="0.2">
      <c r="A7" s="212"/>
      <c r="B7" s="1131" t="s">
        <v>15</v>
      </c>
      <c r="C7" s="1134" t="s">
        <v>82</v>
      </c>
      <c r="D7" s="1135"/>
      <c r="E7" s="347"/>
      <c r="F7" s="1150" t="s">
        <v>34</v>
      </c>
      <c r="G7" s="1151"/>
      <c r="H7" s="1151"/>
      <c r="I7" s="1152"/>
      <c r="J7" s="351"/>
      <c r="K7" s="1150" t="s">
        <v>52</v>
      </c>
      <c r="L7" s="1151"/>
      <c r="M7" s="1151"/>
      <c r="N7" s="1152"/>
      <c r="O7" s="351"/>
      <c r="P7" s="1150" t="s">
        <v>53</v>
      </c>
      <c r="Q7" s="1151"/>
      <c r="R7" s="1151"/>
      <c r="S7" s="1152"/>
    </row>
    <row r="8" spans="1:21" s="211" customFormat="1" ht="37.5" customHeight="1" x14ac:dyDescent="0.2">
      <c r="A8" s="212"/>
      <c r="B8" s="1132"/>
      <c r="C8" s="1136"/>
      <c r="D8" s="1137"/>
      <c r="E8" s="347"/>
      <c r="F8" s="1153" t="s">
        <v>75</v>
      </c>
      <c r="G8" s="1154"/>
      <c r="H8" s="1155" t="s">
        <v>298</v>
      </c>
      <c r="I8" s="1156"/>
      <c r="J8" s="329"/>
      <c r="K8" s="1153" t="s">
        <v>75</v>
      </c>
      <c r="L8" s="1154"/>
      <c r="M8" s="1155" t="s">
        <v>298</v>
      </c>
      <c r="N8" s="1156"/>
      <c r="O8" s="329"/>
      <c r="P8" s="1153" t="s">
        <v>75</v>
      </c>
      <c r="Q8" s="1154"/>
      <c r="R8" s="1155" t="s">
        <v>298</v>
      </c>
      <c r="S8" s="1156"/>
    </row>
    <row r="9" spans="1:21" s="216" customFormat="1" ht="29.25" customHeight="1" x14ac:dyDescent="0.2">
      <c r="A9" s="317"/>
      <c r="B9" s="1133"/>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26972</v>
      </c>
      <c r="D11" s="340">
        <f>C11/C$29*100</f>
        <v>15.139370670977447</v>
      </c>
      <c r="E11" s="338"/>
      <c r="F11" s="335">
        <v>11969</v>
      </c>
      <c r="G11" s="340">
        <v>44.375648820999551</v>
      </c>
      <c r="H11" s="335">
        <v>11922</v>
      </c>
      <c r="I11" s="340">
        <v>99.607318907176875</v>
      </c>
      <c r="J11" s="341"/>
      <c r="K11" s="335">
        <v>14891</v>
      </c>
      <c r="L11" s="340">
        <v>55.209105739285178</v>
      </c>
      <c r="M11" s="335">
        <v>14763</v>
      </c>
      <c r="N11" s="340">
        <v>99.140420388153913</v>
      </c>
      <c r="O11" s="341"/>
      <c r="P11" s="335">
        <v>112</v>
      </c>
      <c r="Q11" s="340">
        <v>0.41524543971526023</v>
      </c>
      <c r="R11" s="335">
        <v>110</v>
      </c>
      <c r="S11" s="340">
        <v>98.214285714285708</v>
      </c>
    </row>
    <row r="12" spans="1:21" s="275" customFormat="1" ht="18" customHeight="1" x14ac:dyDescent="0.2">
      <c r="A12" s="318"/>
      <c r="B12" s="331" t="s">
        <v>10</v>
      </c>
      <c r="C12" s="341">
        <f t="shared" ref="C12:C28" si="0">F12+K12+P12</f>
        <v>3874</v>
      </c>
      <c r="D12" s="342">
        <f t="shared" ref="D12:D29" si="1">C12/C$29*100</f>
        <v>2.1744743429989111</v>
      </c>
      <c r="E12" s="338"/>
      <c r="F12" s="341">
        <v>2518</v>
      </c>
      <c r="G12" s="342">
        <v>64.997418688693855</v>
      </c>
      <c r="H12" s="341">
        <v>1236</v>
      </c>
      <c r="I12" s="342">
        <v>49.086576648133438</v>
      </c>
      <c r="J12" s="341"/>
      <c r="K12" s="341">
        <v>1235</v>
      </c>
      <c r="L12" s="342">
        <v>31.879194630872483</v>
      </c>
      <c r="M12" s="341">
        <v>639</v>
      </c>
      <c r="N12" s="342">
        <v>51.740890688259114</v>
      </c>
      <c r="O12" s="341"/>
      <c r="P12" s="341">
        <v>121</v>
      </c>
      <c r="Q12" s="342">
        <v>3.1233866804336605</v>
      </c>
      <c r="R12" s="341">
        <v>72</v>
      </c>
      <c r="S12" s="342">
        <v>59.504132231404959</v>
      </c>
    </row>
    <row r="13" spans="1:21" s="275" customFormat="1" ht="18" customHeight="1" x14ac:dyDescent="0.2">
      <c r="A13" s="318"/>
      <c r="B13" s="331" t="s">
        <v>40</v>
      </c>
      <c r="C13" s="341">
        <f t="shared" si="0"/>
        <v>3599</v>
      </c>
      <c r="D13" s="342">
        <f t="shared" si="1"/>
        <v>2.0201169748201036</v>
      </c>
      <c r="E13" s="338"/>
      <c r="F13" s="341">
        <v>1659</v>
      </c>
      <c r="G13" s="342">
        <v>46.096137816060015</v>
      </c>
      <c r="H13" s="341">
        <v>33</v>
      </c>
      <c r="I13" s="342">
        <v>1.9891500904159132</v>
      </c>
      <c r="J13" s="341"/>
      <c r="K13" s="341">
        <v>1842</v>
      </c>
      <c r="L13" s="342">
        <v>51.180883578771883</v>
      </c>
      <c r="M13" s="341">
        <v>49</v>
      </c>
      <c r="N13" s="342">
        <v>2.6601520086862109</v>
      </c>
      <c r="O13" s="341"/>
      <c r="P13" s="341">
        <v>98</v>
      </c>
      <c r="Q13" s="342">
        <v>2.7229786051681022</v>
      </c>
      <c r="R13" s="341">
        <v>35</v>
      </c>
      <c r="S13" s="342">
        <v>35.714285714285715</v>
      </c>
    </row>
    <row r="14" spans="1:21" s="275" customFormat="1" ht="18" customHeight="1" x14ac:dyDescent="0.2">
      <c r="A14" s="318"/>
      <c r="B14" s="331" t="s">
        <v>41</v>
      </c>
      <c r="C14" s="341">
        <f t="shared" si="0"/>
        <v>2915</v>
      </c>
      <c r="D14" s="342">
        <f t="shared" si="1"/>
        <v>1.6361881026953604</v>
      </c>
      <c r="E14" s="338"/>
      <c r="F14" s="341">
        <v>1942</v>
      </c>
      <c r="G14" s="342">
        <v>66.620926243567752</v>
      </c>
      <c r="H14" s="341">
        <v>1879</v>
      </c>
      <c r="I14" s="342">
        <v>96.755921730175075</v>
      </c>
      <c r="J14" s="341"/>
      <c r="K14" s="341">
        <v>879</v>
      </c>
      <c r="L14" s="342">
        <v>30.154373927958833</v>
      </c>
      <c r="M14" s="341">
        <v>792</v>
      </c>
      <c r="N14" s="342">
        <v>90.102389078498291</v>
      </c>
      <c r="O14" s="341"/>
      <c r="P14" s="341">
        <v>94</v>
      </c>
      <c r="Q14" s="342">
        <v>3.2246998284734132</v>
      </c>
      <c r="R14" s="341">
        <v>29</v>
      </c>
      <c r="S14" s="342">
        <v>30.851063829787233</v>
      </c>
    </row>
    <row r="15" spans="1:21" s="275" customFormat="1" ht="18" customHeight="1" x14ac:dyDescent="0.2">
      <c r="A15" s="318"/>
      <c r="B15" s="331" t="s">
        <v>9</v>
      </c>
      <c r="C15" s="341">
        <f t="shared" si="0"/>
        <v>4586</v>
      </c>
      <c r="D15" s="342">
        <f t="shared" si="1"/>
        <v>2.5741196017018604</v>
      </c>
      <c r="E15" s="338"/>
      <c r="F15" s="341">
        <v>2710</v>
      </c>
      <c r="G15" s="342">
        <v>59.092891408634976</v>
      </c>
      <c r="H15" s="341">
        <v>2622</v>
      </c>
      <c r="I15" s="342">
        <v>96.752767527675275</v>
      </c>
      <c r="J15" s="341"/>
      <c r="K15" s="341">
        <v>1794</v>
      </c>
      <c r="L15" s="342">
        <v>39.119058002616654</v>
      </c>
      <c r="M15" s="341">
        <v>1686</v>
      </c>
      <c r="N15" s="342">
        <v>93.979933110367895</v>
      </c>
      <c r="O15" s="341"/>
      <c r="P15" s="341">
        <v>82</v>
      </c>
      <c r="Q15" s="342">
        <v>1.7880505887483646</v>
      </c>
      <c r="R15" s="341">
        <v>72</v>
      </c>
      <c r="S15" s="342">
        <v>87.804878048780495</v>
      </c>
    </row>
    <row r="16" spans="1:21" s="275" customFormat="1" ht="18" customHeight="1" x14ac:dyDescent="0.2">
      <c r="A16" s="318"/>
      <c r="B16" s="331" t="s">
        <v>8</v>
      </c>
      <c r="C16" s="341">
        <f t="shared" si="0"/>
        <v>5151</v>
      </c>
      <c r="D16" s="342">
        <f t="shared" si="1"/>
        <v>2.8912538308692284</v>
      </c>
      <c r="E16" s="338"/>
      <c r="F16" s="341">
        <v>2253</v>
      </c>
      <c r="G16" s="342">
        <v>43.739079790331978</v>
      </c>
      <c r="H16" s="341">
        <v>14</v>
      </c>
      <c r="I16" s="342">
        <v>0.62139369729249883</v>
      </c>
      <c r="J16" s="341"/>
      <c r="K16" s="341">
        <v>2847</v>
      </c>
      <c r="L16" s="342">
        <v>55.270821199767042</v>
      </c>
      <c r="M16" s="341">
        <v>20</v>
      </c>
      <c r="N16" s="342">
        <v>0.70249385317878466</v>
      </c>
      <c r="O16" s="341"/>
      <c r="P16" s="341">
        <v>51</v>
      </c>
      <c r="Q16" s="342">
        <v>0.99009900990099009</v>
      </c>
      <c r="R16" s="341">
        <v>0</v>
      </c>
      <c r="S16" s="342">
        <v>0</v>
      </c>
    </row>
    <row r="17" spans="1:19" s="275" customFormat="1" ht="18" customHeight="1" x14ac:dyDescent="0.2">
      <c r="A17" s="318"/>
      <c r="B17" s="331" t="s">
        <v>7</v>
      </c>
      <c r="C17" s="341">
        <f t="shared" si="0"/>
        <v>8427</v>
      </c>
      <c r="D17" s="342">
        <f t="shared" si="1"/>
        <v>4.7300710605193146</v>
      </c>
      <c r="E17" s="338"/>
      <c r="F17" s="341">
        <v>5070</v>
      </c>
      <c r="G17" s="342">
        <v>60.163759344962621</v>
      </c>
      <c r="H17" s="341">
        <v>464</v>
      </c>
      <c r="I17" s="342">
        <v>9.1518737672583832</v>
      </c>
      <c r="J17" s="341"/>
      <c r="K17" s="341">
        <v>2986</v>
      </c>
      <c r="L17" s="342">
        <v>35.433724931766939</v>
      </c>
      <c r="M17" s="341">
        <v>128</v>
      </c>
      <c r="N17" s="342">
        <v>4.2866711319490953</v>
      </c>
      <c r="O17" s="341"/>
      <c r="P17" s="341">
        <v>371</v>
      </c>
      <c r="Q17" s="342">
        <v>4.4025157232704402</v>
      </c>
      <c r="R17" s="341">
        <v>3</v>
      </c>
      <c r="S17" s="342">
        <v>0.80862533692722371</v>
      </c>
    </row>
    <row r="18" spans="1:19" s="275" customFormat="1" ht="18" customHeight="1" x14ac:dyDescent="0.2">
      <c r="A18" s="318"/>
      <c r="B18" s="331" t="s">
        <v>43</v>
      </c>
      <c r="C18" s="341">
        <f t="shared" si="0"/>
        <v>12168</v>
      </c>
      <c r="D18" s="342">
        <f t="shared" si="1"/>
        <v>6.8298925672717479</v>
      </c>
      <c r="E18" s="338"/>
      <c r="F18" s="341">
        <v>6513</v>
      </c>
      <c r="G18" s="342">
        <v>53.525641025641022</v>
      </c>
      <c r="H18" s="341">
        <v>6462</v>
      </c>
      <c r="I18" s="342">
        <v>99.216950713956692</v>
      </c>
      <c r="J18" s="341"/>
      <c r="K18" s="341">
        <v>4191</v>
      </c>
      <c r="L18" s="342">
        <v>34.442800788954635</v>
      </c>
      <c r="M18" s="341">
        <v>4104</v>
      </c>
      <c r="N18" s="342">
        <v>97.924123120973519</v>
      </c>
      <c r="O18" s="341"/>
      <c r="P18" s="341">
        <v>1464</v>
      </c>
      <c r="Q18" s="342">
        <v>12.031558185404339</v>
      </c>
      <c r="R18" s="341">
        <v>1426</v>
      </c>
      <c r="S18" s="342">
        <v>97.404371584699462</v>
      </c>
    </row>
    <row r="19" spans="1:19" s="275" customFormat="1" ht="18" customHeight="1" x14ac:dyDescent="0.2">
      <c r="A19" s="318"/>
      <c r="B19" s="331" t="s">
        <v>44</v>
      </c>
      <c r="C19" s="341">
        <f t="shared" si="0"/>
        <v>38909</v>
      </c>
      <c r="D19" s="342">
        <f t="shared" si="1"/>
        <v>21.839603048978994</v>
      </c>
      <c r="E19" s="338"/>
      <c r="F19" s="341">
        <v>16067</v>
      </c>
      <c r="G19" s="342">
        <v>41.293788069598293</v>
      </c>
      <c r="H19" s="341">
        <v>15519</v>
      </c>
      <c r="I19" s="342">
        <v>96.589282380033609</v>
      </c>
      <c r="J19" s="341"/>
      <c r="K19" s="341">
        <v>19587</v>
      </c>
      <c r="L19" s="342">
        <v>50.340538178827522</v>
      </c>
      <c r="M19" s="341">
        <v>18210</v>
      </c>
      <c r="N19" s="342">
        <v>92.969826926022364</v>
      </c>
      <c r="O19" s="341"/>
      <c r="P19" s="341">
        <v>3255</v>
      </c>
      <c r="Q19" s="342">
        <v>8.3656737515741852</v>
      </c>
      <c r="R19" s="341">
        <v>3211</v>
      </c>
      <c r="S19" s="342">
        <v>98.648233486943155</v>
      </c>
    </row>
    <row r="20" spans="1:19" s="275" customFormat="1" ht="18" customHeight="1" x14ac:dyDescent="0.2">
      <c r="A20" s="318"/>
      <c r="B20" s="331" t="s">
        <v>6</v>
      </c>
      <c r="C20" s="341">
        <f t="shared" si="0"/>
        <v>13815</v>
      </c>
      <c r="D20" s="342">
        <f t="shared" si="1"/>
        <v>7.7543528777826429</v>
      </c>
      <c r="E20" s="338"/>
      <c r="F20" s="341">
        <v>6451</v>
      </c>
      <c r="G20" s="342">
        <v>46.695620702135358</v>
      </c>
      <c r="H20" s="341">
        <v>6176</v>
      </c>
      <c r="I20" s="342">
        <v>95.737095024027283</v>
      </c>
      <c r="J20" s="341"/>
      <c r="K20" s="341">
        <v>6387</v>
      </c>
      <c r="L20" s="342">
        <v>46.232356134636262</v>
      </c>
      <c r="M20" s="341">
        <v>5970</v>
      </c>
      <c r="N20" s="342">
        <v>93.471113198684833</v>
      </c>
      <c r="O20" s="341"/>
      <c r="P20" s="341">
        <v>977</v>
      </c>
      <c r="Q20" s="342">
        <v>7.0720231632283745</v>
      </c>
      <c r="R20" s="341">
        <v>664</v>
      </c>
      <c r="S20" s="342">
        <v>67.963152507676554</v>
      </c>
    </row>
    <row r="21" spans="1:19" s="275" customFormat="1" ht="18" customHeight="1" x14ac:dyDescent="0.2">
      <c r="A21" s="318"/>
      <c r="B21" s="331" t="s">
        <v>5</v>
      </c>
      <c r="C21" s="341">
        <f t="shared" si="0"/>
        <v>4747</v>
      </c>
      <c r="D21" s="342">
        <f t="shared" si="1"/>
        <v>2.6644888245265439</v>
      </c>
      <c r="E21" s="338"/>
      <c r="F21" s="341">
        <v>3095</v>
      </c>
      <c r="G21" s="342">
        <v>65.199073098799246</v>
      </c>
      <c r="H21" s="341">
        <v>3080</v>
      </c>
      <c r="I21" s="342">
        <v>99.515347334410336</v>
      </c>
      <c r="J21" s="341"/>
      <c r="K21" s="341">
        <v>1607</v>
      </c>
      <c r="L21" s="342">
        <v>33.852959764061517</v>
      </c>
      <c r="M21" s="341">
        <v>1597</v>
      </c>
      <c r="N21" s="342">
        <v>99.377722464219048</v>
      </c>
      <c r="O21" s="341"/>
      <c r="P21" s="341">
        <v>45</v>
      </c>
      <c r="Q21" s="342">
        <v>0.94796713713924585</v>
      </c>
      <c r="R21" s="341">
        <v>45</v>
      </c>
      <c r="S21" s="342">
        <v>100</v>
      </c>
    </row>
    <row r="22" spans="1:19" s="275" customFormat="1" ht="18" customHeight="1" x14ac:dyDescent="0.2">
      <c r="A22" s="318"/>
      <c r="B22" s="331" t="s">
        <v>38</v>
      </c>
      <c r="C22" s="341">
        <f t="shared" si="0"/>
        <v>7047</v>
      </c>
      <c r="D22" s="342">
        <f t="shared" si="1"/>
        <v>3.955477722022025</v>
      </c>
      <c r="E22" s="338"/>
      <c r="F22" s="341">
        <v>4212</v>
      </c>
      <c r="G22" s="342">
        <v>59.770114942528743</v>
      </c>
      <c r="H22" s="341">
        <v>4210</v>
      </c>
      <c r="I22" s="342">
        <v>99.952516619183285</v>
      </c>
      <c r="J22" s="341"/>
      <c r="K22" s="341">
        <v>2647</v>
      </c>
      <c r="L22" s="342">
        <v>37.562083155952884</v>
      </c>
      <c r="M22" s="341">
        <v>2647</v>
      </c>
      <c r="N22" s="342">
        <v>100</v>
      </c>
      <c r="O22" s="341"/>
      <c r="P22" s="341">
        <v>188</v>
      </c>
      <c r="Q22" s="342">
        <v>2.6678019015183763</v>
      </c>
      <c r="R22" s="341">
        <v>188</v>
      </c>
      <c r="S22" s="342">
        <v>100</v>
      </c>
    </row>
    <row r="23" spans="1:19" s="275" customFormat="1" ht="18" customHeight="1" x14ac:dyDescent="0.2">
      <c r="A23" s="318"/>
      <c r="B23" s="331" t="s">
        <v>45</v>
      </c>
      <c r="C23" s="341">
        <f t="shared" si="0"/>
        <v>23890</v>
      </c>
      <c r="D23" s="342">
        <f t="shared" si="1"/>
        <v>13.409445548333501</v>
      </c>
      <c r="E23" s="338"/>
      <c r="F23" s="341">
        <v>14550</v>
      </c>
      <c r="G23" s="342">
        <v>60.90414399330264</v>
      </c>
      <c r="H23" s="341">
        <v>13355</v>
      </c>
      <c r="I23" s="342">
        <v>91.786941580756007</v>
      </c>
      <c r="J23" s="341"/>
      <c r="K23" s="341">
        <v>7900</v>
      </c>
      <c r="L23" s="342">
        <v>33.068229384679782</v>
      </c>
      <c r="M23" s="341">
        <v>7308</v>
      </c>
      <c r="N23" s="342">
        <v>92.506329113924039</v>
      </c>
      <c r="O23" s="341"/>
      <c r="P23" s="341">
        <v>1440</v>
      </c>
      <c r="Q23" s="342">
        <v>6.0276266220175803</v>
      </c>
      <c r="R23" s="341">
        <v>1429</v>
      </c>
      <c r="S23" s="342">
        <v>99.236111111111114</v>
      </c>
    </row>
    <row r="24" spans="1:19" s="275" customFormat="1" ht="18" customHeight="1" x14ac:dyDescent="0.2">
      <c r="A24" s="318">
        <v>47094</v>
      </c>
      <c r="B24" s="331" t="s">
        <v>46</v>
      </c>
      <c r="C24" s="341">
        <f t="shared" si="0"/>
        <v>4918</v>
      </c>
      <c r="D24" s="342">
        <f t="shared" si="1"/>
        <v>2.7604710425577297</v>
      </c>
      <c r="E24" s="338"/>
      <c r="F24" s="341">
        <v>2557</v>
      </c>
      <c r="G24" s="342">
        <v>51.992679951199669</v>
      </c>
      <c r="H24" s="341">
        <v>2550</v>
      </c>
      <c r="I24" s="342">
        <v>99.726241689479849</v>
      </c>
      <c r="J24" s="341"/>
      <c r="K24" s="341">
        <v>2333</v>
      </c>
      <c r="L24" s="342">
        <v>47.437982919886132</v>
      </c>
      <c r="M24" s="341">
        <v>2326</v>
      </c>
      <c r="N24" s="342">
        <v>99.699957136733815</v>
      </c>
      <c r="O24" s="341"/>
      <c r="P24" s="341">
        <v>28</v>
      </c>
      <c r="Q24" s="342">
        <v>0.56933712891419275</v>
      </c>
      <c r="R24" s="341">
        <v>27</v>
      </c>
      <c r="S24" s="342">
        <v>96.428571428571431</v>
      </c>
    </row>
    <row r="25" spans="1:19" s="275" customFormat="1" ht="18" customHeight="1" x14ac:dyDescent="0.2">
      <c r="B25" s="331" t="s">
        <v>47</v>
      </c>
      <c r="C25" s="341">
        <f t="shared" si="0"/>
        <v>2473</v>
      </c>
      <c r="D25" s="342">
        <f t="shared" si="1"/>
        <v>1.3880937145679677</v>
      </c>
      <c r="E25" s="338"/>
      <c r="F25" s="341">
        <v>1061</v>
      </c>
      <c r="G25" s="342">
        <v>42.903356247472708</v>
      </c>
      <c r="H25" s="341">
        <v>1053</v>
      </c>
      <c r="I25" s="342">
        <v>99.245994344957595</v>
      </c>
      <c r="J25" s="341"/>
      <c r="K25" s="341">
        <v>1308</v>
      </c>
      <c r="L25" s="342">
        <v>52.891225232511118</v>
      </c>
      <c r="M25" s="341">
        <v>1298</v>
      </c>
      <c r="N25" s="342">
        <v>99.235474006116206</v>
      </c>
      <c r="O25" s="341"/>
      <c r="P25" s="341">
        <v>104</v>
      </c>
      <c r="Q25" s="342">
        <v>4.2054185200161749</v>
      </c>
      <c r="R25" s="341">
        <v>104</v>
      </c>
      <c r="S25" s="342">
        <v>100</v>
      </c>
    </row>
    <row r="26" spans="1:19" s="275" customFormat="1" ht="18" customHeight="1" x14ac:dyDescent="0.2">
      <c r="B26" s="331" t="s">
        <v>48</v>
      </c>
      <c r="C26" s="341">
        <f t="shared" si="0"/>
        <v>12710</v>
      </c>
      <c r="D26" s="342">
        <f t="shared" si="1"/>
        <v>7.1341169074641613</v>
      </c>
      <c r="E26" s="338"/>
      <c r="F26" s="341">
        <v>5883</v>
      </c>
      <c r="G26" s="342">
        <v>46.286388670338319</v>
      </c>
      <c r="H26" s="341">
        <v>5045</v>
      </c>
      <c r="I26" s="342">
        <v>85.75556688764236</v>
      </c>
      <c r="J26" s="341"/>
      <c r="K26" s="341">
        <v>4628</v>
      </c>
      <c r="L26" s="342">
        <v>36.412273800157358</v>
      </c>
      <c r="M26" s="341">
        <v>3784</v>
      </c>
      <c r="N26" s="342">
        <v>81.76318063958513</v>
      </c>
      <c r="O26" s="341"/>
      <c r="P26" s="341">
        <v>2199</v>
      </c>
      <c r="Q26" s="342">
        <v>17.301337529504327</v>
      </c>
      <c r="R26" s="341">
        <v>1562</v>
      </c>
      <c r="S26" s="342">
        <v>71.032287403365174</v>
      </c>
    </row>
    <row r="27" spans="1:19" s="275" customFormat="1" ht="18" customHeight="1" x14ac:dyDescent="0.2">
      <c r="B27" s="331" t="s">
        <v>49</v>
      </c>
      <c r="C27" s="341">
        <f t="shared" si="0"/>
        <v>1777</v>
      </c>
      <c r="D27" s="342">
        <f t="shared" si="1"/>
        <v>0.997429248195422</v>
      </c>
      <c r="E27" s="338"/>
      <c r="F27" s="341">
        <v>646</v>
      </c>
      <c r="G27" s="342">
        <v>36.353404614518851</v>
      </c>
      <c r="H27" s="341">
        <v>519</v>
      </c>
      <c r="I27" s="342">
        <v>80.340557275541784</v>
      </c>
      <c r="J27" s="341"/>
      <c r="K27" s="341">
        <v>1036</v>
      </c>
      <c r="L27" s="342">
        <v>58.300506471581315</v>
      </c>
      <c r="M27" s="341">
        <v>832</v>
      </c>
      <c r="N27" s="342">
        <v>80.308880308880305</v>
      </c>
      <c r="O27" s="341"/>
      <c r="P27" s="341">
        <v>95</v>
      </c>
      <c r="Q27" s="342">
        <v>5.3460889138998313</v>
      </c>
      <c r="R27" s="341">
        <v>80</v>
      </c>
      <c r="S27" s="342">
        <v>84.210526315789465</v>
      </c>
    </row>
    <row r="28" spans="1:19" s="275" customFormat="1" ht="18" customHeight="1" x14ac:dyDescent="0.2">
      <c r="B28" s="336" t="s">
        <v>4</v>
      </c>
      <c r="C28" s="343">
        <f t="shared" si="0"/>
        <v>180</v>
      </c>
      <c r="D28" s="344">
        <f t="shared" si="1"/>
        <v>0.1010339137170377</v>
      </c>
      <c r="E28" s="338"/>
      <c r="F28" s="343">
        <v>75</v>
      </c>
      <c r="G28" s="344">
        <v>41.666666666666671</v>
      </c>
      <c r="H28" s="343">
        <v>70</v>
      </c>
      <c r="I28" s="344">
        <v>93.333333333333329</v>
      </c>
      <c r="J28" s="341"/>
      <c r="K28" s="343">
        <v>105</v>
      </c>
      <c r="L28" s="344">
        <v>58.333333333333336</v>
      </c>
      <c r="M28" s="343">
        <v>99</v>
      </c>
      <c r="N28" s="344">
        <v>94.285714285714278</v>
      </c>
      <c r="O28" s="341"/>
      <c r="P28" s="343">
        <v>0</v>
      </c>
      <c r="Q28" s="344">
        <v>0</v>
      </c>
      <c r="R28" s="343">
        <v>0</v>
      </c>
      <c r="S28" s="344" t="s">
        <v>376</v>
      </c>
    </row>
    <row r="29" spans="1:19" s="212" customFormat="1" ht="18" customHeight="1" x14ac:dyDescent="0.2">
      <c r="B29" s="332" t="s">
        <v>3</v>
      </c>
      <c r="C29" s="333">
        <f>SUM(C11:C28)</f>
        <v>178158</v>
      </c>
      <c r="D29" s="334">
        <f t="shared" si="1"/>
        <v>100</v>
      </c>
      <c r="E29" s="349"/>
      <c r="F29" s="333">
        <f>SUM(F11:F28)</f>
        <v>89231</v>
      </c>
      <c r="G29" s="334">
        <f t="shared" ref="G29" si="2">F29/$C29*100</f>
        <v>50.085317527138827</v>
      </c>
      <c r="H29" s="333">
        <f>SUM(H11:H28)</f>
        <v>76209</v>
      </c>
      <c r="I29" s="334">
        <f t="shared" ref="I29" si="3">H29/F29*100</f>
        <v>85.40641705236969</v>
      </c>
      <c r="J29" s="352"/>
      <c r="K29" s="333">
        <f>SUM(K11:K28)</f>
        <v>78203</v>
      </c>
      <c r="L29" s="334">
        <f t="shared" ref="L29" si="4">K29/$C29*100</f>
        <v>43.895306413408328</v>
      </c>
      <c r="M29" s="333">
        <f>SUM(M11:M28)</f>
        <v>66252</v>
      </c>
      <c r="N29" s="334">
        <f t="shared" ref="N29" si="5">M29/K29*100</f>
        <v>84.717977571192932</v>
      </c>
      <c r="O29" s="352"/>
      <c r="P29" s="333">
        <f>SUM(P11:P28)</f>
        <v>10724</v>
      </c>
      <c r="Q29" s="353">
        <f t="shared" ref="Q29" si="6">P29/$C29*100</f>
        <v>6.0193760594528456</v>
      </c>
      <c r="R29" s="333">
        <f>SUM(R11:R28)</f>
        <v>9057</v>
      </c>
      <c r="S29" s="353">
        <f t="shared" ref="S29" si="7">R29/P29*100</f>
        <v>84.455427079447958</v>
      </c>
    </row>
    <row r="30" spans="1:19" s="256" customFormat="1" ht="6.75" customHeight="1" x14ac:dyDescent="0.2">
      <c r="B30" s="1148"/>
      <c r="C30" s="1148"/>
      <c r="D30" s="1148"/>
      <c r="E30" s="293"/>
    </row>
    <row r="31" spans="1:19" s="1002" customFormat="1" x14ac:dyDescent="0.2">
      <c r="F31" s="1003"/>
    </row>
    <row r="32" spans="1:19" s="1002" customFormat="1" x14ac:dyDescent="0.2">
      <c r="F32" s="1003"/>
      <c r="K32" s="1003"/>
    </row>
    <row r="33" spans="2:16" s="1002" customFormat="1" x14ac:dyDescent="0.2">
      <c r="B33" s="1003"/>
      <c r="K33" s="1003"/>
    </row>
    <row r="34" spans="2:16" s="1002" customFormat="1" x14ac:dyDescent="0.2">
      <c r="B34" s="1002" t="s">
        <v>42</v>
      </c>
      <c r="F34" s="1002" t="e">
        <f>GETPIVOTDATA("ID PRESTACION
COUNT",#REF!,"
CCAA",$B34,"
Tipo Prestación",$B$1,"Grado Resuelto",F$7)</f>
        <v>#REF!</v>
      </c>
      <c r="J34" s="1002" t="e">
        <f>GETPIVOTDATA("ID PRESTACION
COUNT",#REF!,"
CCAA",$B34,"
Tipo Prestación",$B$1,"Grado Resuelto",J$7)</f>
        <v>#REF!</v>
      </c>
      <c r="K34" s="1002" t="e">
        <f>GETPIVOTDATA("ID PRESTACION
COUNT",#REF!,"
CCAA",$B34,"
Tipo Prestación",$B$1,"Grado Resuelto",K$7)</f>
        <v>#REF!</v>
      </c>
      <c r="O34" s="1002" t="e">
        <f>GETPIVOTDATA("ID PRESTACION
COUNT",#REF!,"
CCAA",$B34,"
Tipo Prestación",$B$1,"Grado Resuelto",O$7)</f>
        <v>#REF!</v>
      </c>
      <c r="P34" s="1002" t="e">
        <f>GETPIVOTDATA("ID PRESTACION
COUNT",#REF!,"
CCAA",$B34,"
Tipo Prestación",$B$1,"Grado Resuelto",P$7)</f>
        <v>#REF!</v>
      </c>
    </row>
    <row r="35" spans="2:16" s="1002" customFormat="1" x14ac:dyDescent="0.2">
      <c r="B35" s="1002" t="s">
        <v>50</v>
      </c>
      <c r="F35" s="1002" t="e">
        <f>GETPIVOTDATA("ID PRESTACION
COUNT",#REF!,"
CCAA",$B35,"
Tipo Prestación",$B$1,"Grado Resuelto",F$7)</f>
        <v>#REF!</v>
      </c>
      <c r="J35" s="1002" t="e">
        <f>GETPIVOTDATA("ID PRESTACION
COUNT",#REF!,"
CCAA",$B35,"
Tipo Prestación",$B$1,"Grado Resuelto",J$7)</f>
        <v>#REF!</v>
      </c>
      <c r="K35" s="1002" t="e">
        <f>GETPIVOTDATA("ID PRESTACION
COUNT",#REF!,"
CCAA",$B35,"
Tipo Prestación",$B$1,"Grado Resuelto",K$7)</f>
        <v>#REF!</v>
      </c>
      <c r="O35" s="1002" t="e">
        <f>GETPIVOTDATA("ID PRESTACION
COUNT",#REF!,"
CCAA",$B35,"
Tipo Prestación",$B$1,"Grado Resuelto",O$7)</f>
        <v>#REF!</v>
      </c>
      <c r="P35" s="1002" t="e">
        <f>GETPIVOTDATA("ID PRESTACION
COUNT",#REF!,"
CCAA",$B35,"
Tipo Prestación",$B$1,"Grado Resuelto",P$7)</f>
        <v>#REF!</v>
      </c>
    </row>
    <row r="36" spans="2:16" s="1002" customFormat="1" x14ac:dyDescent="0.2"/>
    <row r="37" spans="2:16" s="1002" customFormat="1" x14ac:dyDescent="0.2"/>
    <row r="38" spans="2:16" s="1002" customFormat="1" x14ac:dyDescent="0.2"/>
    <row r="39" spans="2:16" s="1006" customFormat="1" x14ac:dyDescent="0.2"/>
    <row r="40" spans="2:16" s="1006" customFormat="1" x14ac:dyDescent="0.2"/>
    <row r="41" spans="2:16" s="1006" customFormat="1" x14ac:dyDescent="0.2"/>
    <row r="42" spans="2:16" s="1002" customFormat="1" x14ac:dyDescent="0.2"/>
    <row r="43" spans="2:16" s="1002" customFormat="1" x14ac:dyDescent="0.2"/>
    <row r="44" spans="2:16" s="1002" customFormat="1" x14ac:dyDescent="0.2"/>
    <row r="45" spans="2:16" s="1002" customFormat="1" x14ac:dyDescent="0.2"/>
    <row r="46" spans="2:16" s="1002"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70</v>
      </c>
    </row>
    <row r="2" spans="1:21" s="205" customFormat="1" ht="49.5" customHeight="1" x14ac:dyDescent="0.2">
      <c r="B2" s="1043"/>
      <c r="C2" s="1043"/>
      <c r="D2" s="1043"/>
      <c r="E2" s="206"/>
      <c r="F2" s="1129"/>
      <c r="G2" s="1129"/>
      <c r="H2" s="1129"/>
      <c r="I2" s="1129"/>
      <c r="J2" s="1129"/>
      <c r="K2" s="1129"/>
      <c r="L2" s="1129"/>
      <c r="M2" s="1129"/>
      <c r="N2" s="1129"/>
      <c r="O2" s="1129"/>
      <c r="P2" s="1129"/>
      <c r="Q2" s="1129"/>
      <c r="S2" s="206"/>
    </row>
    <row r="3" spans="1:21" s="205" customFormat="1" ht="3" customHeight="1" x14ac:dyDescent="0.2">
      <c r="B3" s="206"/>
      <c r="C3" s="206"/>
      <c r="D3" s="206"/>
      <c r="E3" s="206"/>
      <c r="K3" s="206"/>
      <c r="P3" s="206"/>
      <c r="S3" s="206"/>
    </row>
    <row r="4" spans="1:21" s="208" customFormat="1" ht="15" customHeight="1" x14ac:dyDescent="0.2">
      <c r="B4" s="1143" t="s">
        <v>445</v>
      </c>
      <c r="C4" s="1143"/>
      <c r="D4" s="1143"/>
      <c r="E4" s="1143"/>
      <c r="F4" s="1143"/>
      <c r="G4" s="1143"/>
      <c r="H4" s="1143"/>
      <c r="I4" s="1143"/>
      <c r="J4" s="1143"/>
      <c r="K4" s="1143"/>
      <c r="L4" s="1143"/>
      <c r="M4" s="1143"/>
      <c r="N4" s="1143"/>
      <c r="O4" s="1143"/>
      <c r="P4" s="1143"/>
      <c r="Q4" s="1143"/>
      <c r="R4" s="1143"/>
      <c r="S4" s="1143"/>
      <c r="T4" s="314"/>
    </row>
    <row r="5" spans="1:21" s="315" customFormat="1" ht="15" customHeight="1" x14ac:dyDescent="0.2">
      <c r="B5" s="1130" t="str">
        <f>porsaad!B6</f>
        <v>Situación a 31 de marzo de 2023</v>
      </c>
      <c r="C5" s="1130"/>
      <c r="D5" s="1130"/>
      <c r="E5" s="1130"/>
      <c r="F5" s="1130"/>
      <c r="G5" s="1130"/>
      <c r="H5" s="1130"/>
      <c r="I5" s="1130"/>
      <c r="J5" s="1130"/>
      <c r="K5" s="1130"/>
      <c r="L5" s="1130"/>
      <c r="M5" s="1130"/>
      <c r="N5" s="1130"/>
      <c r="O5" s="1130"/>
      <c r="P5" s="1130"/>
      <c r="Q5" s="1130"/>
      <c r="R5" s="1130"/>
      <c r="S5" s="1130"/>
      <c r="T5" s="316"/>
      <c r="U5" s="91"/>
    </row>
    <row r="6" spans="1:21" s="208" customFormat="1" ht="4.5" customHeight="1" x14ac:dyDescent="0.2"/>
    <row r="7" spans="1:21" s="211" customFormat="1" ht="15" customHeight="1" x14ac:dyDescent="0.2">
      <c r="A7" s="212"/>
      <c r="B7" s="1131" t="s">
        <v>15</v>
      </c>
      <c r="C7" s="1134" t="s">
        <v>83</v>
      </c>
      <c r="D7" s="1135"/>
      <c r="E7" s="347"/>
      <c r="F7" s="1150" t="s">
        <v>34</v>
      </c>
      <c r="G7" s="1151"/>
      <c r="H7" s="1151"/>
      <c r="I7" s="1152"/>
      <c r="J7" s="351"/>
      <c r="K7" s="1150" t="s">
        <v>52</v>
      </c>
      <c r="L7" s="1151"/>
      <c r="M7" s="1151"/>
      <c r="N7" s="1152"/>
      <c r="O7" s="351"/>
      <c r="P7" s="1150" t="s">
        <v>53</v>
      </c>
      <c r="Q7" s="1151"/>
      <c r="R7" s="1151"/>
      <c r="S7" s="1152"/>
    </row>
    <row r="8" spans="1:21" s="211" customFormat="1" ht="37.5" customHeight="1" x14ac:dyDescent="0.2">
      <c r="A8" s="212"/>
      <c r="B8" s="1132"/>
      <c r="C8" s="1136"/>
      <c r="D8" s="1137"/>
      <c r="E8" s="347"/>
      <c r="F8" s="1153" t="s">
        <v>75</v>
      </c>
      <c r="G8" s="1154"/>
      <c r="H8" s="1155" t="s">
        <v>298</v>
      </c>
      <c r="I8" s="1156"/>
      <c r="J8" s="329"/>
      <c r="K8" s="1153" t="s">
        <v>75</v>
      </c>
      <c r="L8" s="1154"/>
      <c r="M8" s="1155" t="s">
        <v>298</v>
      </c>
      <c r="N8" s="1156"/>
      <c r="O8" s="329"/>
      <c r="P8" s="1153" t="s">
        <v>75</v>
      </c>
      <c r="Q8" s="1154"/>
      <c r="R8" s="1155" t="s">
        <v>298</v>
      </c>
      <c r="S8" s="1156"/>
    </row>
    <row r="9" spans="1:21" s="216" customFormat="1" ht="29.25" customHeight="1" x14ac:dyDescent="0.2">
      <c r="A9" s="317"/>
      <c r="B9" s="1133"/>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4256</v>
      </c>
      <c r="D11" s="340">
        <f>C11/C$29*100</f>
        <v>2.2278756661117916</v>
      </c>
      <c r="E11" s="338"/>
      <c r="F11" s="335">
        <v>2463</v>
      </c>
      <c r="G11" s="340">
        <v>57.871240601503757</v>
      </c>
      <c r="H11" s="335">
        <v>2425</v>
      </c>
      <c r="I11" s="340">
        <v>98.457166057653268</v>
      </c>
      <c r="J11" s="341"/>
      <c r="K11" s="335">
        <v>1743</v>
      </c>
      <c r="L11" s="340">
        <v>40.953947368421048</v>
      </c>
      <c r="M11" s="335">
        <v>1702</v>
      </c>
      <c r="N11" s="340">
        <v>97.64773379231211</v>
      </c>
      <c r="O11" s="341"/>
      <c r="P11" s="335">
        <v>50</v>
      </c>
      <c r="Q11" s="340">
        <v>1.1748120300751879</v>
      </c>
      <c r="R11" s="335">
        <v>22</v>
      </c>
      <c r="S11" s="340">
        <v>44</v>
      </c>
    </row>
    <row r="12" spans="1:21" s="275" customFormat="1" ht="18" customHeight="1" x14ac:dyDescent="0.2">
      <c r="A12" s="318"/>
      <c r="B12" s="331" t="s">
        <v>10</v>
      </c>
      <c r="C12" s="341">
        <f t="shared" ref="C12:C28" si="0">F12+K12+P12</f>
        <v>7052</v>
      </c>
      <c r="D12" s="342">
        <f t="shared" ref="D12:D29" si="1">C12/C$29*100</f>
        <v>3.6914894730780903</v>
      </c>
      <c r="E12" s="338"/>
      <c r="F12" s="341">
        <v>3489</v>
      </c>
      <c r="G12" s="342">
        <v>49.475326148610321</v>
      </c>
      <c r="H12" s="341">
        <v>3464</v>
      </c>
      <c r="I12" s="342">
        <v>99.283462310117514</v>
      </c>
      <c r="J12" s="341"/>
      <c r="K12" s="341">
        <v>3328</v>
      </c>
      <c r="L12" s="342">
        <v>47.192285876347135</v>
      </c>
      <c r="M12" s="341">
        <v>3304</v>
      </c>
      <c r="N12" s="342">
        <v>99.27884615384616</v>
      </c>
      <c r="O12" s="341"/>
      <c r="P12" s="341">
        <v>235</v>
      </c>
      <c r="Q12" s="342">
        <v>3.3323879750425411</v>
      </c>
      <c r="R12" s="341">
        <v>217</v>
      </c>
      <c r="S12" s="342">
        <v>92.340425531914889</v>
      </c>
    </row>
    <row r="13" spans="1:21" s="275" customFormat="1" ht="18" customHeight="1" x14ac:dyDescent="0.2">
      <c r="A13" s="318"/>
      <c r="B13" s="331" t="s">
        <v>40</v>
      </c>
      <c r="C13" s="341">
        <f t="shared" si="0"/>
        <v>3637</v>
      </c>
      <c r="D13" s="342">
        <f t="shared" si="1"/>
        <v>1.9038495765151753</v>
      </c>
      <c r="E13" s="338"/>
      <c r="F13" s="341">
        <v>1344</v>
      </c>
      <c r="G13" s="342">
        <v>36.953533131701953</v>
      </c>
      <c r="H13" s="341">
        <v>1331</v>
      </c>
      <c r="I13" s="342">
        <v>99.032738095238088</v>
      </c>
      <c r="J13" s="341"/>
      <c r="K13" s="341">
        <v>1265</v>
      </c>
      <c r="L13" s="342">
        <v>34.781413252680778</v>
      </c>
      <c r="M13" s="341">
        <v>1233</v>
      </c>
      <c r="N13" s="342">
        <v>97.470355731225297</v>
      </c>
      <c r="O13" s="341"/>
      <c r="P13" s="341">
        <v>1028</v>
      </c>
      <c r="Q13" s="342">
        <v>28.265053615617269</v>
      </c>
      <c r="R13" s="341">
        <v>954</v>
      </c>
      <c r="S13" s="342">
        <v>92.801556420233467</v>
      </c>
    </row>
    <row r="14" spans="1:21" s="275" customFormat="1" ht="18" customHeight="1" x14ac:dyDescent="0.2">
      <c r="A14" s="318"/>
      <c r="B14" s="331" t="s">
        <v>41</v>
      </c>
      <c r="C14" s="341">
        <f t="shared" si="0"/>
        <v>835</v>
      </c>
      <c r="D14" s="342">
        <f t="shared" si="1"/>
        <v>0.43709496738800419</v>
      </c>
      <c r="E14" s="338"/>
      <c r="F14" s="341">
        <v>435</v>
      </c>
      <c r="G14" s="342">
        <v>52.095808383233532</v>
      </c>
      <c r="H14" s="341">
        <v>361</v>
      </c>
      <c r="I14" s="342">
        <v>82.988505747126439</v>
      </c>
      <c r="J14" s="341"/>
      <c r="K14" s="341">
        <v>362</v>
      </c>
      <c r="L14" s="342">
        <v>43.353293413173652</v>
      </c>
      <c r="M14" s="341">
        <v>310</v>
      </c>
      <c r="N14" s="342">
        <v>85.635359116022101</v>
      </c>
      <c r="O14" s="341"/>
      <c r="P14" s="341">
        <v>38</v>
      </c>
      <c r="Q14" s="342">
        <v>4.5508982035928147</v>
      </c>
      <c r="R14" s="341">
        <v>9</v>
      </c>
      <c r="S14" s="342">
        <v>23.684210526315788</v>
      </c>
    </row>
    <row r="15" spans="1:21" s="275" customFormat="1" ht="18" customHeight="1" x14ac:dyDescent="0.2">
      <c r="A15" s="318"/>
      <c r="B15" s="331" t="s">
        <v>9</v>
      </c>
      <c r="C15" s="341">
        <f t="shared" si="0"/>
        <v>12518</v>
      </c>
      <c r="D15" s="342">
        <f t="shared" si="1"/>
        <v>6.55276024163238</v>
      </c>
      <c r="E15" s="338"/>
      <c r="F15" s="341">
        <v>3639</v>
      </c>
      <c r="G15" s="342">
        <v>29.070138999840228</v>
      </c>
      <c r="H15" s="341">
        <v>3232</v>
      </c>
      <c r="I15" s="342">
        <v>88.815608683704312</v>
      </c>
      <c r="J15" s="341"/>
      <c r="K15" s="341">
        <v>3910</v>
      </c>
      <c r="L15" s="342">
        <v>31.235021568940724</v>
      </c>
      <c r="M15" s="341">
        <v>3360</v>
      </c>
      <c r="N15" s="342">
        <v>85.933503836317144</v>
      </c>
      <c r="O15" s="341"/>
      <c r="P15" s="341">
        <v>4969</v>
      </c>
      <c r="Q15" s="342">
        <v>39.694839431219044</v>
      </c>
      <c r="R15" s="341">
        <v>4248</v>
      </c>
      <c r="S15" s="342">
        <v>85.490038237069825</v>
      </c>
    </row>
    <row r="16" spans="1:21" s="275" customFormat="1" ht="18" customHeight="1" x14ac:dyDescent="0.2">
      <c r="A16" s="318"/>
      <c r="B16" s="331" t="s">
        <v>8</v>
      </c>
      <c r="C16" s="341">
        <f t="shared" si="0"/>
        <v>180</v>
      </c>
      <c r="D16" s="342">
        <f t="shared" si="1"/>
        <v>9.4224064826156598E-2</v>
      </c>
      <c r="E16" s="338"/>
      <c r="F16" s="341">
        <v>103</v>
      </c>
      <c r="G16" s="342">
        <v>57.222222222222221</v>
      </c>
      <c r="H16" s="341">
        <v>103</v>
      </c>
      <c r="I16" s="342">
        <v>100</v>
      </c>
      <c r="J16" s="341"/>
      <c r="K16" s="341">
        <v>77</v>
      </c>
      <c r="L16" s="342">
        <v>42.777777777777779</v>
      </c>
      <c r="M16" s="341">
        <v>77</v>
      </c>
      <c r="N16" s="342">
        <v>100</v>
      </c>
      <c r="O16" s="341"/>
      <c r="P16" s="341">
        <v>0</v>
      </c>
      <c r="Q16" s="342">
        <v>0</v>
      </c>
      <c r="R16" s="341">
        <v>0</v>
      </c>
      <c r="S16" s="342" t="s">
        <v>376</v>
      </c>
    </row>
    <row r="17" spans="1:19" s="275" customFormat="1" ht="18" customHeight="1" x14ac:dyDescent="0.2">
      <c r="A17" s="318"/>
      <c r="B17" s="331" t="s">
        <v>7</v>
      </c>
      <c r="C17" s="341">
        <f t="shared" si="0"/>
        <v>49980</v>
      </c>
      <c r="D17" s="342">
        <f t="shared" si="1"/>
        <v>26.162882000062815</v>
      </c>
      <c r="E17" s="338"/>
      <c r="F17" s="341">
        <v>15840</v>
      </c>
      <c r="G17" s="342">
        <v>31.692677070828328</v>
      </c>
      <c r="H17" s="341">
        <v>13363</v>
      </c>
      <c r="I17" s="342">
        <v>84.362373737373744</v>
      </c>
      <c r="J17" s="341"/>
      <c r="K17" s="341">
        <v>16134</v>
      </c>
      <c r="L17" s="342">
        <v>32.280912364945976</v>
      </c>
      <c r="M17" s="341">
        <v>12733</v>
      </c>
      <c r="N17" s="342">
        <v>78.92029254989464</v>
      </c>
      <c r="O17" s="341"/>
      <c r="P17" s="341">
        <v>18006</v>
      </c>
      <c r="Q17" s="342">
        <v>36.026410564225692</v>
      </c>
      <c r="R17" s="341">
        <v>12829</v>
      </c>
      <c r="S17" s="342">
        <v>71.248472731311779</v>
      </c>
    </row>
    <row r="18" spans="1:19" s="275" customFormat="1" ht="18" customHeight="1" x14ac:dyDescent="0.2">
      <c r="A18" s="318"/>
      <c r="B18" s="331" t="s">
        <v>43</v>
      </c>
      <c r="C18" s="341">
        <f t="shared" si="0"/>
        <v>9044</v>
      </c>
      <c r="D18" s="342">
        <f t="shared" si="1"/>
        <v>4.7342357904875572</v>
      </c>
      <c r="E18" s="338"/>
      <c r="F18" s="341">
        <v>3134</v>
      </c>
      <c r="G18" s="342">
        <v>34.65280849181778</v>
      </c>
      <c r="H18" s="341">
        <v>2602</v>
      </c>
      <c r="I18" s="342">
        <v>83.024888321633696</v>
      </c>
      <c r="J18" s="341"/>
      <c r="K18" s="341">
        <v>3273</v>
      </c>
      <c r="L18" s="342">
        <v>36.189739053516149</v>
      </c>
      <c r="M18" s="341">
        <v>2734</v>
      </c>
      <c r="N18" s="342">
        <v>83.531927894897649</v>
      </c>
      <c r="O18" s="341"/>
      <c r="P18" s="341">
        <v>2637</v>
      </c>
      <c r="Q18" s="342">
        <v>29.157452454666078</v>
      </c>
      <c r="R18" s="341">
        <v>2052</v>
      </c>
      <c r="S18" s="342">
        <v>77.815699658703068</v>
      </c>
    </row>
    <row r="19" spans="1:19" s="275" customFormat="1" ht="18" customHeight="1" x14ac:dyDescent="0.2">
      <c r="A19" s="318"/>
      <c r="B19" s="331" t="s">
        <v>44</v>
      </c>
      <c r="C19" s="341">
        <f t="shared" si="0"/>
        <v>21997</v>
      </c>
      <c r="D19" s="342">
        <f t="shared" si="1"/>
        <v>11.514704188783147</v>
      </c>
      <c r="E19" s="338"/>
      <c r="F19" s="341">
        <v>5566</v>
      </c>
      <c r="G19" s="342">
        <v>25.303450470518708</v>
      </c>
      <c r="H19" s="341">
        <v>5256</v>
      </c>
      <c r="I19" s="342">
        <v>94.430470715055691</v>
      </c>
      <c r="J19" s="341"/>
      <c r="K19" s="341">
        <v>9476</v>
      </c>
      <c r="L19" s="342">
        <v>43.078601627494656</v>
      </c>
      <c r="M19" s="341">
        <v>8602</v>
      </c>
      <c r="N19" s="342">
        <v>90.77669902912622</v>
      </c>
      <c r="O19" s="341"/>
      <c r="P19" s="341">
        <v>6955</v>
      </c>
      <c r="Q19" s="342">
        <v>31.617947901986636</v>
      </c>
      <c r="R19" s="341">
        <v>5675</v>
      </c>
      <c r="S19" s="342">
        <v>81.595974119338607</v>
      </c>
    </row>
    <row r="20" spans="1:19" s="275" customFormat="1" ht="18" customHeight="1" x14ac:dyDescent="0.2">
      <c r="A20" s="318"/>
      <c r="B20" s="331" t="s">
        <v>6</v>
      </c>
      <c r="C20" s="341">
        <f t="shared" si="0"/>
        <v>21412</v>
      </c>
      <c r="D20" s="342">
        <f t="shared" si="1"/>
        <v>11.208475978098139</v>
      </c>
      <c r="E20" s="338"/>
      <c r="F20" s="341">
        <v>6808</v>
      </c>
      <c r="G20" s="342">
        <v>31.79525499719783</v>
      </c>
      <c r="H20" s="341">
        <v>5064</v>
      </c>
      <c r="I20" s="342">
        <v>74.383078730904813</v>
      </c>
      <c r="J20" s="341"/>
      <c r="K20" s="341">
        <v>8010</v>
      </c>
      <c r="L20" s="342">
        <v>37.408929572202503</v>
      </c>
      <c r="M20" s="341">
        <v>5540</v>
      </c>
      <c r="N20" s="342">
        <v>69.16354556803995</v>
      </c>
      <c r="O20" s="341"/>
      <c r="P20" s="341">
        <v>6594</v>
      </c>
      <c r="Q20" s="342">
        <v>30.795815430599667</v>
      </c>
      <c r="R20" s="341">
        <v>3827</v>
      </c>
      <c r="S20" s="342">
        <v>58.037609948437975</v>
      </c>
    </row>
    <row r="21" spans="1:19" s="275" customFormat="1" ht="18" customHeight="1" x14ac:dyDescent="0.2">
      <c r="A21" s="318"/>
      <c r="B21" s="331" t="s">
        <v>5</v>
      </c>
      <c r="C21" s="341">
        <f t="shared" si="0"/>
        <v>17627</v>
      </c>
      <c r="D21" s="342">
        <f t="shared" si="1"/>
        <v>9.2271532816147914</v>
      </c>
      <c r="E21" s="338"/>
      <c r="F21" s="341">
        <v>5589</v>
      </c>
      <c r="G21" s="342">
        <v>31.707040335848411</v>
      </c>
      <c r="H21" s="341">
        <v>4939</v>
      </c>
      <c r="I21" s="342">
        <v>88.37001252460189</v>
      </c>
      <c r="J21" s="341"/>
      <c r="K21" s="341">
        <v>5672</v>
      </c>
      <c r="L21" s="342">
        <v>32.177908889771373</v>
      </c>
      <c r="M21" s="341">
        <v>4622</v>
      </c>
      <c r="N21" s="342">
        <v>81.488011283497883</v>
      </c>
      <c r="O21" s="341"/>
      <c r="P21" s="341">
        <v>6366</v>
      </c>
      <c r="Q21" s="342">
        <v>36.115050774380215</v>
      </c>
      <c r="R21" s="341">
        <v>5056</v>
      </c>
      <c r="S21" s="342">
        <v>79.421928997800819</v>
      </c>
    </row>
    <row r="22" spans="1:19" s="275" customFormat="1" ht="18" customHeight="1" x14ac:dyDescent="0.2">
      <c r="A22" s="318"/>
      <c r="B22" s="331" t="s">
        <v>38</v>
      </c>
      <c r="C22" s="341">
        <f t="shared" si="0"/>
        <v>12081</v>
      </c>
      <c r="D22" s="342">
        <f t="shared" si="1"/>
        <v>6.3240051509155428</v>
      </c>
      <c r="E22" s="338"/>
      <c r="F22" s="341">
        <v>4882</v>
      </c>
      <c r="G22" s="342">
        <v>40.410562039566258</v>
      </c>
      <c r="H22" s="341">
        <v>4659</v>
      </c>
      <c r="I22" s="342">
        <v>95.43219991806636</v>
      </c>
      <c r="J22" s="341"/>
      <c r="K22" s="341">
        <v>3943</v>
      </c>
      <c r="L22" s="342">
        <v>32.638026653422727</v>
      </c>
      <c r="M22" s="341">
        <v>3610</v>
      </c>
      <c r="N22" s="342">
        <v>91.554653816890692</v>
      </c>
      <c r="O22" s="341"/>
      <c r="P22" s="341">
        <v>3256</v>
      </c>
      <c r="Q22" s="342">
        <v>26.951411307011007</v>
      </c>
      <c r="R22" s="341">
        <v>2786</v>
      </c>
      <c r="S22" s="342">
        <v>85.565110565110572</v>
      </c>
    </row>
    <row r="23" spans="1:19" s="275" customFormat="1" ht="18" customHeight="1" x14ac:dyDescent="0.2">
      <c r="A23" s="318"/>
      <c r="B23" s="331" t="s">
        <v>45</v>
      </c>
      <c r="C23" s="341">
        <f t="shared" si="0"/>
        <v>24517</v>
      </c>
      <c r="D23" s="342">
        <f t="shared" si="1"/>
        <v>12.833841096349341</v>
      </c>
      <c r="E23" s="338"/>
      <c r="F23" s="341">
        <v>11956</v>
      </c>
      <c r="G23" s="342">
        <v>48.766162254762001</v>
      </c>
      <c r="H23" s="341">
        <v>10530</v>
      </c>
      <c r="I23" s="342">
        <v>88.072934091669453</v>
      </c>
      <c r="J23" s="341"/>
      <c r="K23" s="341">
        <v>8244</v>
      </c>
      <c r="L23" s="342">
        <v>33.625647509891095</v>
      </c>
      <c r="M23" s="341">
        <v>7037</v>
      </c>
      <c r="N23" s="342">
        <v>85.359049005337212</v>
      </c>
      <c r="O23" s="341"/>
      <c r="P23" s="341">
        <v>4317</v>
      </c>
      <c r="Q23" s="342">
        <v>17.608190235346903</v>
      </c>
      <c r="R23" s="341">
        <v>3226</v>
      </c>
      <c r="S23" s="342">
        <v>74.727820245540883</v>
      </c>
    </row>
    <row r="24" spans="1:19" s="275" customFormat="1" ht="18" customHeight="1" x14ac:dyDescent="0.2">
      <c r="A24" s="318">
        <v>47094</v>
      </c>
      <c r="B24" s="331" t="s">
        <v>46</v>
      </c>
      <c r="C24" s="341">
        <f t="shared" si="0"/>
        <v>1117</v>
      </c>
      <c r="D24" s="342">
        <f t="shared" si="1"/>
        <v>0.58471266894898288</v>
      </c>
      <c r="E24" s="338"/>
      <c r="F24" s="341">
        <v>607</v>
      </c>
      <c r="G24" s="342">
        <v>54.341987466427931</v>
      </c>
      <c r="H24" s="341">
        <v>597</v>
      </c>
      <c r="I24" s="342">
        <v>98.352553542009886</v>
      </c>
      <c r="J24" s="341"/>
      <c r="K24" s="341">
        <v>374</v>
      </c>
      <c r="L24" s="342">
        <v>33.482542524619518</v>
      </c>
      <c r="M24" s="341">
        <v>350</v>
      </c>
      <c r="N24" s="342">
        <v>93.582887700534755</v>
      </c>
      <c r="O24" s="341"/>
      <c r="P24" s="341">
        <v>136</v>
      </c>
      <c r="Q24" s="342">
        <v>12.175470008952551</v>
      </c>
      <c r="R24" s="341">
        <v>113</v>
      </c>
      <c r="S24" s="342">
        <v>83.088235294117652</v>
      </c>
    </row>
    <row r="25" spans="1:19" s="275" customFormat="1" ht="18" customHeight="1" x14ac:dyDescent="0.2">
      <c r="B25" s="331" t="s">
        <v>47</v>
      </c>
      <c r="C25" s="341">
        <f t="shared" si="0"/>
        <v>2499</v>
      </c>
      <c r="D25" s="342">
        <f t="shared" si="1"/>
        <v>1.3081441000031409</v>
      </c>
      <c r="E25" s="338"/>
      <c r="F25" s="341">
        <v>667</v>
      </c>
      <c r="G25" s="342">
        <v>26.690676270508202</v>
      </c>
      <c r="H25" s="341">
        <v>538</v>
      </c>
      <c r="I25" s="342">
        <v>80.659670164917543</v>
      </c>
      <c r="J25" s="341"/>
      <c r="K25" s="341">
        <v>1183</v>
      </c>
      <c r="L25" s="342">
        <v>47.338935574229687</v>
      </c>
      <c r="M25" s="341">
        <v>916</v>
      </c>
      <c r="N25" s="342">
        <v>77.430262045646657</v>
      </c>
      <c r="O25" s="341"/>
      <c r="P25" s="341">
        <v>649</v>
      </c>
      <c r="Q25" s="342">
        <v>25.970388155262103</v>
      </c>
      <c r="R25" s="341">
        <v>409</v>
      </c>
      <c r="S25" s="342">
        <v>63.020030816640983</v>
      </c>
    </row>
    <row r="26" spans="1:19" s="275" customFormat="1" ht="18" customHeight="1" x14ac:dyDescent="0.2">
      <c r="B26" s="331" t="s">
        <v>48</v>
      </c>
      <c r="C26" s="341">
        <f t="shared" si="0"/>
        <v>1297</v>
      </c>
      <c r="D26" s="342">
        <f t="shared" si="1"/>
        <v>0.67893673377513952</v>
      </c>
      <c r="E26" s="338"/>
      <c r="F26" s="341">
        <v>650</v>
      </c>
      <c r="G26" s="342">
        <v>50.11565150346955</v>
      </c>
      <c r="H26" s="341">
        <v>587</v>
      </c>
      <c r="I26" s="342">
        <v>90.307692307692307</v>
      </c>
      <c r="J26" s="341"/>
      <c r="K26" s="341">
        <v>607</v>
      </c>
      <c r="L26" s="342">
        <v>46.80030840400925</v>
      </c>
      <c r="M26" s="341">
        <v>548</v>
      </c>
      <c r="N26" s="342">
        <v>90.280065897858321</v>
      </c>
      <c r="O26" s="341"/>
      <c r="P26" s="341">
        <v>40</v>
      </c>
      <c r="Q26" s="342">
        <v>3.084040092521203</v>
      </c>
      <c r="R26" s="341">
        <v>33</v>
      </c>
      <c r="S26" s="342">
        <v>82.5</v>
      </c>
    </row>
    <row r="27" spans="1:19" s="275" customFormat="1" ht="18" customHeight="1" x14ac:dyDescent="0.2">
      <c r="B27" s="331" t="s">
        <v>49</v>
      </c>
      <c r="C27" s="341">
        <f t="shared" si="0"/>
        <v>981</v>
      </c>
      <c r="D27" s="342">
        <f t="shared" si="1"/>
        <v>0.51352115330255355</v>
      </c>
      <c r="E27" s="338"/>
      <c r="F27" s="341">
        <v>466</v>
      </c>
      <c r="G27" s="342">
        <v>47.502548419979611</v>
      </c>
      <c r="H27" s="341">
        <v>420</v>
      </c>
      <c r="I27" s="342">
        <v>90.128755364806864</v>
      </c>
      <c r="J27" s="341"/>
      <c r="K27" s="341">
        <v>460</v>
      </c>
      <c r="L27" s="342">
        <v>46.890927624872582</v>
      </c>
      <c r="M27" s="341">
        <v>383</v>
      </c>
      <c r="N27" s="342">
        <v>83.260869565217391</v>
      </c>
      <c r="O27" s="341"/>
      <c r="P27" s="341">
        <v>55</v>
      </c>
      <c r="Q27" s="342">
        <v>5.6065239551478081</v>
      </c>
      <c r="R27" s="341">
        <v>34</v>
      </c>
      <c r="S27" s="342">
        <v>61.818181818181813</v>
      </c>
    </row>
    <row r="28" spans="1:19" s="275" customFormat="1" ht="18" customHeight="1" x14ac:dyDescent="0.2">
      <c r="B28" s="336" t="s">
        <v>4</v>
      </c>
      <c r="C28" s="343">
        <f t="shared" si="0"/>
        <v>4</v>
      </c>
      <c r="D28" s="344">
        <f t="shared" si="1"/>
        <v>2.0938681072479245E-3</v>
      </c>
      <c r="E28" s="338"/>
      <c r="F28" s="343">
        <v>1</v>
      </c>
      <c r="G28" s="344">
        <v>25</v>
      </c>
      <c r="H28" s="343">
        <v>1</v>
      </c>
      <c r="I28" s="344">
        <v>100</v>
      </c>
      <c r="J28" s="341"/>
      <c r="K28" s="343">
        <v>2</v>
      </c>
      <c r="L28" s="344">
        <v>50</v>
      </c>
      <c r="M28" s="343">
        <v>2</v>
      </c>
      <c r="N28" s="344">
        <v>100</v>
      </c>
      <c r="O28" s="341"/>
      <c r="P28" s="343">
        <v>1</v>
      </c>
      <c r="Q28" s="344">
        <v>25</v>
      </c>
      <c r="R28" s="343">
        <v>1</v>
      </c>
      <c r="S28" s="344">
        <v>100</v>
      </c>
    </row>
    <row r="29" spans="1:19" s="212" customFormat="1" ht="18" customHeight="1" x14ac:dyDescent="0.2">
      <c r="B29" s="332" t="s">
        <v>3</v>
      </c>
      <c r="C29" s="333">
        <f>SUM(C11:C28)</f>
        <v>191034</v>
      </c>
      <c r="D29" s="334">
        <f t="shared" si="1"/>
        <v>100</v>
      </c>
      <c r="E29" s="349"/>
      <c r="F29" s="333">
        <f>SUM(F11:F28)</f>
        <v>67639</v>
      </c>
      <c r="G29" s="334">
        <f t="shared" ref="G29" si="2">F29/$C29*100</f>
        <v>35.406786226535594</v>
      </c>
      <c r="H29" s="333">
        <f>SUM(H11:H28)</f>
        <v>59472</v>
      </c>
      <c r="I29" s="334">
        <f t="shared" ref="I29" si="3">H29/F29*100</f>
        <v>87.925605050340778</v>
      </c>
      <c r="J29" s="352"/>
      <c r="K29" s="333">
        <f>SUM(K11:K28)</f>
        <v>68063</v>
      </c>
      <c r="L29" s="334">
        <f t="shared" ref="L29" si="4">K29/$C29*100</f>
        <v>35.628736245903866</v>
      </c>
      <c r="M29" s="333">
        <f>SUM(M11:M28)</f>
        <v>57063</v>
      </c>
      <c r="N29" s="334">
        <f t="shared" ref="N29" si="5">M29/K29*100</f>
        <v>83.838502563801185</v>
      </c>
      <c r="O29" s="352"/>
      <c r="P29" s="333">
        <f>SUM(P11:P28)</f>
        <v>55332</v>
      </c>
      <c r="Q29" s="353">
        <f t="shared" ref="Q29" si="6">P29/$C29*100</f>
        <v>28.96447752756054</v>
      </c>
      <c r="R29" s="333">
        <f>SUM(R11:R28)</f>
        <v>41491</v>
      </c>
      <c r="S29" s="353">
        <f t="shared" ref="S29" si="7">R29/P29*100</f>
        <v>74.985541820284823</v>
      </c>
    </row>
    <row r="30" spans="1:19" s="256" customFormat="1" ht="6.75" customHeight="1" x14ac:dyDescent="0.2">
      <c r="B30" s="1148"/>
      <c r="C30" s="1148"/>
      <c r="D30" s="1148"/>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69</v>
      </c>
    </row>
    <row r="2" spans="1:21" s="205" customFormat="1" ht="49.5" customHeight="1" x14ac:dyDescent="0.2">
      <c r="B2" s="1043"/>
      <c r="C2" s="1043"/>
      <c r="D2" s="1043"/>
      <c r="E2" s="206"/>
      <c r="F2" s="1129"/>
      <c r="G2" s="1129"/>
      <c r="H2" s="1129"/>
      <c r="I2" s="1129"/>
      <c r="J2" s="1129"/>
      <c r="K2" s="1129"/>
      <c r="L2" s="1129"/>
      <c r="M2" s="1129"/>
      <c r="N2" s="1129"/>
      <c r="O2" s="1129"/>
      <c r="P2" s="1129"/>
      <c r="Q2" s="1129"/>
      <c r="S2" s="206"/>
    </row>
    <row r="3" spans="1:21" s="205" customFormat="1" ht="3" customHeight="1" x14ac:dyDescent="0.2">
      <c r="B3" s="206"/>
      <c r="C3" s="206"/>
      <c r="D3" s="206"/>
      <c r="E3" s="206"/>
      <c r="K3" s="206"/>
      <c r="P3" s="206"/>
      <c r="S3" s="206"/>
    </row>
    <row r="4" spans="1:21" s="208" customFormat="1" ht="19.5" customHeight="1" x14ac:dyDescent="0.2">
      <c r="B4" s="1143" t="s">
        <v>444</v>
      </c>
      <c r="C4" s="1143"/>
      <c r="D4" s="1143"/>
      <c r="E4" s="1143"/>
      <c r="F4" s="1143"/>
      <c r="G4" s="1143"/>
      <c r="H4" s="1143"/>
      <c r="I4" s="1143"/>
      <c r="J4" s="1143"/>
      <c r="K4" s="1143"/>
      <c r="L4" s="1143"/>
      <c r="M4" s="1143"/>
      <c r="N4" s="1143"/>
      <c r="O4" s="1143"/>
      <c r="P4" s="1143"/>
      <c r="Q4" s="1143"/>
      <c r="R4" s="1143"/>
      <c r="S4" s="1143"/>
      <c r="T4" s="314"/>
    </row>
    <row r="5" spans="1:21" s="315" customFormat="1" ht="15" customHeight="1" x14ac:dyDescent="0.2">
      <c r="B5" s="1130" t="str">
        <f>porsaad!B6</f>
        <v>Situación a 31 de marzo de 2023</v>
      </c>
      <c r="C5" s="1130"/>
      <c r="D5" s="1130"/>
      <c r="E5" s="1130"/>
      <c r="F5" s="1130"/>
      <c r="G5" s="1130"/>
      <c r="H5" s="1130"/>
      <c r="I5" s="1130"/>
      <c r="J5" s="1130"/>
      <c r="K5" s="1130"/>
      <c r="L5" s="1130"/>
      <c r="M5" s="1130"/>
      <c r="N5" s="1130"/>
      <c r="O5" s="1130"/>
      <c r="P5" s="1130"/>
      <c r="Q5" s="1130"/>
      <c r="R5" s="1130"/>
      <c r="S5" s="1130"/>
      <c r="T5" s="316"/>
      <c r="U5" s="91"/>
    </row>
    <row r="6" spans="1:21" s="208" customFormat="1" ht="4.5" customHeight="1" x14ac:dyDescent="0.2"/>
    <row r="7" spans="1:21" s="211" customFormat="1" ht="15" customHeight="1" x14ac:dyDescent="0.2">
      <c r="A7" s="212"/>
      <c r="B7" s="1131" t="s">
        <v>15</v>
      </c>
      <c r="C7" s="1134" t="s">
        <v>69</v>
      </c>
      <c r="D7" s="1135"/>
      <c r="E7" s="347"/>
      <c r="F7" s="1150" t="s">
        <v>34</v>
      </c>
      <c r="G7" s="1151"/>
      <c r="H7" s="1151"/>
      <c r="I7" s="1152"/>
      <c r="J7" s="351"/>
      <c r="K7" s="1150" t="s">
        <v>52</v>
      </c>
      <c r="L7" s="1151"/>
      <c r="M7" s="1151"/>
      <c r="N7" s="1152"/>
      <c r="O7" s="351"/>
      <c r="P7" s="1150" t="s">
        <v>53</v>
      </c>
      <c r="Q7" s="1151"/>
      <c r="R7" s="1151"/>
      <c r="S7" s="1152"/>
    </row>
    <row r="8" spans="1:21" s="211" customFormat="1" ht="37.5" customHeight="1" x14ac:dyDescent="0.2">
      <c r="A8" s="212"/>
      <c r="B8" s="1132"/>
      <c r="C8" s="1136"/>
      <c r="D8" s="1137"/>
      <c r="E8" s="347"/>
      <c r="F8" s="1153" t="s">
        <v>75</v>
      </c>
      <c r="G8" s="1154"/>
      <c r="H8" s="1155" t="s">
        <v>298</v>
      </c>
      <c r="I8" s="1156"/>
      <c r="J8" s="329"/>
      <c r="K8" s="1153" t="s">
        <v>75</v>
      </c>
      <c r="L8" s="1154"/>
      <c r="M8" s="1155" t="s">
        <v>298</v>
      </c>
      <c r="N8" s="1156"/>
      <c r="O8" s="329"/>
      <c r="P8" s="1153" t="s">
        <v>75</v>
      </c>
      <c r="Q8" s="1154"/>
      <c r="R8" s="1155" t="s">
        <v>298</v>
      </c>
      <c r="S8" s="1156"/>
    </row>
    <row r="9" spans="1:21" s="216" customFormat="1" ht="29.25" customHeight="1" x14ac:dyDescent="0.2">
      <c r="A9" s="317"/>
      <c r="B9" s="1133"/>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77428</v>
      </c>
      <c r="D11" s="340">
        <f>C11/C$29*100</f>
        <v>14.713131186449052</v>
      </c>
      <c r="E11" s="338"/>
      <c r="F11" s="335">
        <v>26043</v>
      </c>
      <c r="G11" s="340">
        <v>33.635119078369577</v>
      </c>
      <c r="H11" s="335">
        <v>20988</v>
      </c>
      <c r="I11" s="340">
        <v>80.58979380255731</v>
      </c>
      <c r="J11" s="341"/>
      <c r="K11" s="335">
        <v>36804</v>
      </c>
      <c r="L11" s="340">
        <v>47.533192126879165</v>
      </c>
      <c r="M11" s="335">
        <v>29415</v>
      </c>
      <c r="N11" s="340">
        <v>79.923377893707197</v>
      </c>
      <c r="O11" s="341"/>
      <c r="P11" s="335">
        <v>14581</v>
      </c>
      <c r="Q11" s="340">
        <v>18.831688794751251</v>
      </c>
      <c r="R11" s="335">
        <v>12503</v>
      </c>
      <c r="S11" s="340">
        <v>85.748576915163568</v>
      </c>
    </row>
    <row r="12" spans="1:21" s="275" customFormat="1" ht="18" customHeight="1" x14ac:dyDescent="0.2">
      <c r="A12" s="318"/>
      <c r="B12" s="331" t="s">
        <v>10</v>
      </c>
      <c r="C12" s="341">
        <f t="shared" ref="C12:C28" si="0">F12+K12+P12</f>
        <v>19374</v>
      </c>
      <c r="D12" s="342">
        <f t="shared" ref="D12:D29" si="1">C12/C$29*100</f>
        <v>3.6815131942742148</v>
      </c>
      <c r="E12" s="338"/>
      <c r="F12" s="341">
        <v>4705</v>
      </c>
      <c r="G12" s="342">
        <v>24.285124393517084</v>
      </c>
      <c r="H12" s="341">
        <v>4316</v>
      </c>
      <c r="I12" s="342">
        <v>91.732199787460146</v>
      </c>
      <c r="J12" s="341"/>
      <c r="K12" s="341">
        <v>7182</v>
      </c>
      <c r="L12" s="342">
        <v>37.070300402601426</v>
      </c>
      <c r="M12" s="341">
        <v>6594</v>
      </c>
      <c r="N12" s="342">
        <v>91.812865497076018</v>
      </c>
      <c r="O12" s="341"/>
      <c r="P12" s="341">
        <v>7487</v>
      </c>
      <c r="Q12" s="342">
        <v>38.644575203881494</v>
      </c>
      <c r="R12" s="341">
        <v>7043</v>
      </c>
      <c r="S12" s="342">
        <v>94.069720849472418</v>
      </c>
    </row>
    <row r="13" spans="1:21" s="275" customFormat="1" ht="18" customHeight="1" x14ac:dyDescent="0.2">
      <c r="A13" s="318"/>
      <c r="B13" s="331" t="s">
        <v>40</v>
      </c>
      <c r="C13" s="341">
        <f t="shared" si="0"/>
        <v>10827</v>
      </c>
      <c r="D13" s="342">
        <f t="shared" si="1"/>
        <v>2.0573832638797835</v>
      </c>
      <c r="E13" s="338"/>
      <c r="F13" s="341">
        <v>2664</v>
      </c>
      <c r="G13" s="342">
        <v>24.60515378221114</v>
      </c>
      <c r="H13" s="341">
        <v>2587</v>
      </c>
      <c r="I13" s="342">
        <v>97.10960960960962</v>
      </c>
      <c r="J13" s="341"/>
      <c r="K13" s="341">
        <v>4050</v>
      </c>
      <c r="L13" s="342">
        <v>37.406483790523694</v>
      </c>
      <c r="M13" s="341">
        <v>3902</v>
      </c>
      <c r="N13" s="342">
        <v>96.34567901234567</v>
      </c>
      <c r="O13" s="341"/>
      <c r="P13" s="341">
        <v>4113</v>
      </c>
      <c r="Q13" s="342">
        <v>37.988362427265173</v>
      </c>
      <c r="R13" s="341">
        <v>3918</v>
      </c>
      <c r="S13" s="342">
        <v>95.258935083880374</v>
      </c>
    </row>
    <row r="14" spans="1:21" s="275" customFormat="1" ht="18" customHeight="1" x14ac:dyDescent="0.2">
      <c r="A14" s="318"/>
      <c r="B14" s="331" t="s">
        <v>41</v>
      </c>
      <c r="C14" s="341">
        <f t="shared" si="0"/>
        <v>19789</v>
      </c>
      <c r="D14" s="342">
        <f t="shared" si="1"/>
        <v>3.7603729019042245</v>
      </c>
      <c r="E14" s="338"/>
      <c r="F14" s="341">
        <v>4153</v>
      </c>
      <c r="G14" s="342">
        <v>20.986406589519429</v>
      </c>
      <c r="H14" s="341">
        <v>2270</v>
      </c>
      <c r="I14" s="342">
        <v>54.659282446424271</v>
      </c>
      <c r="J14" s="341"/>
      <c r="K14" s="341">
        <v>6842</v>
      </c>
      <c r="L14" s="342">
        <v>34.574763757643133</v>
      </c>
      <c r="M14" s="341">
        <v>3092</v>
      </c>
      <c r="N14" s="342">
        <v>45.191464484068987</v>
      </c>
      <c r="O14" s="341"/>
      <c r="P14" s="341">
        <v>8794</v>
      </c>
      <c r="Q14" s="342">
        <v>44.438829652837434</v>
      </c>
      <c r="R14" s="341">
        <v>2912</v>
      </c>
      <c r="S14" s="342">
        <v>33.113486468046396</v>
      </c>
    </row>
    <row r="15" spans="1:21" s="275" customFormat="1" ht="18" customHeight="1" x14ac:dyDescent="0.2">
      <c r="A15" s="318"/>
      <c r="B15" s="331" t="s">
        <v>9</v>
      </c>
      <c r="C15" s="341">
        <f t="shared" si="0"/>
        <v>14700</v>
      </c>
      <c r="D15" s="342">
        <f t="shared" si="1"/>
        <v>2.7933438606292436</v>
      </c>
      <c r="E15" s="338"/>
      <c r="F15" s="341">
        <v>5020</v>
      </c>
      <c r="G15" s="342">
        <v>34.14965986394558</v>
      </c>
      <c r="H15" s="341">
        <v>4426</v>
      </c>
      <c r="I15" s="342">
        <v>88.167330677290835</v>
      </c>
      <c r="J15" s="341"/>
      <c r="K15" s="341">
        <v>5481</v>
      </c>
      <c r="L15" s="342">
        <v>37.285714285714285</v>
      </c>
      <c r="M15" s="341">
        <v>4873</v>
      </c>
      <c r="N15" s="342">
        <v>88.907133734719949</v>
      </c>
      <c r="O15" s="341"/>
      <c r="P15" s="341">
        <v>4199</v>
      </c>
      <c r="Q15" s="342">
        <v>28.564625850340136</v>
      </c>
      <c r="R15" s="341">
        <v>3785</v>
      </c>
      <c r="S15" s="342">
        <v>90.140509645153614</v>
      </c>
    </row>
    <row r="16" spans="1:21" s="275" customFormat="1" ht="18" customHeight="1" x14ac:dyDescent="0.2">
      <c r="A16" s="318"/>
      <c r="B16" s="331" t="s">
        <v>8</v>
      </c>
      <c r="C16" s="341">
        <f t="shared" si="0"/>
        <v>9023</v>
      </c>
      <c r="D16" s="342">
        <f t="shared" si="1"/>
        <v>1.7145810649290927</v>
      </c>
      <c r="E16" s="338"/>
      <c r="F16" s="341">
        <v>2473</v>
      </c>
      <c r="G16" s="342">
        <v>27.40773578632384</v>
      </c>
      <c r="H16" s="341">
        <v>2155</v>
      </c>
      <c r="I16" s="342">
        <v>87.141124140719768</v>
      </c>
      <c r="J16" s="341"/>
      <c r="K16" s="341">
        <v>3576</v>
      </c>
      <c r="L16" s="342">
        <v>39.632051424138318</v>
      </c>
      <c r="M16" s="341">
        <v>2765</v>
      </c>
      <c r="N16" s="342">
        <v>77.321029082774047</v>
      </c>
      <c r="O16" s="341"/>
      <c r="P16" s="341">
        <v>2974</v>
      </c>
      <c r="Q16" s="342">
        <v>32.960212789537849</v>
      </c>
      <c r="R16" s="341">
        <v>2231</v>
      </c>
      <c r="S16" s="342">
        <v>75.0168123739072</v>
      </c>
    </row>
    <row r="17" spans="1:19" s="275" customFormat="1" ht="18" customHeight="1" x14ac:dyDescent="0.2">
      <c r="A17" s="318"/>
      <c r="B17" s="331" t="s">
        <v>7</v>
      </c>
      <c r="C17" s="341">
        <f t="shared" si="0"/>
        <v>30858</v>
      </c>
      <c r="D17" s="342">
        <f t="shared" si="1"/>
        <v>5.863741826618857</v>
      </c>
      <c r="E17" s="338"/>
      <c r="F17" s="341">
        <v>8791</v>
      </c>
      <c r="G17" s="342">
        <v>28.488560502948989</v>
      </c>
      <c r="H17" s="341">
        <v>6334</v>
      </c>
      <c r="I17" s="342">
        <v>72.050961210328751</v>
      </c>
      <c r="J17" s="341"/>
      <c r="K17" s="341">
        <v>11397</v>
      </c>
      <c r="L17" s="342">
        <v>36.933696286214271</v>
      </c>
      <c r="M17" s="341">
        <v>8001</v>
      </c>
      <c r="N17" s="342">
        <v>70.202684917083445</v>
      </c>
      <c r="O17" s="341"/>
      <c r="P17" s="341">
        <v>10670</v>
      </c>
      <c r="Q17" s="342">
        <v>34.577743210836736</v>
      </c>
      <c r="R17" s="341">
        <v>7576</v>
      </c>
      <c r="S17" s="342">
        <v>71.002811621368323</v>
      </c>
    </row>
    <row r="18" spans="1:19" s="275" customFormat="1" ht="18" customHeight="1" x14ac:dyDescent="0.2">
      <c r="A18" s="318"/>
      <c r="B18" s="331" t="s">
        <v>43</v>
      </c>
      <c r="C18" s="341">
        <f t="shared" si="0"/>
        <v>15606</v>
      </c>
      <c r="D18" s="342">
        <f t="shared" si="1"/>
        <v>2.965505053672107</v>
      </c>
      <c r="E18" s="338"/>
      <c r="F18" s="341">
        <v>7287</v>
      </c>
      <c r="G18" s="342">
        <v>46.693579392541331</v>
      </c>
      <c r="H18" s="341">
        <v>3855</v>
      </c>
      <c r="I18" s="342">
        <v>52.902428983120629</v>
      </c>
      <c r="J18" s="341"/>
      <c r="K18" s="341">
        <v>6363</v>
      </c>
      <c r="L18" s="342">
        <v>40.772779700115343</v>
      </c>
      <c r="M18" s="341">
        <v>4067</v>
      </c>
      <c r="N18" s="342">
        <v>63.916391639163919</v>
      </c>
      <c r="O18" s="341"/>
      <c r="P18" s="341">
        <v>1956</v>
      </c>
      <c r="Q18" s="342">
        <v>12.533640907343329</v>
      </c>
      <c r="R18" s="341">
        <v>1372</v>
      </c>
      <c r="S18" s="342">
        <v>70.143149284253582</v>
      </c>
    </row>
    <row r="19" spans="1:19" s="275" customFormat="1" ht="18" customHeight="1" x14ac:dyDescent="0.2">
      <c r="A19" s="318"/>
      <c r="B19" s="331" t="s">
        <v>44</v>
      </c>
      <c r="C19" s="341">
        <f t="shared" si="0"/>
        <v>99582</v>
      </c>
      <c r="D19" s="342">
        <f t="shared" si="1"/>
        <v>18.922909410148389</v>
      </c>
      <c r="E19" s="338"/>
      <c r="F19" s="341">
        <v>18964</v>
      </c>
      <c r="G19" s="342">
        <v>19.043602257436081</v>
      </c>
      <c r="H19" s="341">
        <v>12973</v>
      </c>
      <c r="I19" s="342">
        <v>68.408563594178446</v>
      </c>
      <c r="J19" s="341"/>
      <c r="K19" s="341">
        <v>39491</v>
      </c>
      <c r="L19" s="342">
        <v>39.656765278865656</v>
      </c>
      <c r="M19" s="341">
        <v>29156</v>
      </c>
      <c r="N19" s="342">
        <v>73.829480134714245</v>
      </c>
      <c r="O19" s="341"/>
      <c r="P19" s="341">
        <v>41127</v>
      </c>
      <c r="Q19" s="342">
        <v>41.299632463698259</v>
      </c>
      <c r="R19" s="341">
        <v>37175</v>
      </c>
      <c r="S19" s="342">
        <v>90.390740875823667</v>
      </c>
    </row>
    <row r="20" spans="1:19" s="275" customFormat="1" ht="18" customHeight="1" x14ac:dyDescent="0.2">
      <c r="A20" s="318"/>
      <c r="B20" s="331" t="s">
        <v>6</v>
      </c>
      <c r="C20" s="341">
        <f t="shared" si="0"/>
        <v>95135</v>
      </c>
      <c r="D20" s="342">
        <f t="shared" si="1"/>
        <v>18.077875386460075</v>
      </c>
      <c r="E20" s="338"/>
      <c r="F20" s="341">
        <v>27266</v>
      </c>
      <c r="G20" s="342">
        <v>28.660324801597731</v>
      </c>
      <c r="H20" s="341">
        <v>17359</v>
      </c>
      <c r="I20" s="342">
        <v>63.665370791461896</v>
      </c>
      <c r="J20" s="341"/>
      <c r="K20" s="341">
        <v>35003</v>
      </c>
      <c r="L20" s="342">
        <v>36.792978399117047</v>
      </c>
      <c r="M20" s="341">
        <v>21710</v>
      </c>
      <c r="N20" s="342">
        <v>62.023255149558608</v>
      </c>
      <c r="O20" s="341"/>
      <c r="P20" s="341">
        <v>32866</v>
      </c>
      <c r="Q20" s="342">
        <v>34.546696799285229</v>
      </c>
      <c r="R20" s="341">
        <v>20726</v>
      </c>
      <c r="S20" s="342">
        <v>63.062131077709481</v>
      </c>
    </row>
    <row r="21" spans="1:19" s="275" customFormat="1" ht="18" customHeight="1" x14ac:dyDescent="0.2">
      <c r="A21" s="318"/>
      <c r="B21" s="331" t="s">
        <v>5</v>
      </c>
      <c r="C21" s="341">
        <f t="shared" si="0"/>
        <v>6287</v>
      </c>
      <c r="D21" s="342">
        <f t="shared" si="1"/>
        <v>1.1946770647466702</v>
      </c>
      <c r="E21" s="338"/>
      <c r="F21" s="341">
        <v>1923</v>
      </c>
      <c r="G21" s="342">
        <v>30.586925401622395</v>
      </c>
      <c r="H21" s="341">
        <v>1685</v>
      </c>
      <c r="I21" s="342">
        <v>87.623504940197606</v>
      </c>
      <c r="J21" s="341"/>
      <c r="K21" s="341">
        <v>2545</v>
      </c>
      <c r="L21" s="342">
        <v>40.480356290758706</v>
      </c>
      <c r="M21" s="341">
        <v>2330</v>
      </c>
      <c r="N21" s="342">
        <v>91.552062868369362</v>
      </c>
      <c r="O21" s="341"/>
      <c r="P21" s="341">
        <v>1819</v>
      </c>
      <c r="Q21" s="342">
        <v>28.932718307618899</v>
      </c>
      <c r="R21" s="341">
        <v>1707</v>
      </c>
      <c r="S21" s="342">
        <v>93.842770753161076</v>
      </c>
    </row>
    <row r="22" spans="1:19" s="275" customFormat="1" ht="18" customHeight="1" x14ac:dyDescent="0.2">
      <c r="A22" s="318"/>
      <c r="B22" s="331" t="s">
        <v>38</v>
      </c>
      <c r="C22" s="341">
        <f t="shared" si="0"/>
        <v>16316</v>
      </c>
      <c r="D22" s="342">
        <f t="shared" si="1"/>
        <v>3.1004216619065805</v>
      </c>
      <c r="E22" s="338"/>
      <c r="F22" s="341">
        <v>5004</v>
      </c>
      <c r="G22" s="342">
        <v>30.669281686687917</v>
      </c>
      <c r="H22" s="341">
        <v>4784</v>
      </c>
      <c r="I22" s="342">
        <v>95.603517186250997</v>
      </c>
      <c r="J22" s="341"/>
      <c r="K22" s="341">
        <v>5966</v>
      </c>
      <c r="L22" s="342">
        <v>36.565334640843346</v>
      </c>
      <c r="M22" s="341">
        <v>5731</v>
      </c>
      <c r="N22" s="342">
        <v>96.061012403620509</v>
      </c>
      <c r="O22" s="341"/>
      <c r="P22" s="341">
        <v>5346</v>
      </c>
      <c r="Q22" s="342">
        <v>32.765383672468737</v>
      </c>
      <c r="R22" s="341">
        <v>5160</v>
      </c>
      <c r="S22" s="342">
        <v>96.520763187429864</v>
      </c>
    </row>
    <row r="23" spans="1:19" s="275" customFormat="1" ht="18" customHeight="1" x14ac:dyDescent="0.2">
      <c r="A23" s="318"/>
      <c r="B23" s="331" t="s">
        <v>45</v>
      </c>
      <c r="C23" s="341">
        <f t="shared" si="0"/>
        <v>42289</v>
      </c>
      <c r="D23" s="342">
        <f t="shared" si="1"/>
        <v>8.0358992191938832</v>
      </c>
      <c r="E23" s="338"/>
      <c r="F23" s="341">
        <v>14362</v>
      </c>
      <c r="G23" s="342">
        <v>33.961550284944074</v>
      </c>
      <c r="H23" s="341">
        <v>10213</v>
      </c>
      <c r="I23" s="342">
        <v>71.111265840412202</v>
      </c>
      <c r="J23" s="341"/>
      <c r="K23" s="341">
        <v>17050</v>
      </c>
      <c r="L23" s="342">
        <v>40.317813142897677</v>
      </c>
      <c r="M23" s="341">
        <v>12281</v>
      </c>
      <c r="N23" s="342">
        <v>72.029325513196483</v>
      </c>
      <c r="O23" s="341"/>
      <c r="P23" s="341">
        <v>10877</v>
      </c>
      <c r="Q23" s="342">
        <v>25.720636572158245</v>
      </c>
      <c r="R23" s="341">
        <v>8387</v>
      </c>
      <c r="S23" s="342">
        <v>77.107658361680606</v>
      </c>
    </row>
    <row r="24" spans="1:19" s="275" customFormat="1" ht="18" customHeight="1" x14ac:dyDescent="0.2">
      <c r="A24" s="318">
        <v>47094</v>
      </c>
      <c r="B24" s="331" t="s">
        <v>46</v>
      </c>
      <c r="C24" s="341">
        <f t="shared" si="0"/>
        <v>22863</v>
      </c>
      <c r="D24" s="342">
        <f t="shared" si="1"/>
        <v>4.3445048085419318</v>
      </c>
      <c r="E24" s="338"/>
      <c r="F24" s="341">
        <v>7453</v>
      </c>
      <c r="G24" s="342">
        <v>32.598521628832614</v>
      </c>
      <c r="H24" s="341">
        <v>6182</v>
      </c>
      <c r="I24" s="342">
        <v>82.946464510935186</v>
      </c>
      <c r="J24" s="341"/>
      <c r="K24" s="341">
        <v>9091</v>
      </c>
      <c r="L24" s="342">
        <v>39.76293574771465</v>
      </c>
      <c r="M24" s="341">
        <v>7401</v>
      </c>
      <c r="N24" s="342">
        <v>81.410185898141023</v>
      </c>
      <c r="O24" s="341"/>
      <c r="P24" s="341">
        <v>6319</v>
      </c>
      <c r="Q24" s="342">
        <v>27.638542623452739</v>
      </c>
      <c r="R24" s="341">
        <v>5278</v>
      </c>
      <c r="S24" s="342">
        <v>83.525874347206837</v>
      </c>
    </row>
    <row r="25" spans="1:19" s="275" customFormat="1" ht="18" customHeight="1" x14ac:dyDescent="0.2">
      <c r="B25" s="331" t="s">
        <v>47</v>
      </c>
      <c r="C25" s="341">
        <f t="shared" si="0"/>
        <v>9497</v>
      </c>
      <c r="D25" s="342">
        <f t="shared" si="1"/>
        <v>1.804652152679995</v>
      </c>
      <c r="E25" s="338"/>
      <c r="F25" s="341">
        <v>1513</v>
      </c>
      <c r="G25" s="342">
        <v>15.93134674107613</v>
      </c>
      <c r="H25" s="341">
        <v>1120</v>
      </c>
      <c r="I25" s="342">
        <v>74.025115664243231</v>
      </c>
      <c r="J25" s="341"/>
      <c r="K25" s="341">
        <v>3072</v>
      </c>
      <c r="L25" s="342">
        <v>32.347056965357481</v>
      </c>
      <c r="M25" s="341">
        <v>2020</v>
      </c>
      <c r="N25" s="342">
        <v>65.755208333333343</v>
      </c>
      <c r="O25" s="341"/>
      <c r="P25" s="341">
        <v>4912</v>
      </c>
      <c r="Q25" s="342">
        <v>51.721596293566385</v>
      </c>
      <c r="R25" s="341">
        <v>2898</v>
      </c>
      <c r="S25" s="342">
        <v>58.998371335504885</v>
      </c>
    </row>
    <row r="26" spans="1:19" s="275" customFormat="1" ht="18" customHeight="1" x14ac:dyDescent="0.2">
      <c r="B26" s="331" t="s">
        <v>48</v>
      </c>
      <c r="C26" s="341">
        <f t="shared" si="0"/>
        <v>33780</v>
      </c>
      <c r="D26" s="342">
        <f t="shared" si="1"/>
        <v>6.4189901776908735</v>
      </c>
      <c r="E26" s="338"/>
      <c r="F26" s="341">
        <v>7123</v>
      </c>
      <c r="G26" s="342">
        <v>21.086441681468322</v>
      </c>
      <c r="H26" s="341">
        <v>4030</v>
      </c>
      <c r="I26" s="342">
        <v>56.577284851888251</v>
      </c>
      <c r="J26" s="341"/>
      <c r="K26" s="341">
        <v>12091</v>
      </c>
      <c r="L26" s="342">
        <v>35.793368857312018</v>
      </c>
      <c r="M26" s="341">
        <v>6730</v>
      </c>
      <c r="N26" s="342">
        <v>55.661235629807294</v>
      </c>
      <c r="O26" s="341"/>
      <c r="P26" s="341">
        <v>14566</v>
      </c>
      <c r="Q26" s="342">
        <v>43.120189461219653</v>
      </c>
      <c r="R26" s="341">
        <v>9325</v>
      </c>
      <c r="S26" s="342">
        <v>64.018948235617188</v>
      </c>
    </row>
    <row r="27" spans="1:19" s="275" customFormat="1" ht="18" customHeight="1" x14ac:dyDescent="0.2">
      <c r="B27" s="331" t="s">
        <v>49</v>
      </c>
      <c r="C27" s="341">
        <f t="shared" si="0"/>
        <v>1255</v>
      </c>
      <c r="D27" s="342">
        <f t="shared" si="1"/>
        <v>0.23847935680882315</v>
      </c>
      <c r="E27" s="338"/>
      <c r="F27" s="341">
        <v>524</v>
      </c>
      <c r="G27" s="342">
        <v>41.752988047808763</v>
      </c>
      <c r="H27" s="341">
        <v>209</v>
      </c>
      <c r="I27" s="342">
        <v>39.885496183206108</v>
      </c>
      <c r="J27" s="341"/>
      <c r="K27" s="341">
        <v>726</v>
      </c>
      <c r="L27" s="342">
        <v>57.848605577689241</v>
      </c>
      <c r="M27" s="341">
        <v>286</v>
      </c>
      <c r="N27" s="342">
        <v>39.393939393939391</v>
      </c>
      <c r="O27" s="341"/>
      <c r="P27" s="341">
        <v>5</v>
      </c>
      <c r="Q27" s="342">
        <v>0.39840637450199201</v>
      </c>
      <c r="R27" s="341">
        <v>4</v>
      </c>
      <c r="S27" s="342">
        <v>80</v>
      </c>
    </row>
    <row r="28" spans="1:19" s="275" customFormat="1" ht="18" customHeight="1" x14ac:dyDescent="0.2">
      <c r="B28" s="336" t="s">
        <v>4</v>
      </c>
      <c r="C28" s="343">
        <f t="shared" si="0"/>
        <v>1642</v>
      </c>
      <c r="D28" s="344">
        <f t="shared" si="1"/>
        <v>0.31201840946620529</v>
      </c>
      <c r="E28" s="338"/>
      <c r="F28" s="343">
        <v>649</v>
      </c>
      <c r="G28" s="344">
        <v>39.524969549330088</v>
      </c>
      <c r="H28" s="343">
        <v>623</v>
      </c>
      <c r="I28" s="344">
        <v>95.993836671802768</v>
      </c>
      <c r="J28" s="341"/>
      <c r="K28" s="343">
        <v>630</v>
      </c>
      <c r="L28" s="344">
        <v>38.367844092570039</v>
      </c>
      <c r="M28" s="343">
        <v>605</v>
      </c>
      <c r="N28" s="344">
        <v>96.031746031746039</v>
      </c>
      <c r="O28" s="341"/>
      <c r="P28" s="343">
        <v>363</v>
      </c>
      <c r="Q28" s="344">
        <v>22.107186358099877</v>
      </c>
      <c r="R28" s="343">
        <v>341</v>
      </c>
      <c r="S28" s="344">
        <v>93.939393939393938</v>
      </c>
    </row>
    <row r="29" spans="1:19" s="212" customFormat="1" ht="18" customHeight="1" x14ac:dyDescent="0.2">
      <c r="B29" s="332" t="s">
        <v>3</v>
      </c>
      <c r="C29" s="333">
        <f>SUM(C11:C28)</f>
        <v>526251</v>
      </c>
      <c r="D29" s="334">
        <f t="shared" si="1"/>
        <v>100</v>
      </c>
      <c r="E29" s="349"/>
      <c r="F29" s="333">
        <f>SUM(F11:F28)</f>
        <v>145917</v>
      </c>
      <c r="G29" s="334">
        <f t="shared" ref="G29" si="2">F29/$C29*100</f>
        <v>27.727643272886894</v>
      </c>
      <c r="H29" s="333">
        <f>SUM(H11:H28)</f>
        <v>106109</v>
      </c>
      <c r="I29" s="334">
        <f t="shared" ref="I29" si="3">H29/F29*100</f>
        <v>72.718737364392084</v>
      </c>
      <c r="J29" s="352"/>
      <c r="K29" s="333">
        <f>SUM(K11:K28)</f>
        <v>207360</v>
      </c>
      <c r="L29" s="334">
        <f t="shared" ref="L29" si="4">K29/$C29*100</f>
        <v>39.403250540141492</v>
      </c>
      <c r="M29" s="333">
        <f>SUM(M11:M28)</f>
        <v>150959</v>
      </c>
      <c r="N29" s="334">
        <f t="shared" ref="N29" si="5">M29/K29*100</f>
        <v>72.800443672839506</v>
      </c>
      <c r="O29" s="352"/>
      <c r="P29" s="333">
        <f>SUM(P11:P28)</f>
        <v>172974</v>
      </c>
      <c r="Q29" s="353">
        <f t="shared" ref="Q29" si="6">P29/$C29*100</f>
        <v>32.869106186971614</v>
      </c>
      <c r="R29" s="333">
        <f>SUM(R11:R28)</f>
        <v>132341</v>
      </c>
      <c r="S29" s="353">
        <f t="shared" ref="S29" si="7">R29/P29*100</f>
        <v>76.509186351706035</v>
      </c>
    </row>
    <row r="30" spans="1:19" s="256" customFormat="1" ht="6.75" customHeight="1" x14ac:dyDescent="0.2">
      <c r="B30" s="1148"/>
      <c r="C30" s="1148"/>
      <c r="D30" s="1148"/>
      <c r="E30" s="293"/>
    </row>
    <row r="31" spans="1:19" ht="25.5" customHeight="1" x14ac:dyDescent="0.2">
      <c r="B31" s="1149"/>
      <c r="C31" s="1149"/>
      <c r="D31" s="1149"/>
      <c r="E31" s="1149"/>
      <c r="F31" s="1149"/>
      <c r="G31" s="1149"/>
      <c r="H31" s="1149"/>
      <c r="I31" s="1149"/>
      <c r="J31" s="1149"/>
      <c r="K31" s="1149"/>
      <c r="L31" s="1149"/>
      <c r="M31" s="1149"/>
      <c r="N31" s="1149"/>
      <c r="O31" s="1149"/>
      <c r="P31" s="1149"/>
      <c r="Q31" s="1149"/>
    </row>
    <row r="32" spans="1:19" x14ac:dyDescent="0.2">
      <c r="B32" s="319"/>
      <c r="K32"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68</v>
      </c>
    </row>
    <row r="2" spans="1:21" s="205" customFormat="1" ht="49.5" customHeight="1" x14ac:dyDescent="0.2">
      <c r="B2" s="1043"/>
      <c r="C2" s="1043"/>
      <c r="D2" s="1043"/>
      <c r="E2" s="206"/>
      <c r="F2" s="1129"/>
      <c r="G2" s="1129"/>
      <c r="H2" s="1129"/>
      <c r="I2" s="1129"/>
      <c r="J2" s="1129"/>
      <c r="K2" s="1129"/>
      <c r="L2" s="1129"/>
      <c r="M2" s="1129"/>
      <c r="N2" s="1129"/>
      <c r="O2" s="1129"/>
      <c r="P2" s="1129"/>
      <c r="Q2" s="1129"/>
      <c r="S2" s="206"/>
    </row>
    <row r="3" spans="1:21" s="205" customFormat="1" ht="3" customHeight="1" x14ac:dyDescent="0.2">
      <c r="B3" s="206"/>
      <c r="C3" s="206"/>
      <c r="D3" s="206"/>
      <c r="E3" s="206"/>
      <c r="K3" s="206"/>
      <c r="P3" s="206"/>
      <c r="S3" s="206"/>
    </row>
    <row r="4" spans="1:21" s="208" customFormat="1" ht="15" customHeight="1" x14ac:dyDescent="0.2">
      <c r="B4" s="1143" t="s">
        <v>443</v>
      </c>
      <c r="C4" s="1143"/>
      <c r="D4" s="1143"/>
      <c r="E4" s="1143"/>
      <c r="F4" s="1143"/>
      <c r="G4" s="1143"/>
      <c r="H4" s="1143"/>
      <c r="I4" s="1143"/>
      <c r="J4" s="1143"/>
      <c r="K4" s="1143"/>
      <c r="L4" s="1143"/>
      <c r="M4" s="1143"/>
      <c r="N4" s="1143"/>
      <c r="O4" s="1143"/>
      <c r="P4" s="1143"/>
      <c r="Q4" s="1143"/>
      <c r="R4" s="1143"/>
      <c r="S4" s="1143"/>
      <c r="T4" s="314"/>
    </row>
    <row r="5" spans="1:21" s="315" customFormat="1" ht="15" customHeight="1" x14ac:dyDescent="0.2">
      <c r="B5" s="1130" t="str">
        <f>porsaad!B6</f>
        <v>Situación a 31 de marzo de 2023</v>
      </c>
      <c r="C5" s="1130"/>
      <c r="D5" s="1130"/>
      <c r="E5" s="1130"/>
      <c r="F5" s="1130"/>
      <c r="G5" s="1130"/>
      <c r="H5" s="1130"/>
      <c r="I5" s="1130"/>
      <c r="J5" s="1130"/>
      <c r="K5" s="1130"/>
      <c r="L5" s="1130"/>
      <c r="M5" s="1130"/>
      <c r="N5" s="1130"/>
      <c r="O5" s="1130"/>
      <c r="P5" s="1130"/>
      <c r="Q5" s="1130"/>
      <c r="R5" s="1130"/>
      <c r="S5" s="1130"/>
      <c r="T5" s="316"/>
      <c r="U5" s="91"/>
    </row>
    <row r="6" spans="1:21" s="208" customFormat="1" ht="4.5" customHeight="1" x14ac:dyDescent="0.2"/>
    <row r="7" spans="1:21" s="211" customFormat="1" ht="15" customHeight="1" x14ac:dyDescent="0.2">
      <c r="A7" s="212"/>
      <c r="B7" s="1131" t="s">
        <v>15</v>
      </c>
      <c r="C7" s="1134" t="s">
        <v>68</v>
      </c>
      <c r="D7" s="1135"/>
      <c r="E7" s="347"/>
      <c r="F7" s="1150" t="s">
        <v>34</v>
      </c>
      <c r="G7" s="1151"/>
      <c r="H7" s="1151"/>
      <c r="I7" s="1152"/>
      <c r="J7" s="351"/>
      <c r="K7" s="1150" t="s">
        <v>52</v>
      </c>
      <c r="L7" s="1151"/>
      <c r="M7" s="1151"/>
      <c r="N7" s="1152"/>
      <c r="O7" s="351"/>
      <c r="P7" s="1150" t="s">
        <v>53</v>
      </c>
      <c r="Q7" s="1151"/>
      <c r="R7" s="1151"/>
      <c r="S7" s="1152"/>
    </row>
    <row r="8" spans="1:21" s="211" customFormat="1" ht="37.5" customHeight="1" x14ac:dyDescent="0.2">
      <c r="A8" s="212"/>
      <c r="B8" s="1132"/>
      <c r="C8" s="1136"/>
      <c r="D8" s="1137"/>
      <c r="E8" s="347"/>
      <c r="F8" s="1153" t="s">
        <v>75</v>
      </c>
      <c r="G8" s="1154"/>
      <c r="H8" s="1155" t="s">
        <v>298</v>
      </c>
      <c r="I8" s="1156"/>
      <c r="J8" s="329"/>
      <c r="K8" s="1153" t="s">
        <v>75</v>
      </c>
      <c r="L8" s="1154"/>
      <c r="M8" s="1155" t="s">
        <v>298</v>
      </c>
      <c r="N8" s="1156"/>
      <c r="O8" s="329"/>
      <c r="P8" s="1153" t="s">
        <v>75</v>
      </c>
      <c r="Q8" s="1154"/>
      <c r="R8" s="1155" t="s">
        <v>298</v>
      </c>
      <c r="S8" s="1156"/>
    </row>
    <row r="9" spans="1:21" s="216" customFormat="1" ht="29.25" customHeight="1" x14ac:dyDescent="0.2">
      <c r="A9" s="317"/>
      <c r="B9" s="1133"/>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11</v>
      </c>
      <c r="D11" s="340">
        <f>C11/C$29*100</f>
        <v>0.1169466298107591</v>
      </c>
      <c r="E11" s="338"/>
      <c r="F11" s="335">
        <v>8</v>
      </c>
      <c r="G11" s="340">
        <v>72.727272727272734</v>
      </c>
      <c r="H11" s="335">
        <v>7</v>
      </c>
      <c r="I11" s="340">
        <v>87.5</v>
      </c>
      <c r="J11" s="341"/>
      <c r="K11" s="335">
        <v>3</v>
      </c>
      <c r="L11" s="340">
        <v>27.27272727272727</v>
      </c>
      <c r="M11" s="335">
        <v>3</v>
      </c>
      <c r="N11" s="340">
        <v>100</v>
      </c>
      <c r="O11" s="341"/>
      <c r="P11" s="335">
        <v>0</v>
      </c>
      <c r="Q11" s="340">
        <v>0</v>
      </c>
      <c r="R11" s="335">
        <v>0</v>
      </c>
      <c r="S11" s="340" t="s">
        <v>376</v>
      </c>
    </row>
    <row r="12" spans="1:21" s="275" customFormat="1" ht="18" customHeight="1" x14ac:dyDescent="0.2">
      <c r="A12" s="318"/>
      <c r="B12" s="331" t="s">
        <v>10</v>
      </c>
      <c r="C12" s="341">
        <f t="shared" ref="C12:C28" si="0">F12+K12+P12</f>
        <v>0</v>
      </c>
      <c r="D12" s="342">
        <f t="shared" ref="D12:D29" si="1">C12/C$29*100</f>
        <v>0</v>
      </c>
      <c r="E12" s="338"/>
      <c r="F12" s="341">
        <v>0</v>
      </c>
      <c r="G12" s="342" t="s">
        <v>376</v>
      </c>
      <c r="H12" s="341">
        <v>0</v>
      </c>
      <c r="I12" s="342" t="s">
        <v>376</v>
      </c>
      <c r="J12" s="341"/>
      <c r="K12" s="341">
        <v>0</v>
      </c>
      <c r="L12" s="342" t="s">
        <v>376</v>
      </c>
      <c r="M12" s="341">
        <v>0</v>
      </c>
      <c r="N12" s="342" t="s">
        <v>376</v>
      </c>
      <c r="O12" s="341"/>
      <c r="P12" s="341">
        <v>0</v>
      </c>
      <c r="Q12" s="342" t="s">
        <v>376</v>
      </c>
      <c r="R12" s="341">
        <v>0</v>
      </c>
      <c r="S12" s="342" t="s">
        <v>376</v>
      </c>
    </row>
    <row r="13" spans="1:21" s="275" customFormat="1" ht="18" customHeight="1" x14ac:dyDescent="0.2">
      <c r="A13" s="318"/>
      <c r="B13" s="331" t="s">
        <v>40</v>
      </c>
      <c r="C13" s="341">
        <f t="shared" si="0"/>
        <v>13</v>
      </c>
      <c r="D13" s="342">
        <f t="shared" si="1"/>
        <v>0.13820965341271529</v>
      </c>
      <c r="E13" s="338"/>
      <c r="F13" s="341">
        <v>5</v>
      </c>
      <c r="G13" s="342">
        <v>38.461538461538467</v>
      </c>
      <c r="H13" s="341">
        <v>5</v>
      </c>
      <c r="I13" s="342">
        <v>100</v>
      </c>
      <c r="J13" s="341"/>
      <c r="K13" s="341">
        <v>3</v>
      </c>
      <c r="L13" s="342">
        <v>23.076923076923077</v>
      </c>
      <c r="M13" s="341">
        <v>3</v>
      </c>
      <c r="N13" s="342">
        <v>100</v>
      </c>
      <c r="O13" s="341"/>
      <c r="P13" s="341">
        <v>5</v>
      </c>
      <c r="Q13" s="342">
        <v>38.461538461538467</v>
      </c>
      <c r="R13" s="341">
        <v>5</v>
      </c>
      <c r="S13" s="342">
        <v>100</v>
      </c>
    </row>
    <row r="14" spans="1:21" s="275" customFormat="1" ht="18" customHeight="1" x14ac:dyDescent="0.2">
      <c r="A14" s="318"/>
      <c r="B14" s="331" t="s">
        <v>41</v>
      </c>
      <c r="C14" s="341">
        <f t="shared" si="0"/>
        <v>0</v>
      </c>
      <c r="D14" s="342">
        <f t="shared" si="1"/>
        <v>0</v>
      </c>
      <c r="E14" s="338"/>
      <c r="F14" s="341">
        <v>0</v>
      </c>
      <c r="G14" s="342" t="s">
        <v>376</v>
      </c>
      <c r="H14" s="341">
        <v>0</v>
      </c>
      <c r="I14" s="342" t="s">
        <v>376</v>
      </c>
      <c r="J14" s="341"/>
      <c r="K14" s="341">
        <v>0</v>
      </c>
      <c r="L14" s="342" t="s">
        <v>376</v>
      </c>
      <c r="M14" s="341">
        <v>0</v>
      </c>
      <c r="N14" s="342" t="s">
        <v>376</v>
      </c>
      <c r="O14" s="341"/>
      <c r="P14" s="341">
        <v>0</v>
      </c>
      <c r="Q14" s="342" t="s">
        <v>376</v>
      </c>
      <c r="R14" s="341">
        <v>0</v>
      </c>
      <c r="S14" s="342" t="s">
        <v>376</v>
      </c>
    </row>
    <row r="15" spans="1:21" s="275" customFormat="1" ht="18" customHeight="1" x14ac:dyDescent="0.2">
      <c r="A15" s="318"/>
      <c r="B15" s="331" t="s">
        <v>9</v>
      </c>
      <c r="C15" s="341">
        <f t="shared" si="0"/>
        <v>0</v>
      </c>
      <c r="D15" s="342">
        <f t="shared" si="1"/>
        <v>0</v>
      </c>
      <c r="E15" s="338"/>
      <c r="F15" s="341">
        <v>0</v>
      </c>
      <c r="G15" s="342" t="s">
        <v>376</v>
      </c>
      <c r="H15" s="341">
        <v>0</v>
      </c>
      <c r="I15" s="342" t="s">
        <v>376</v>
      </c>
      <c r="J15" s="341"/>
      <c r="K15" s="341">
        <v>0</v>
      </c>
      <c r="L15" s="342" t="s">
        <v>376</v>
      </c>
      <c r="M15" s="341">
        <v>0</v>
      </c>
      <c r="N15" s="342" t="s">
        <v>376</v>
      </c>
      <c r="O15" s="341"/>
      <c r="P15" s="341">
        <v>0</v>
      </c>
      <c r="Q15" s="342" t="s">
        <v>376</v>
      </c>
      <c r="R15" s="341">
        <v>0</v>
      </c>
      <c r="S15" s="342" t="s">
        <v>376</v>
      </c>
    </row>
    <row r="16" spans="1:21" s="275" customFormat="1" ht="18" customHeight="1" x14ac:dyDescent="0.2">
      <c r="A16" s="318"/>
      <c r="B16" s="331" t="s">
        <v>8</v>
      </c>
      <c r="C16" s="341">
        <f t="shared" si="0"/>
        <v>0</v>
      </c>
      <c r="D16" s="342">
        <f t="shared" si="1"/>
        <v>0</v>
      </c>
      <c r="E16" s="338"/>
      <c r="F16" s="341">
        <v>0</v>
      </c>
      <c r="G16" s="342" t="s">
        <v>376</v>
      </c>
      <c r="H16" s="341">
        <v>0</v>
      </c>
      <c r="I16" s="342" t="s">
        <v>376</v>
      </c>
      <c r="J16" s="341"/>
      <c r="K16" s="341">
        <v>0</v>
      </c>
      <c r="L16" s="342" t="s">
        <v>376</v>
      </c>
      <c r="M16" s="341">
        <v>0</v>
      </c>
      <c r="N16" s="342" t="s">
        <v>376</v>
      </c>
      <c r="O16" s="341"/>
      <c r="P16" s="341">
        <v>0</v>
      </c>
      <c r="Q16" s="342" t="s">
        <v>376</v>
      </c>
      <c r="R16" s="341">
        <v>0</v>
      </c>
      <c r="S16" s="342" t="s">
        <v>376</v>
      </c>
    </row>
    <row r="17" spans="1:19" s="275" customFormat="1" ht="18" customHeight="1" x14ac:dyDescent="0.2">
      <c r="A17" s="318"/>
      <c r="B17" s="331" t="s">
        <v>7</v>
      </c>
      <c r="C17" s="341">
        <f t="shared" si="0"/>
        <v>2106</v>
      </c>
      <c r="D17" s="342">
        <f t="shared" si="1"/>
        <v>22.389963852859875</v>
      </c>
      <c r="E17" s="338"/>
      <c r="F17" s="341">
        <v>582</v>
      </c>
      <c r="G17" s="342">
        <v>27.635327635327634</v>
      </c>
      <c r="H17" s="341">
        <v>503</v>
      </c>
      <c r="I17" s="342">
        <v>86.426116838487971</v>
      </c>
      <c r="J17" s="341"/>
      <c r="K17" s="341">
        <v>681</v>
      </c>
      <c r="L17" s="342">
        <v>32.336182336182333</v>
      </c>
      <c r="M17" s="341">
        <v>545</v>
      </c>
      <c r="N17" s="342">
        <v>80.029368575624076</v>
      </c>
      <c r="O17" s="341"/>
      <c r="P17" s="341">
        <v>843</v>
      </c>
      <c r="Q17" s="342">
        <v>40.028490028490026</v>
      </c>
      <c r="R17" s="341">
        <v>678</v>
      </c>
      <c r="S17" s="342">
        <v>80.42704626334519</v>
      </c>
    </row>
    <row r="18" spans="1:19" s="275" customFormat="1" ht="18" customHeight="1" x14ac:dyDescent="0.2">
      <c r="A18" s="318"/>
      <c r="B18" s="331" t="s">
        <v>43</v>
      </c>
      <c r="C18" s="341">
        <f t="shared" si="0"/>
        <v>23</v>
      </c>
      <c r="D18" s="342">
        <f t="shared" si="1"/>
        <v>0.24452477142249629</v>
      </c>
      <c r="E18" s="338"/>
      <c r="F18" s="341">
        <v>13</v>
      </c>
      <c r="G18" s="342">
        <v>56.521739130434781</v>
      </c>
      <c r="H18" s="341">
        <v>9</v>
      </c>
      <c r="I18" s="342">
        <v>69.230769230769226</v>
      </c>
      <c r="J18" s="341"/>
      <c r="K18" s="341">
        <v>4</v>
      </c>
      <c r="L18" s="342">
        <v>17.391304347826086</v>
      </c>
      <c r="M18" s="341">
        <v>3</v>
      </c>
      <c r="N18" s="342">
        <v>75</v>
      </c>
      <c r="O18" s="341"/>
      <c r="P18" s="341">
        <v>6</v>
      </c>
      <c r="Q18" s="342">
        <v>26.086956521739129</v>
      </c>
      <c r="R18" s="341">
        <v>5</v>
      </c>
      <c r="S18" s="342">
        <v>83.333333333333343</v>
      </c>
    </row>
    <row r="19" spans="1:19" s="275" customFormat="1" ht="18" customHeight="1" x14ac:dyDescent="0.2">
      <c r="A19" s="318"/>
      <c r="B19" s="331" t="s">
        <v>44</v>
      </c>
      <c r="C19" s="341">
        <f t="shared" si="0"/>
        <v>87</v>
      </c>
      <c r="D19" s="342">
        <f t="shared" si="1"/>
        <v>0.92494152668509466</v>
      </c>
      <c r="E19" s="338"/>
      <c r="F19" s="341">
        <v>62</v>
      </c>
      <c r="G19" s="342">
        <v>71.264367816091962</v>
      </c>
      <c r="H19" s="341">
        <v>56</v>
      </c>
      <c r="I19" s="342">
        <v>90.322580645161281</v>
      </c>
      <c r="J19" s="341"/>
      <c r="K19" s="341">
        <v>21</v>
      </c>
      <c r="L19" s="342">
        <v>24.137931034482758</v>
      </c>
      <c r="M19" s="341">
        <v>20</v>
      </c>
      <c r="N19" s="342">
        <v>95.238095238095227</v>
      </c>
      <c r="O19" s="341"/>
      <c r="P19" s="341">
        <v>4</v>
      </c>
      <c r="Q19" s="342">
        <v>4.5977011494252871</v>
      </c>
      <c r="R19" s="341">
        <v>4</v>
      </c>
      <c r="S19" s="342">
        <v>100</v>
      </c>
    </row>
    <row r="20" spans="1:19" s="275" customFormat="1" ht="18" customHeight="1" x14ac:dyDescent="0.2">
      <c r="A20" s="318"/>
      <c r="B20" s="331" t="s">
        <v>6</v>
      </c>
      <c r="C20" s="341">
        <f t="shared" si="0"/>
        <v>336</v>
      </c>
      <c r="D20" s="342">
        <f t="shared" si="1"/>
        <v>3.572187965128641</v>
      </c>
      <c r="E20" s="338"/>
      <c r="F20" s="341">
        <v>138</v>
      </c>
      <c r="G20" s="342">
        <v>41.071428571428569</v>
      </c>
      <c r="H20" s="341">
        <v>96</v>
      </c>
      <c r="I20" s="342">
        <v>69.565217391304344</v>
      </c>
      <c r="J20" s="341"/>
      <c r="K20" s="341">
        <v>146</v>
      </c>
      <c r="L20" s="342">
        <v>43.452380952380956</v>
      </c>
      <c r="M20" s="341">
        <v>119</v>
      </c>
      <c r="N20" s="342">
        <v>81.506849315068493</v>
      </c>
      <c r="O20" s="341"/>
      <c r="P20" s="341">
        <v>52</v>
      </c>
      <c r="Q20" s="342">
        <v>15.476190476190476</v>
      </c>
      <c r="R20" s="341">
        <v>41</v>
      </c>
      <c r="S20" s="342">
        <v>78.84615384615384</v>
      </c>
    </row>
    <row r="21" spans="1:19" s="275" customFormat="1" ht="18" customHeight="1" x14ac:dyDescent="0.2">
      <c r="A21" s="318"/>
      <c r="B21" s="331" t="s">
        <v>5</v>
      </c>
      <c r="C21" s="341">
        <f t="shared" si="0"/>
        <v>0</v>
      </c>
      <c r="D21" s="342">
        <f t="shared" si="1"/>
        <v>0</v>
      </c>
      <c r="E21" s="338"/>
      <c r="F21" s="341">
        <v>0</v>
      </c>
      <c r="G21" s="342" t="s">
        <v>376</v>
      </c>
      <c r="H21" s="341">
        <v>0</v>
      </c>
      <c r="I21" s="342" t="s">
        <v>376</v>
      </c>
      <c r="J21" s="341"/>
      <c r="K21" s="341">
        <v>0</v>
      </c>
      <c r="L21" s="342" t="s">
        <v>376</v>
      </c>
      <c r="M21" s="341">
        <v>0</v>
      </c>
      <c r="N21" s="342" t="s">
        <v>376</v>
      </c>
      <c r="O21" s="341"/>
      <c r="P21" s="341">
        <v>0</v>
      </c>
      <c r="Q21" s="342" t="s">
        <v>376</v>
      </c>
      <c r="R21" s="341">
        <v>0</v>
      </c>
      <c r="S21" s="342" t="s">
        <v>376</v>
      </c>
    </row>
    <row r="22" spans="1:19" s="275" customFormat="1" ht="18" customHeight="1" x14ac:dyDescent="0.2">
      <c r="A22" s="318"/>
      <c r="B22" s="331" t="s">
        <v>38</v>
      </c>
      <c r="C22" s="341">
        <f t="shared" si="0"/>
        <v>106</v>
      </c>
      <c r="D22" s="342">
        <f t="shared" si="1"/>
        <v>1.1269402509036786</v>
      </c>
      <c r="E22" s="338"/>
      <c r="F22" s="341">
        <v>70</v>
      </c>
      <c r="G22" s="342">
        <v>66.037735849056602</v>
      </c>
      <c r="H22" s="341">
        <v>67</v>
      </c>
      <c r="I22" s="342">
        <v>95.714285714285722</v>
      </c>
      <c r="J22" s="341"/>
      <c r="K22" s="341">
        <v>33</v>
      </c>
      <c r="L22" s="342">
        <v>31.132075471698112</v>
      </c>
      <c r="M22" s="341">
        <v>28</v>
      </c>
      <c r="N22" s="342">
        <v>84.848484848484844</v>
      </c>
      <c r="O22" s="341"/>
      <c r="P22" s="341">
        <v>3</v>
      </c>
      <c r="Q22" s="342">
        <v>2.8301886792452833</v>
      </c>
      <c r="R22" s="341">
        <v>3</v>
      </c>
      <c r="S22" s="342">
        <v>100</v>
      </c>
    </row>
    <row r="23" spans="1:19" s="275" customFormat="1" ht="18" customHeight="1" x14ac:dyDescent="0.2">
      <c r="A23" s="318"/>
      <c r="B23" s="331" t="s">
        <v>45</v>
      </c>
      <c r="C23" s="341">
        <f t="shared" si="0"/>
        <v>85</v>
      </c>
      <c r="D23" s="342">
        <f t="shared" si="1"/>
        <v>0.90367850308313846</v>
      </c>
      <c r="E23" s="338"/>
      <c r="F23" s="341">
        <v>68</v>
      </c>
      <c r="G23" s="342">
        <v>80</v>
      </c>
      <c r="H23" s="341">
        <v>57</v>
      </c>
      <c r="I23" s="342">
        <v>83.82352941176471</v>
      </c>
      <c r="J23" s="341"/>
      <c r="K23" s="341">
        <v>17</v>
      </c>
      <c r="L23" s="342">
        <v>20</v>
      </c>
      <c r="M23" s="341">
        <v>16</v>
      </c>
      <c r="N23" s="342">
        <v>94.117647058823522</v>
      </c>
      <c r="O23" s="341"/>
      <c r="P23" s="341">
        <v>0</v>
      </c>
      <c r="Q23" s="342">
        <v>0</v>
      </c>
      <c r="R23" s="341">
        <v>0</v>
      </c>
      <c r="S23" s="342" t="s">
        <v>376</v>
      </c>
    </row>
    <row r="24" spans="1:19" s="275" customFormat="1" ht="18" customHeight="1" x14ac:dyDescent="0.2">
      <c r="A24" s="318">
        <v>47094</v>
      </c>
      <c r="B24" s="331" t="s">
        <v>46</v>
      </c>
      <c r="C24" s="341">
        <f t="shared" si="0"/>
        <v>4</v>
      </c>
      <c r="D24" s="342">
        <f t="shared" si="1"/>
        <v>4.2526047203912391E-2</v>
      </c>
      <c r="E24" s="338"/>
      <c r="F24" s="341">
        <v>3</v>
      </c>
      <c r="G24" s="342">
        <v>75</v>
      </c>
      <c r="H24" s="341">
        <v>2</v>
      </c>
      <c r="I24" s="342">
        <v>66.666666666666657</v>
      </c>
      <c r="J24" s="341"/>
      <c r="K24" s="341">
        <v>0</v>
      </c>
      <c r="L24" s="342">
        <v>0</v>
      </c>
      <c r="M24" s="341">
        <v>0</v>
      </c>
      <c r="N24" s="342" t="s">
        <v>376</v>
      </c>
      <c r="O24" s="341"/>
      <c r="P24" s="341">
        <v>1</v>
      </c>
      <c r="Q24" s="342">
        <v>25</v>
      </c>
      <c r="R24" s="341">
        <v>1</v>
      </c>
      <c r="S24" s="342">
        <v>100</v>
      </c>
    </row>
    <row r="25" spans="1:19" s="275" customFormat="1" ht="18" customHeight="1" x14ac:dyDescent="0.2">
      <c r="B25" s="331" t="s">
        <v>47</v>
      </c>
      <c r="C25" s="341">
        <f t="shared" si="0"/>
        <v>33</v>
      </c>
      <c r="D25" s="342">
        <f t="shared" si="1"/>
        <v>0.35083988943227729</v>
      </c>
      <c r="E25" s="338"/>
      <c r="F25" s="341">
        <v>11</v>
      </c>
      <c r="G25" s="342">
        <v>33.333333333333329</v>
      </c>
      <c r="H25" s="341">
        <v>9</v>
      </c>
      <c r="I25" s="342">
        <v>81.818181818181827</v>
      </c>
      <c r="J25" s="341"/>
      <c r="K25" s="341">
        <v>13</v>
      </c>
      <c r="L25" s="342">
        <v>39.393939393939391</v>
      </c>
      <c r="M25" s="341">
        <v>8</v>
      </c>
      <c r="N25" s="342">
        <v>61.53846153846154</v>
      </c>
      <c r="O25" s="341"/>
      <c r="P25" s="341">
        <v>9</v>
      </c>
      <c r="Q25" s="342">
        <v>27.27272727272727</v>
      </c>
      <c r="R25" s="341">
        <v>4</v>
      </c>
      <c r="S25" s="342">
        <v>44.444444444444443</v>
      </c>
    </row>
    <row r="26" spans="1:19" s="275" customFormat="1" ht="18" customHeight="1" x14ac:dyDescent="0.2">
      <c r="B26" s="331" t="s">
        <v>48</v>
      </c>
      <c r="C26" s="341">
        <f t="shared" si="0"/>
        <v>6602</v>
      </c>
      <c r="D26" s="342">
        <f t="shared" si="1"/>
        <v>70.189240910057421</v>
      </c>
      <c r="E26" s="338"/>
      <c r="F26" s="341">
        <v>2015</v>
      </c>
      <c r="G26" s="342">
        <v>30.521054225992124</v>
      </c>
      <c r="H26" s="341">
        <v>890</v>
      </c>
      <c r="I26" s="342">
        <v>44.168734491315135</v>
      </c>
      <c r="J26" s="341"/>
      <c r="K26" s="341">
        <v>2169</v>
      </c>
      <c r="L26" s="342">
        <v>32.853680702817329</v>
      </c>
      <c r="M26" s="341">
        <v>781</v>
      </c>
      <c r="N26" s="342">
        <v>36.007376671277086</v>
      </c>
      <c r="O26" s="341"/>
      <c r="P26" s="341">
        <v>2418</v>
      </c>
      <c r="Q26" s="342">
        <v>36.625265071190547</v>
      </c>
      <c r="R26" s="341">
        <v>952</v>
      </c>
      <c r="S26" s="342">
        <v>39.371381306865175</v>
      </c>
    </row>
    <row r="27" spans="1:19" s="275" customFormat="1" ht="18" customHeight="1" x14ac:dyDescent="0.2">
      <c r="B27" s="331" t="s">
        <v>49</v>
      </c>
      <c r="C27" s="341">
        <f t="shared" si="0"/>
        <v>0</v>
      </c>
      <c r="D27" s="342">
        <f t="shared" si="1"/>
        <v>0</v>
      </c>
      <c r="E27" s="338"/>
      <c r="F27" s="341">
        <v>0</v>
      </c>
      <c r="G27" s="342" t="s">
        <v>376</v>
      </c>
      <c r="H27" s="341">
        <v>0</v>
      </c>
      <c r="I27" s="342" t="s">
        <v>376</v>
      </c>
      <c r="J27" s="341"/>
      <c r="K27" s="341">
        <v>0</v>
      </c>
      <c r="L27" s="342" t="s">
        <v>376</v>
      </c>
      <c r="M27" s="341">
        <v>0</v>
      </c>
      <c r="N27" s="342" t="s">
        <v>376</v>
      </c>
      <c r="O27" s="341"/>
      <c r="P27" s="341">
        <v>0</v>
      </c>
      <c r="Q27" s="342" t="s">
        <v>376</v>
      </c>
      <c r="R27" s="341">
        <v>0</v>
      </c>
      <c r="S27" s="342" t="s">
        <v>376</v>
      </c>
    </row>
    <row r="28" spans="1:19" s="275" customFormat="1" ht="18" customHeight="1" x14ac:dyDescent="0.2">
      <c r="B28" s="336" t="s">
        <v>4</v>
      </c>
      <c r="C28" s="343">
        <f t="shared" si="0"/>
        <v>0</v>
      </c>
      <c r="D28" s="344">
        <f t="shared" si="1"/>
        <v>0</v>
      </c>
      <c r="E28" s="338"/>
      <c r="F28" s="343">
        <v>0</v>
      </c>
      <c r="G28" s="344" t="s">
        <v>376</v>
      </c>
      <c r="H28" s="343">
        <v>0</v>
      </c>
      <c r="I28" s="344" t="s">
        <v>376</v>
      </c>
      <c r="J28" s="341"/>
      <c r="K28" s="343">
        <v>0</v>
      </c>
      <c r="L28" s="344" t="s">
        <v>376</v>
      </c>
      <c r="M28" s="343">
        <v>0</v>
      </c>
      <c r="N28" s="344" t="s">
        <v>376</v>
      </c>
      <c r="O28" s="341"/>
      <c r="P28" s="343">
        <v>0</v>
      </c>
      <c r="Q28" s="344" t="s">
        <v>376</v>
      </c>
      <c r="R28" s="343">
        <v>0</v>
      </c>
      <c r="S28" s="344" t="s">
        <v>376</v>
      </c>
    </row>
    <row r="29" spans="1:19" s="212" customFormat="1" ht="18" customHeight="1" x14ac:dyDescent="0.2">
      <c r="B29" s="332" t="s">
        <v>3</v>
      </c>
      <c r="C29" s="333">
        <f>SUM(C11:C28)</f>
        <v>9406</v>
      </c>
      <c r="D29" s="334">
        <f t="shared" si="1"/>
        <v>100</v>
      </c>
      <c r="E29" s="349"/>
      <c r="F29" s="333">
        <f>SUM(F11:F28)</f>
        <v>2975</v>
      </c>
      <c r="G29" s="334">
        <f t="shared" ref="G29" si="2">F29/$C29*100</f>
        <v>31.628747607909848</v>
      </c>
      <c r="H29" s="333">
        <f>SUM(H11:H28)</f>
        <v>1701</v>
      </c>
      <c r="I29" s="334">
        <f t="shared" ref="I29" si="3">H29/F29*100</f>
        <v>57.176470588235297</v>
      </c>
      <c r="J29" s="352"/>
      <c r="K29" s="333">
        <f>SUM(K11:K28)</f>
        <v>3090</v>
      </c>
      <c r="L29" s="334">
        <f t="shared" ref="L29" si="4">K29/$C29*100</f>
        <v>32.851371465022325</v>
      </c>
      <c r="M29" s="333">
        <f>SUM(M11:M28)</f>
        <v>1526</v>
      </c>
      <c r="N29" s="334">
        <f t="shared" ref="N29" si="5">M29/K29*100</f>
        <v>49.385113268608414</v>
      </c>
      <c r="O29" s="352"/>
      <c r="P29" s="333">
        <f>SUM(P11:P28)</f>
        <v>3341</v>
      </c>
      <c r="Q29" s="353">
        <f t="shared" ref="Q29" si="6">P29/$C29*100</f>
        <v>35.519880927067831</v>
      </c>
      <c r="R29" s="333">
        <f>SUM(R11:R28)</f>
        <v>1693</v>
      </c>
      <c r="S29" s="353">
        <f t="shared" ref="S29" si="7">R29/P29*100</f>
        <v>50.673451062556119</v>
      </c>
    </row>
    <row r="30" spans="1:19" s="256" customFormat="1" ht="6.75" customHeight="1" x14ac:dyDescent="0.2">
      <c r="B30" s="1148"/>
      <c r="C30" s="1148"/>
      <c r="D30" s="1148"/>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452</v>
      </c>
      <c r="C3" s="1032"/>
      <c r="D3" s="1032"/>
      <c r="E3" s="1032"/>
      <c r="F3" s="1032"/>
      <c r="G3" s="1032"/>
      <c r="H3" s="1032"/>
      <c r="I3" s="1032"/>
      <c r="J3" s="1032"/>
      <c r="K3" s="1032"/>
      <c r="L3" s="1032"/>
      <c r="M3" s="1032"/>
      <c r="N3" s="1032"/>
      <c r="O3" s="1032"/>
      <c r="P3" s="1032"/>
    </row>
    <row r="4" spans="1:21" s="635" customFormat="1" x14ac:dyDescent="0.2">
      <c r="B4" s="1045" t="str">
        <f>porsaad!B6</f>
        <v>Situación a 31 de marzo de 2023</v>
      </c>
      <c r="C4" s="1045"/>
      <c r="D4" s="1045"/>
      <c r="E4" s="1045"/>
      <c r="F4" s="1045"/>
      <c r="G4" s="1045"/>
      <c r="H4" s="1045"/>
      <c r="I4" s="1045"/>
      <c r="J4" s="1045"/>
      <c r="K4" s="1045"/>
      <c r="L4" s="1045"/>
      <c r="M4" s="1045"/>
      <c r="N4" s="1045"/>
      <c r="O4" s="1045"/>
      <c r="P4" s="104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997"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4256</v>
      </c>
      <c r="D9" s="661">
        <f>IFERROR(C9/$C9*100,"-")</f>
        <v>100</v>
      </c>
      <c r="E9" s="656">
        <v>0</v>
      </c>
      <c r="F9" s="660">
        <v>0</v>
      </c>
      <c r="G9" s="667">
        <v>4077</v>
      </c>
      <c r="H9" s="661">
        <v>95.794172932330824</v>
      </c>
      <c r="I9" s="667">
        <v>179</v>
      </c>
      <c r="J9" s="661">
        <v>4.2058270676691736</v>
      </c>
      <c r="K9" s="667">
        <v>0</v>
      </c>
      <c r="L9" s="661">
        <v>0</v>
      </c>
      <c r="M9" s="659">
        <v>0</v>
      </c>
      <c r="N9" s="660">
        <v>0</v>
      </c>
      <c r="O9" s="667">
        <v>0</v>
      </c>
      <c r="P9" s="661">
        <f>IFERROR(O9/$C9*100,"-")</f>
        <v>0</v>
      </c>
      <c r="R9" s="1009"/>
    </row>
    <row r="10" spans="1:21" s="644" customFormat="1" ht="16.5" customHeight="1" x14ac:dyDescent="0.2">
      <c r="A10" s="644">
        <v>2</v>
      </c>
      <c r="B10" s="671" t="s">
        <v>10</v>
      </c>
      <c r="C10" s="668">
        <f t="shared" ref="C10:C26" si="0">E10+G10+I10+K10+M10+O10</f>
        <v>7052</v>
      </c>
      <c r="D10" s="662">
        <f t="shared" ref="D10:D26" si="1">IFERROR(C10/$C10*100,"-")</f>
        <v>100</v>
      </c>
      <c r="E10" s="656">
        <v>7</v>
      </c>
      <c r="F10" s="657">
        <v>9.9262620533182064E-2</v>
      </c>
      <c r="G10" s="668">
        <v>6358</v>
      </c>
      <c r="H10" s="662">
        <v>90.158820192853099</v>
      </c>
      <c r="I10" s="668">
        <v>687</v>
      </c>
      <c r="J10" s="662">
        <v>9.741917186613728</v>
      </c>
      <c r="K10" s="668">
        <v>0</v>
      </c>
      <c r="L10" s="662">
        <v>0</v>
      </c>
      <c r="M10" s="656">
        <v>0</v>
      </c>
      <c r="N10" s="657">
        <v>0</v>
      </c>
      <c r="O10" s="668">
        <v>0</v>
      </c>
      <c r="P10" s="662">
        <f t="shared" ref="P10" si="2">IFERROR(O10/$C10*100,"-")</f>
        <v>0</v>
      </c>
      <c r="R10" s="1009"/>
    </row>
    <row r="11" spans="1:21" s="644" customFormat="1" ht="16.5" customHeight="1" x14ac:dyDescent="0.2">
      <c r="A11" s="644">
        <v>3</v>
      </c>
      <c r="B11" s="671" t="s">
        <v>40</v>
      </c>
      <c r="C11" s="668">
        <f t="shared" si="0"/>
        <v>3637</v>
      </c>
      <c r="D11" s="662">
        <f t="shared" si="1"/>
        <v>100</v>
      </c>
      <c r="E11" s="656">
        <v>185</v>
      </c>
      <c r="F11" s="657">
        <v>5.0866098432774267</v>
      </c>
      <c r="G11" s="668">
        <v>2298</v>
      </c>
      <c r="H11" s="662">
        <v>63.183942810008254</v>
      </c>
      <c r="I11" s="668">
        <v>276</v>
      </c>
      <c r="J11" s="662">
        <v>7.5886719824030795</v>
      </c>
      <c r="K11" s="668">
        <v>765</v>
      </c>
      <c r="L11" s="662">
        <v>21.03381908166071</v>
      </c>
      <c r="M11" s="656">
        <v>113</v>
      </c>
      <c r="N11" s="657">
        <v>3.1069562826505361</v>
      </c>
      <c r="O11" s="668">
        <v>0</v>
      </c>
      <c r="P11" s="662">
        <f t="shared" ref="P11" si="3">IFERROR(O11/$C11*100,"-")</f>
        <v>0</v>
      </c>
      <c r="R11" s="1009"/>
    </row>
    <row r="12" spans="1:21" s="644" customFormat="1" ht="16.5" customHeight="1" x14ac:dyDescent="0.2">
      <c r="A12" s="644">
        <v>4</v>
      </c>
      <c r="B12" s="671" t="s">
        <v>41</v>
      </c>
      <c r="C12" s="668">
        <f t="shared" si="0"/>
        <v>835</v>
      </c>
      <c r="D12" s="662">
        <f t="shared" si="1"/>
        <v>100</v>
      </c>
      <c r="E12" s="656">
        <v>0</v>
      </c>
      <c r="F12" s="657">
        <v>0</v>
      </c>
      <c r="G12" s="668">
        <v>686</v>
      </c>
      <c r="H12" s="662">
        <v>82.155688622754482</v>
      </c>
      <c r="I12" s="668">
        <v>149</v>
      </c>
      <c r="J12" s="662">
        <v>17.844311377245507</v>
      </c>
      <c r="K12" s="668">
        <v>0</v>
      </c>
      <c r="L12" s="662">
        <v>0</v>
      </c>
      <c r="M12" s="656">
        <v>0</v>
      </c>
      <c r="N12" s="657">
        <v>0</v>
      </c>
      <c r="O12" s="668">
        <v>0</v>
      </c>
      <c r="P12" s="662">
        <f t="shared" ref="P12" si="4">IFERROR(O12/$C12*100,"-")</f>
        <v>0</v>
      </c>
      <c r="R12" s="1009"/>
    </row>
    <row r="13" spans="1:21" s="644" customFormat="1" ht="16.5" customHeight="1" x14ac:dyDescent="0.2">
      <c r="A13" s="644">
        <v>5</v>
      </c>
      <c r="B13" s="671" t="s">
        <v>9</v>
      </c>
      <c r="C13" s="668">
        <f t="shared" si="0"/>
        <v>12518</v>
      </c>
      <c r="D13" s="662">
        <f t="shared" si="1"/>
        <v>100</v>
      </c>
      <c r="E13" s="656">
        <v>8492</v>
      </c>
      <c r="F13" s="657">
        <v>67.838312829525478</v>
      </c>
      <c r="G13" s="668">
        <v>1366</v>
      </c>
      <c r="H13" s="662">
        <v>10.912286307716888</v>
      </c>
      <c r="I13" s="668">
        <v>845</v>
      </c>
      <c r="J13" s="662">
        <v>6.7502795973797731</v>
      </c>
      <c r="K13" s="668">
        <v>1814</v>
      </c>
      <c r="L13" s="662">
        <v>14.491132768812909</v>
      </c>
      <c r="M13" s="656">
        <v>1</v>
      </c>
      <c r="N13" s="657">
        <v>7.9884965649464762E-3</v>
      </c>
      <c r="O13" s="668">
        <v>0</v>
      </c>
      <c r="P13" s="662">
        <f t="shared" ref="P13" si="5">IFERROR(O13/$C13*100,"-")</f>
        <v>0</v>
      </c>
      <c r="R13" s="1009"/>
    </row>
    <row r="14" spans="1:21" s="644" customFormat="1" ht="16.5" customHeight="1" x14ac:dyDescent="0.2">
      <c r="A14" s="644">
        <v>6</v>
      </c>
      <c r="B14" s="671" t="s">
        <v>8</v>
      </c>
      <c r="C14" s="668">
        <f t="shared" si="0"/>
        <v>180</v>
      </c>
      <c r="D14" s="662">
        <f t="shared" si="1"/>
        <v>100</v>
      </c>
      <c r="E14" s="656">
        <v>0</v>
      </c>
      <c r="F14" s="657">
        <v>0</v>
      </c>
      <c r="G14" s="668">
        <v>180</v>
      </c>
      <c r="H14" s="662">
        <v>100</v>
      </c>
      <c r="I14" s="668">
        <v>0</v>
      </c>
      <c r="J14" s="662">
        <v>0</v>
      </c>
      <c r="K14" s="668">
        <v>0</v>
      </c>
      <c r="L14" s="662">
        <v>0</v>
      </c>
      <c r="M14" s="656">
        <v>0</v>
      </c>
      <c r="N14" s="657">
        <v>0</v>
      </c>
      <c r="O14" s="668">
        <v>0</v>
      </c>
      <c r="P14" s="662">
        <f t="shared" ref="P14" si="6">IFERROR(O14/$C14*100,"-")</f>
        <v>0</v>
      </c>
      <c r="R14" s="1009"/>
    </row>
    <row r="15" spans="1:21" s="646" customFormat="1" ht="16.5" customHeight="1" x14ac:dyDescent="0.2">
      <c r="A15" s="646">
        <v>7</v>
      </c>
      <c r="B15" s="671" t="s">
        <v>7</v>
      </c>
      <c r="C15" s="668">
        <f t="shared" si="0"/>
        <v>49980</v>
      </c>
      <c r="D15" s="662">
        <f t="shared" si="1"/>
        <v>100</v>
      </c>
      <c r="E15" s="656">
        <v>11869</v>
      </c>
      <c r="F15" s="657">
        <v>23.747498999599838</v>
      </c>
      <c r="G15" s="668">
        <v>19451</v>
      </c>
      <c r="H15" s="662">
        <v>38.917567026810723</v>
      </c>
      <c r="I15" s="668">
        <v>12672</v>
      </c>
      <c r="J15" s="662">
        <v>25.354141656662666</v>
      </c>
      <c r="K15" s="668">
        <v>5988</v>
      </c>
      <c r="L15" s="662">
        <v>11.98079231692677</v>
      </c>
      <c r="M15" s="656">
        <v>0</v>
      </c>
      <c r="N15" s="657">
        <v>0</v>
      </c>
      <c r="O15" s="668">
        <v>0</v>
      </c>
      <c r="P15" s="662">
        <f t="shared" ref="P15" si="7">IFERROR(O15/$C15*100,"-")</f>
        <v>0</v>
      </c>
      <c r="R15" s="1009"/>
    </row>
    <row r="16" spans="1:21" s="646" customFormat="1" ht="16.5" customHeight="1" x14ac:dyDescent="0.2">
      <c r="A16" s="646">
        <v>8</v>
      </c>
      <c r="B16" s="671" t="s">
        <v>43</v>
      </c>
      <c r="C16" s="668">
        <f t="shared" si="0"/>
        <v>9044</v>
      </c>
      <c r="D16" s="662">
        <f t="shared" si="1"/>
        <v>100</v>
      </c>
      <c r="E16" s="656">
        <v>775</v>
      </c>
      <c r="F16" s="657">
        <v>8.5692171605484297</v>
      </c>
      <c r="G16" s="668">
        <v>6241</v>
      </c>
      <c r="H16" s="662">
        <v>69.007076514816461</v>
      </c>
      <c r="I16" s="668">
        <v>327</v>
      </c>
      <c r="J16" s="662">
        <v>3.6156567890314015</v>
      </c>
      <c r="K16" s="668">
        <v>1701</v>
      </c>
      <c r="L16" s="662">
        <v>18.808049535603715</v>
      </c>
      <c r="M16" s="656">
        <v>0</v>
      </c>
      <c r="N16" s="657">
        <v>0</v>
      </c>
      <c r="O16" s="668">
        <v>0</v>
      </c>
      <c r="P16" s="662">
        <f t="shared" ref="P16" si="8">IFERROR(O16/$C16*100,"-")</f>
        <v>0</v>
      </c>
      <c r="R16" s="1009"/>
    </row>
    <row r="17" spans="1:18" s="646" customFormat="1" ht="16.5" customHeight="1" x14ac:dyDescent="0.2">
      <c r="A17" s="646">
        <v>9</v>
      </c>
      <c r="B17" s="671" t="s">
        <v>44</v>
      </c>
      <c r="C17" s="668">
        <f t="shared" si="0"/>
        <v>21997</v>
      </c>
      <c r="D17" s="662">
        <f t="shared" si="1"/>
        <v>100</v>
      </c>
      <c r="E17" s="656">
        <v>10227</v>
      </c>
      <c r="F17" s="657">
        <v>46.492703550484151</v>
      </c>
      <c r="G17" s="668">
        <v>10207</v>
      </c>
      <c r="H17" s="662">
        <v>46.401782061190161</v>
      </c>
      <c r="I17" s="668">
        <v>1563</v>
      </c>
      <c r="J17" s="662">
        <v>7.1055143883256804</v>
      </c>
      <c r="K17" s="668">
        <v>0</v>
      </c>
      <c r="L17" s="662">
        <v>0</v>
      </c>
      <c r="M17" s="656">
        <v>0</v>
      </c>
      <c r="N17" s="657">
        <v>0</v>
      </c>
      <c r="O17" s="668">
        <v>0</v>
      </c>
      <c r="P17" s="662">
        <f t="shared" ref="P17" si="9">IFERROR(O17/$C17*100,"-")</f>
        <v>0</v>
      </c>
      <c r="R17" s="1009"/>
    </row>
    <row r="18" spans="1:18" s="646" customFormat="1" ht="16.5" customHeight="1" x14ac:dyDescent="0.2">
      <c r="A18" s="646">
        <v>10</v>
      </c>
      <c r="B18" s="671" t="s">
        <v>6</v>
      </c>
      <c r="C18" s="668">
        <f t="shared" si="0"/>
        <v>21412</v>
      </c>
      <c r="D18" s="662">
        <f t="shared" si="1"/>
        <v>100</v>
      </c>
      <c r="E18" s="656">
        <v>11670</v>
      </c>
      <c r="F18" s="657">
        <v>54.502148328040356</v>
      </c>
      <c r="G18" s="668">
        <v>8262</v>
      </c>
      <c r="H18" s="662">
        <v>38.585839716047076</v>
      </c>
      <c r="I18" s="668">
        <v>551</v>
      </c>
      <c r="J18" s="662">
        <v>2.5733233700728562</v>
      </c>
      <c r="K18" s="668">
        <v>929</v>
      </c>
      <c r="L18" s="662">
        <v>4.3386885858397157</v>
      </c>
      <c r="M18" s="656">
        <v>0</v>
      </c>
      <c r="N18" s="657">
        <v>0</v>
      </c>
      <c r="O18" s="668">
        <v>0</v>
      </c>
      <c r="P18" s="662">
        <f t="shared" ref="P18" si="10">IFERROR(O18/$C18*100,"-")</f>
        <v>0</v>
      </c>
      <c r="R18" s="1009"/>
    </row>
    <row r="19" spans="1:18" s="644" customFormat="1" ht="16.5" customHeight="1" x14ac:dyDescent="0.2">
      <c r="A19" s="644">
        <v>11</v>
      </c>
      <c r="B19" s="671" t="s">
        <v>5</v>
      </c>
      <c r="C19" s="668">
        <f t="shared" si="0"/>
        <v>17627</v>
      </c>
      <c r="D19" s="662">
        <f t="shared" si="1"/>
        <v>100</v>
      </c>
      <c r="E19" s="656">
        <v>13585</v>
      </c>
      <c r="F19" s="657">
        <v>77.069268735462643</v>
      </c>
      <c r="G19" s="668">
        <v>2257</v>
      </c>
      <c r="H19" s="662">
        <v>12.804220797639983</v>
      </c>
      <c r="I19" s="668">
        <v>729</v>
      </c>
      <c r="J19" s="662">
        <v>4.1357009133715321</v>
      </c>
      <c r="K19" s="668">
        <v>1056</v>
      </c>
      <c r="L19" s="662">
        <v>5.9908095535258408</v>
      </c>
      <c r="M19" s="656">
        <v>0</v>
      </c>
      <c r="N19" s="657">
        <v>0</v>
      </c>
      <c r="O19" s="668">
        <v>0</v>
      </c>
      <c r="P19" s="662">
        <f t="shared" ref="P19" si="11">IFERROR(O19/$C19*100,"-")</f>
        <v>0</v>
      </c>
      <c r="R19" s="1009"/>
    </row>
    <row r="20" spans="1:18" s="644" customFormat="1" ht="16.5" customHeight="1" x14ac:dyDescent="0.2">
      <c r="A20" s="644">
        <v>12</v>
      </c>
      <c r="B20" s="671" t="s">
        <v>38</v>
      </c>
      <c r="C20" s="668">
        <f t="shared" si="0"/>
        <v>12081</v>
      </c>
      <c r="D20" s="662">
        <f t="shared" si="1"/>
        <v>100</v>
      </c>
      <c r="E20" s="656">
        <v>2104</v>
      </c>
      <c r="F20" s="657">
        <v>17.41577683966559</v>
      </c>
      <c r="G20" s="668">
        <v>5282</v>
      </c>
      <c r="H20" s="662">
        <v>43.721546229616756</v>
      </c>
      <c r="I20" s="668">
        <v>2505</v>
      </c>
      <c r="J20" s="662">
        <v>20.735038490191211</v>
      </c>
      <c r="K20" s="668">
        <v>2190</v>
      </c>
      <c r="L20" s="662">
        <v>18.127638440526447</v>
      </c>
      <c r="M20" s="656">
        <v>0</v>
      </c>
      <c r="N20" s="657">
        <v>0</v>
      </c>
      <c r="O20" s="668">
        <v>0</v>
      </c>
      <c r="P20" s="662">
        <f t="shared" ref="P20" si="12">IFERROR(O20/$C20*100,"-")</f>
        <v>0</v>
      </c>
      <c r="R20" s="1009"/>
    </row>
    <row r="21" spans="1:18" s="644" customFormat="1" ht="16.5" customHeight="1" x14ac:dyDescent="0.2">
      <c r="A21" s="644">
        <v>13</v>
      </c>
      <c r="B21" s="671" t="s">
        <v>45</v>
      </c>
      <c r="C21" s="668">
        <f t="shared" si="0"/>
        <v>24517</v>
      </c>
      <c r="D21" s="662">
        <f t="shared" si="1"/>
        <v>100</v>
      </c>
      <c r="E21" s="656">
        <v>2819</v>
      </c>
      <c r="F21" s="657">
        <v>11.498144144879063</v>
      </c>
      <c r="G21" s="668">
        <v>14324</v>
      </c>
      <c r="H21" s="662">
        <v>58.424766488558951</v>
      </c>
      <c r="I21" s="668">
        <v>2085</v>
      </c>
      <c r="J21" s="662">
        <v>8.5043031365990949</v>
      </c>
      <c r="K21" s="668">
        <v>5289</v>
      </c>
      <c r="L21" s="662">
        <v>21.572786229962883</v>
      </c>
      <c r="M21" s="656">
        <v>0</v>
      </c>
      <c r="N21" s="657">
        <v>0</v>
      </c>
      <c r="O21" s="668">
        <v>0</v>
      </c>
      <c r="P21" s="662">
        <f t="shared" ref="P21" si="13">IFERROR(O21/$C21*100,"-")</f>
        <v>0</v>
      </c>
      <c r="R21" s="1009"/>
    </row>
    <row r="22" spans="1:18" s="644" customFormat="1" ht="16.5" customHeight="1" x14ac:dyDescent="0.2">
      <c r="A22" s="644">
        <v>14</v>
      </c>
      <c r="B22" s="671" t="s">
        <v>46</v>
      </c>
      <c r="C22" s="668">
        <f t="shared" si="0"/>
        <v>1117</v>
      </c>
      <c r="D22" s="662">
        <f t="shared" si="1"/>
        <v>100</v>
      </c>
      <c r="E22" s="656">
        <v>20</v>
      </c>
      <c r="F22" s="657">
        <v>1.7905102954341987</v>
      </c>
      <c r="G22" s="668">
        <v>593</v>
      </c>
      <c r="H22" s="662">
        <v>53.08863025962399</v>
      </c>
      <c r="I22" s="668">
        <v>211</v>
      </c>
      <c r="J22" s="662">
        <v>18.889883616830797</v>
      </c>
      <c r="K22" s="668">
        <v>293</v>
      </c>
      <c r="L22" s="662">
        <v>26.230975828111013</v>
      </c>
      <c r="M22" s="656">
        <v>0</v>
      </c>
      <c r="N22" s="657">
        <v>0</v>
      </c>
      <c r="O22" s="668">
        <v>0</v>
      </c>
      <c r="P22" s="662">
        <f t="shared" ref="P22" si="14">IFERROR(O22/$C22*100,"-")</f>
        <v>0</v>
      </c>
      <c r="R22" s="1009"/>
    </row>
    <row r="23" spans="1:18" s="644" customFormat="1" ht="16.5" customHeight="1" x14ac:dyDescent="0.2">
      <c r="A23" s="644">
        <v>15</v>
      </c>
      <c r="B23" s="671" t="s">
        <v>47</v>
      </c>
      <c r="C23" s="668">
        <f t="shared" si="0"/>
        <v>2499</v>
      </c>
      <c r="D23" s="662">
        <f t="shared" si="1"/>
        <v>100</v>
      </c>
      <c r="E23" s="656">
        <v>1402</v>
      </c>
      <c r="F23" s="657">
        <v>56.102440976390554</v>
      </c>
      <c r="G23" s="668">
        <v>693</v>
      </c>
      <c r="H23" s="662">
        <v>27.731092436974791</v>
      </c>
      <c r="I23" s="668">
        <v>298</v>
      </c>
      <c r="J23" s="662">
        <v>11.924769907963185</v>
      </c>
      <c r="K23" s="668">
        <v>106</v>
      </c>
      <c r="L23" s="662">
        <v>4.2416966786714685</v>
      </c>
      <c r="M23" s="656">
        <v>0</v>
      </c>
      <c r="N23" s="657">
        <v>0</v>
      </c>
      <c r="O23" s="668">
        <v>0</v>
      </c>
      <c r="P23" s="662">
        <f t="shared" ref="P23" si="15">IFERROR(O23/$C23*100,"-")</f>
        <v>0</v>
      </c>
      <c r="R23" s="1009"/>
    </row>
    <row r="24" spans="1:18" s="644" customFormat="1" ht="16.5" customHeight="1" x14ac:dyDescent="0.2">
      <c r="A24" s="644">
        <v>16</v>
      </c>
      <c r="B24" s="671" t="s">
        <v>48</v>
      </c>
      <c r="C24" s="668">
        <f t="shared" si="0"/>
        <v>1297</v>
      </c>
      <c r="D24" s="662">
        <f t="shared" si="1"/>
        <v>100</v>
      </c>
      <c r="E24" s="656">
        <v>0</v>
      </c>
      <c r="F24" s="657">
        <v>0</v>
      </c>
      <c r="G24" s="668">
        <v>1292</v>
      </c>
      <c r="H24" s="662">
        <v>99.614494988434856</v>
      </c>
      <c r="I24" s="668">
        <v>5</v>
      </c>
      <c r="J24" s="662">
        <v>0.38550501156515038</v>
      </c>
      <c r="K24" s="668">
        <v>0</v>
      </c>
      <c r="L24" s="662">
        <v>0</v>
      </c>
      <c r="M24" s="656">
        <v>0</v>
      </c>
      <c r="N24" s="657">
        <v>0</v>
      </c>
      <c r="O24" s="668">
        <v>0</v>
      </c>
      <c r="P24" s="662">
        <f t="shared" ref="P24" si="16">IFERROR(O24/$C24*100,"-")</f>
        <v>0</v>
      </c>
      <c r="R24" s="1009"/>
    </row>
    <row r="25" spans="1:18" s="644" customFormat="1" ht="16.5" customHeight="1" x14ac:dyDescent="0.2">
      <c r="A25" s="644">
        <v>17</v>
      </c>
      <c r="B25" s="671" t="s">
        <v>49</v>
      </c>
      <c r="C25" s="668">
        <f>E25+G25+I25+K25+M25+O25</f>
        <v>981</v>
      </c>
      <c r="D25" s="662">
        <f t="shared" si="1"/>
        <v>100</v>
      </c>
      <c r="E25" s="656">
        <v>0</v>
      </c>
      <c r="F25" s="657">
        <v>0</v>
      </c>
      <c r="G25" s="668">
        <v>847</v>
      </c>
      <c r="H25" s="662">
        <v>86.34046890927624</v>
      </c>
      <c r="I25" s="668">
        <v>56</v>
      </c>
      <c r="J25" s="662">
        <v>5.7084607543323136</v>
      </c>
      <c r="K25" s="668">
        <v>0</v>
      </c>
      <c r="L25" s="662">
        <v>0</v>
      </c>
      <c r="M25" s="656">
        <v>78</v>
      </c>
      <c r="N25" s="657">
        <v>7.951070336391437</v>
      </c>
      <c r="O25" s="668">
        <v>0</v>
      </c>
      <c r="P25" s="662">
        <f t="shared" ref="P25" si="17">IFERROR(O25/$C25*100,"-")</f>
        <v>0</v>
      </c>
      <c r="R25" s="1009"/>
    </row>
    <row r="26" spans="1:18" s="644" customFormat="1" ht="16.5" customHeight="1" x14ac:dyDescent="0.2">
      <c r="B26" s="671" t="s">
        <v>4</v>
      </c>
      <c r="C26" s="668">
        <f t="shared" si="0"/>
        <v>4</v>
      </c>
      <c r="D26" s="662">
        <f t="shared" si="1"/>
        <v>100</v>
      </c>
      <c r="E26" s="656">
        <v>1</v>
      </c>
      <c r="F26" s="657">
        <v>25</v>
      </c>
      <c r="G26" s="668">
        <v>3</v>
      </c>
      <c r="H26" s="662">
        <v>75</v>
      </c>
      <c r="I26" s="668">
        <v>0</v>
      </c>
      <c r="J26" s="662">
        <v>0</v>
      </c>
      <c r="K26" s="668">
        <v>0</v>
      </c>
      <c r="L26" s="662">
        <v>0</v>
      </c>
      <c r="M26" s="656">
        <v>0</v>
      </c>
      <c r="N26" s="657">
        <v>0</v>
      </c>
      <c r="O26" s="668">
        <v>0</v>
      </c>
      <c r="P26" s="662">
        <f t="shared" ref="P26" si="18">IFERROR(O26/$C26*100,"-")</f>
        <v>0</v>
      </c>
      <c r="R26" s="1009"/>
    </row>
    <row r="27" spans="1:18" s="642" customFormat="1" ht="14.25" x14ac:dyDescent="0.2">
      <c r="B27" s="663" t="s">
        <v>3</v>
      </c>
      <c r="C27" s="669">
        <f>SUM(C9:C26)</f>
        <v>191034</v>
      </c>
      <c r="D27" s="666">
        <f>C27/$C27*100</f>
        <v>100</v>
      </c>
      <c r="E27" s="664">
        <f>SUM(E9:E26)</f>
        <v>63156</v>
      </c>
      <c r="F27" s="665">
        <f>E27/$C27*100</f>
        <v>33.060083545337484</v>
      </c>
      <c r="G27" s="669">
        <f>SUM(G9:G26)</f>
        <v>84417</v>
      </c>
      <c r="H27" s="666">
        <f>G27/$C27*100</f>
        <v>44.189516002387009</v>
      </c>
      <c r="I27" s="669">
        <f>SUM(I9:I26)</f>
        <v>23138</v>
      </c>
      <c r="J27" s="666">
        <f>I27/$C27*100</f>
        <v>12.111980066375619</v>
      </c>
      <c r="K27" s="669">
        <f>SUM(K9:K26)</f>
        <v>20131</v>
      </c>
      <c r="L27" s="666">
        <f>K27/$C27*100</f>
        <v>10.537914716751992</v>
      </c>
      <c r="M27" s="664">
        <f>SUM(M9:M26)</f>
        <v>192</v>
      </c>
      <c r="N27" s="665">
        <f>M27/$C27*100</f>
        <v>0.10050566914790036</v>
      </c>
      <c r="O27" s="669">
        <f>SUM(O9:O26)</f>
        <v>0</v>
      </c>
      <c r="P27" s="666">
        <f>O27/$C27*100</f>
        <v>0</v>
      </c>
    </row>
    <row r="28" spans="1:18"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8" s="650" customFormat="1" hidden="1" x14ac:dyDescent="0.2">
      <c r="A29" s="639">
        <v>19</v>
      </c>
      <c r="B29" s="639" t="s">
        <v>50</v>
      </c>
      <c r="C29" s="649"/>
      <c r="D29" s="649"/>
      <c r="E29" s="649"/>
      <c r="F29" s="649"/>
      <c r="G29" s="649"/>
      <c r="H29" s="649"/>
      <c r="I29" s="649"/>
      <c r="K29" s="649"/>
      <c r="L29" s="649"/>
      <c r="M29" s="649"/>
      <c r="N29" s="649"/>
      <c r="O29" s="649"/>
      <c r="P29" s="649"/>
    </row>
    <row r="30" spans="1:18" hidden="1" x14ac:dyDescent="0.2">
      <c r="C30" s="652"/>
      <c r="D30" s="652"/>
      <c r="E30" s="652"/>
      <c r="F30" s="652"/>
      <c r="G30" s="652"/>
      <c r="H30" s="652"/>
      <c r="I30" s="652"/>
      <c r="J30" s="652"/>
      <c r="K30" s="652"/>
      <c r="L30" s="652"/>
      <c r="M30" s="652"/>
      <c r="N30" s="652"/>
      <c r="O30" s="652"/>
      <c r="P30" s="652"/>
    </row>
    <row r="31" spans="1:18" hidden="1" x14ac:dyDescent="0.2">
      <c r="B31" s="653"/>
      <c r="C31" s="654"/>
      <c r="D31" s="654"/>
      <c r="E31" s="654"/>
      <c r="F31" s="654"/>
      <c r="G31" s="654"/>
      <c r="M31" s="653"/>
      <c r="N31" s="653"/>
    </row>
    <row r="32" spans="1:18"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x14ac:dyDescent="0.2">
      <c r="B42" s="653"/>
      <c r="D42" s="653"/>
      <c r="M42" s="653"/>
      <c r="N42" s="653"/>
    </row>
    <row r="43" spans="2:14" x14ac:dyDescent="0.2">
      <c r="B43" s="653"/>
      <c r="D43" s="653"/>
      <c r="M43" s="653"/>
      <c r="N43" s="653"/>
    </row>
    <row r="44" spans="2:14" x14ac:dyDescent="0.2">
      <c r="D44" s="653"/>
      <c r="M44" s="653"/>
      <c r="N44" s="653"/>
    </row>
    <row r="45" spans="2:14" x14ac:dyDescent="0.2">
      <c r="D45" s="653"/>
      <c r="M45" s="653"/>
      <c r="N45" s="653"/>
    </row>
    <row r="46" spans="2:14" x14ac:dyDescent="0.2">
      <c r="D46" s="653"/>
      <c r="M46" s="653"/>
      <c r="N46" s="653"/>
    </row>
    <row r="47" spans="2:14" x14ac:dyDescent="0.2">
      <c r="D47" s="653"/>
      <c r="M47" s="653"/>
      <c r="N47" s="653"/>
    </row>
    <row r="48" spans="2:14"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35</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455</v>
      </c>
      <c r="C3" s="1032"/>
      <c r="D3" s="1032"/>
      <c r="E3" s="1032"/>
      <c r="F3" s="1032"/>
      <c r="G3" s="1032"/>
      <c r="H3" s="1032"/>
      <c r="I3" s="1032"/>
      <c r="J3" s="1032"/>
      <c r="K3" s="1032"/>
      <c r="L3" s="1032"/>
      <c r="M3" s="1032"/>
      <c r="N3" s="1032"/>
      <c r="O3" s="1032"/>
      <c r="P3" s="1032"/>
    </row>
    <row r="4" spans="1:21" s="635" customFormat="1" x14ac:dyDescent="0.2">
      <c r="B4" s="1045" t="str">
        <f>porsaad!B6</f>
        <v>Situación a 31 de marzo de 2023</v>
      </c>
      <c r="C4" s="1045"/>
      <c r="D4" s="1045"/>
      <c r="E4" s="1045"/>
      <c r="F4" s="1045"/>
      <c r="G4" s="1045"/>
      <c r="H4" s="1045"/>
      <c r="I4" s="1045"/>
      <c r="J4" s="1045"/>
      <c r="K4" s="1045"/>
      <c r="L4" s="1045"/>
      <c r="M4" s="1045"/>
      <c r="N4" s="1045"/>
      <c r="O4" s="1045"/>
      <c r="P4" s="104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2463</v>
      </c>
      <c r="D9" s="661">
        <f>IFERROR(C9/$C9*100,"-")</f>
        <v>100</v>
      </c>
      <c r="E9" s="659">
        <v>0</v>
      </c>
      <c r="F9" s="660">
        <v>0</v>
      </c>
      <c r="G9" s="667">
        <v>2392</v>
      </c>
      <c r="H9" s="661">
        <v>97.117336581404786</v>
      </c>
      <c r="I9" s="667">
        <v>71</v>
      </c>
      <c r="J9" s="661">
        <v>2.8826634185952091</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3489</v>
      </c>
      <c r="D10" s="662">
        <f t="shared" ref="D10:D26" si="1">IFERROR(C10/$C10*100,"-")</f>
        <v>100</v>
      </c>
      <c r="E10" s="656">
        <v>2</v>
      </c>
      <c r="F10" s="657">
        <v>5.7323015190599028E-2</v>
      </c>
      <c r="G10" s="668">
        <v>3258</v>
      </c>
      <c r="H10" s="662">
        <v>93.379191745485812</v>
      </c>
      <c r="I10" s="668">
        <v>229</v>
      </c>
      <c r="J10" s="662">
        <v>6.5634852393235885</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1344</v>
      </c>
      <c r="D11" s="662">
        <f t="shared" si="1"/>
        <v>100</v>
      </c>
      <c r="E11" s="656">
        <v>61</v>
      </c>
      <c r="F11" s="657">
        <v>4.5386904761904763</v>
      </c>
      <c r="G11" s="668">
        <v>1191</v>
      </c>
      <c r="H11" s="662">
        <v>88.616071428571431</v>
      </c>
      <c r="I11" s="668">
        <v>83</v>
      </c>
      <c r="J11" s="662">
        <v>6.1755952380952381</v>
      </c>
      <c r="K11" s="668">
        <v>1</v>
      </c>
      <c r="L11" s="662">
        <v>7.4404761904761904E-2</v>
      </c>
      <c r="M11" s="656">
        <v>8</v>
      </c>
      <c r="N11" s="657">
        <v>0.59523809523809523</v>
      </c>
      <c r="O11" s="668">
        <v>0</v>
      </c>
      <c r="P11" s="662">
        <f t="shared" si="2"/>
        <v>0</v>
      </c>
      <c r="R11" s="645"/>
    </row>
    <row r="12" spans="1:21" s="644" customFormat="1" ht="16.5" customHeight="1" x14ac:dyDescent="0.2">
      <c r="A12" s="644">
        <v>4</v>
      </c>
      <c r="B12" s="671" t="s">
        <v>41</v>
      </c>
      <c r="C12" s="668">
        <f t="shared" si="0"/>
        <v>435</v>
      </c>
      <c r="D12" s="662">
        <f t="shared" si="1"/>
        <v>100</v>
      </c>
      <c r="E12" s="656">
        <v>0</v>
      </c>
      <c r="F12" s="657">
        <v>0</v>
      </c>
      <c r="G12" s="668">
        <v>392</v>
      </c>
      <c r="H12" s="662">
        <v>90.114942528735625</v>
      </c>
      <c r="I12" s="668">
        <v>43</v>
      </c>
      <c r="J12" s="662">
        <v>9.8850574712643677</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3639</v>
      </c>
      <c r="D13" s="662">
        <f t="shared" si="1"/>
        <v>100</v>
      </c>
      <c r="E13" s="656">
        <v>2207</v>
      </c>
      <c r="F13" s="657">
        <v>60.648529815883492</v>
      </c>
      <c r="G13" s="668">
        <v>867</v>
      </c>
      <c r="H13" s="662">
        <v>23.825226710634791</v>
      </c>
      <c r="I13" s="668">
        <v>203</v>
      </c>
      <c r="J13" s="662">
        <v>5.5784556196757356</v>
      </c>
      <c r="K13" s="668">
        <v>362</v>
      </c>
      <c r="L13" s="662">
        <v>9.9477878538059912</v>
      </c>
      <c r="M13" s="656">
        <v>0</v>
      </c>
      <c r="N13" s="657">
        <v>0</v>
      </c>
      <c r="O13" s="668">
        <v>0</v>
      </c>
      <c r="P13" s="662">
        <f t="shared" si="2"/>
        <v>0</v>
      </c>
      <c r="R13" s="645"/>
    </row>
    <row r="14" spans="1:21" s="644" customFormat="1" ht="16.5" customHeight="1" x14ac:dyDescent="0.2">
      <c r="A14" s="644">
        <v>6</v>
      </c>
      <c r="B14" s="671" t="s">
        <v>8</v>
      </c>
      <c r="C14" s="668">
        <f t="shared" si="0"/>
        <v>103</v>
      </c>
      <c r="D14" s="662">
        <f t="shared" si="1"/>
        <v>100</v>
      </c>
      <c r="E14" s="656">
        <v>0</v>
      </c>
      <c r="F14" s="657">
        <v>0</v>
      </c>
      <c r="G14" s="668">
        <v>103</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15840</v>
      </c>
      <c r="D15" s="662">
        <f t="shared" si="1"/>
        <v>100</v>
      </c>
      <c r="E15" s="656">
        <v>1909</v>
      </c>
      <c r="F15" s="657">
        <v>12.051767676767678</v>
      </c>
      <c r="G15" s="668">
        <v>10382</v>
      </c>
      <c r="H15" s="662">
        <v>65.542929292929301</v>
      </c>
      <c r="I15" s="668">
        <v>1566</v>
      </c>
      <c r="J15" s="662">
        <v>9.8863636363636367</v>
      </c>
      <c r="K15" s="668">
        <v>1983</v>
      </c>
      <c r="L15" s="662">
        <v>12.518939393939393</v>
      </c>
      <c r="M15" s="656">
        <v>0</v>
      </c>
      <c r="N15" s="657">
        <v>0</v>
      </c>
      <c r="O15" s="668">
        <v>0</v>
      </c>
      <c r="P15" s="662">
        <f t="shared" si="2"/>
        <v>0</v>
      </c>
    </row>
    <row r="16" spans="1:21" s="646" customFormat="1" ht="16.5" customHeight="1" x14ac:dyDescent="0.2">
      <c r="A16" s="646">
        <v>8</v>
      </c>
      <c r="B16" s="671" t="s">
        <v>43</v>
      </c>
      <c r="C16" s="668">
        <f t="shared" si="0"/>
        <v>3134</v>
      </c>
      <c r="D16" s="662">
        <f t="shared" si="1"/>
        <v>100</v>
      </c>
      <c r="E16" s="656">
        <v>152</v>
      </c>
      <c r="F16" s="657">
        <v>4.8500319081046586</v>
      </c>
      <c r="G16" s="668">
        <v>2386</v>
      </c>
      <c r="H16" s="662">
        <v>76.132737715379704</v>
      </c>
      <c r="I16" s="668">
        <v>121</v>
      </c>
      <c r="J16" s="662">
        <v>3.8608806636885769</v>
      </c>
      <c r="K16" s="668">
        <v>475</v>
      </c>
      <c r="L16" s="662">
        <v>15.156349712827058</v>
      </c>
      <c r="M16" s="656">
        <v>0</v>
      </c>
      <c r="N16" s="657">
        <v>0</v>
      </c>
      <c r="O16" s="668">
        <v>0</v>
      </c>
      <c r="P16" s="662">
        <f t="shared" si="2"/>
        <v>0</v>
      </c>
    </row>
    <row r="17" spans="1:16" s="646" customFormat="1" ht="16.5" customHeight="1" x14ac:dyDescent="0.2">
      <c r="A17" s="646">
        <v>9</v>
      </c>
      <c r="B17" s="671" t="s">
        <v>44</v>
      </c>
      <c r="C17" s="668">
        <f t="shared" si="0"/>
        <v>5566</v>
      </c>
      <c r="D17" s="662">
        <f t="shared" si="1"/>
        <v>100</v>
      </c>
      <c r="E17" s="656">
        <v>970</v>
      </c>
      <c r="F17" s="657">
        <v>17.427236794825728</v>
      </c>
      <c r="G17" s="668">
        <v>4298</v>
      </c>
      <c r="H17" s="662">
        <v>77.218828602227802</v>
      </c>
      <c r="I17" s="668">
        <v>298</v>
      </c>
      <c r="J17" s="662">
        <v>5.3539346029464605</v>
      </c>
      <c r="K17" s="668">
        <v>0</v>
      </c>
      <c r="L17" s="662">
        <v>0</v>
      </c>
      <c r="M17" s="656">
        <v>0</v>
      </c>
      <c r="N17" s="657">
        <v>0</v>
      </c>
      <c r="O17" s="668">
        <v>0</v>
      </c>
      <c r="P17" s="662">
        <f t="shared" si="2"/>
        <v>0</v>
      </c>
    </row>
    <row r="18" spans="1:16" s="646" customFormat="1" ht="16.5" customHeight="1" x14ac:dyDescent="0.2">
      <c r="A18" s="646">
        <v>10</v>
      </c>
      <c r="B18" s="671" t="s">
        <v>6</v>
      </c>
      <c r="C18" s="668">
        <f t="shared" si="0"/>
        <v>6808</v>
      </c>
      <c r="D18" s="662">
        <f t="shared" si="1"/>
        <v>100</v>
      </c>
      <c r="E18" s="656">
        <v>2570</v>
      </c>
      <c r="F18" s="657">
        <v>37.749706227967103</v>
      </c>
      <c r="G18" s="668">
        <v>3609</v>
      </c>
      <c r="H18" s="662">
        <v>53.011163337250288</v>
      </c>
      <c r="I18" s="668">
        <v>279</v>
      </c>
      <c r="J18" s="662">
        <v>4.0981198589894241</v>
      </c>
      <c r="K18" s="668">
        <v>350</v>
      </c>
      <c r="L18" s="662">
        <v>5.1410105757931843</v>
      </c>
      <c r="M18" s="656">
        <v>0</v>
      </c>
      <c r="N18" s="657">
        <v>0</v>
      </c>
      <c r="O18" s="668">
        <v>0</v>
      </c>
      <c r="P18" s="662">
        <f t="shared" si="2"/>
        <v>0</v>
      </c>
    </row>
    <row r="19" spans="1:16" s="644" customFormat="1" ht="16.5" customHeight="1" x14ac:dyDescent="0.2">
      <c r="A19" s="644">
        <v>11</v>
      </c>
      <c r="B19" s="671" t="s">
        <v>5</v>
      </c>
      <c r="C19" s="668">
        <f t="shared" si="0"/>
        <v>5589</v>
      </c>
      <c r="D19" s="662">
        <f t="shared" si="1"/>
        <v>100</v>
      </c>
      <c r="E19" s="656">
        <v>3732</v>
      </c>
      <c r="F19" s="657">
        <v>66.774020397208801</v>
      </c>
      <c r="G19" s="668">
        <v>1352</v>
      </c>
      <c r="H19" s="662">
        <v>24.190373948828057</v>
      </c>
      <c r="I19" s="668">
        <v>275</v>
      </c>
      <c r="J19" s="662">
        <v>4.9203793165145822</v>
      </c>
      <c r="K19" s="668">
        <v>230</v>
      </c>
      <c r="L19" s="662">
        <v>4.1152263374485596</v>
      </c>
      <c r="M19" s="656">
        <v>0</v>
      </c>
      <c r="N19" s="657">
        <v>0</v>
      </c>
      <c r="O19" s="668">
        <v>0</v>
      </c>
      <c r="P19" s="662">
        <f t="shared" si="2"/>
        <v>0</v>
      </c>
    </row>
    <row r="20" spans="1:16" s="644" customFormat="1" ht="16.5" customHeight="1" x14ac:dyDescent="0.2">
      <c r="A20" s="644">
        <v>12</v>
      </c>
      <c r="B20" s="671" t="s">
        <v>38</v>
      </c>
      <c r="C20" s="668">
        <f t="shared" si="0"/>
        <v>4882</v>
      </c>
      <c r="D20" s="662">
        <f t="shared" si="1"/>
        <v>100</v>
      </c>
      <c r="E20" s="656">
        <v>397</v>
      </c>
      <c r="F20" s="657">
        <v>8.1319131503482183</v>
      </c>
      <c r="G20" s="668">
        <v>3241</v>
      </c>
      <c r="H20" s="662">
        <v>66.386726751331423</v>
      </c>
      <c r="I20" s="668">
        <v>948</v>
      </c>
      <c r="J20" s="662">
        <v>19.418271200327737</v>
      </c>
      <c r="K20" s="668">
        <v>296</v>
      </c>
      <c r="L20" s="662">
        <v>6.0630888979926256</v>
      </c>
      <c r="M20" s="656">
        <v>0</v>
      </c>
      <c r="N20" s="657">
        <v>0</v>
      </c>
      <c r="O20" s="668">
        <v>0</v>
      </c>
      <c r="P20" s="662">
        <f t="shared" si="2"/>
        <v>0</v>
      </c>
    </row>
    <row r="21" spans="1:16" s="644" customFormat="1" ht="16.5" customHeight="1" x14ac:dyDescent="0.2">
      <c r="A21" s="644">
        <v>13</v>
      </c>
      <c r="B21" s="671" t="s">
        <v>45</v>
      </c>
      <c r="C21" s="668">
        <f t="shared" si="0"/>
        <v>11956</v>
      </c>
      <c r="D21" s="662">
        <f t="shared" si="1"/>
        <v>100</v>
      </c>
      <c r="E21" s="656">
        <v>1048</v>
      </c>
      <c r="F21" s="657">
        <v>8.7654734024757452</v>
      </c>
      <c r="G21" s="668">
        <v>8929</v>
      </c>
      <c r="H21" s="662">
        <v>74.682167949146873</v>
      </c>
      <c r="I21" s="668">
        <v>911</v>
      </c>
      <c r="J21" s="662">
        <v>7.6196052191368349</v>
      </c>
      <c r="K21" s="668">
        <v>1068</v>
      </c>
      <c r="L21" s="662">
        <v>8.9327534292405488</v>
      </c>
      <c r="M21" s="656">
        <v>0</v>
      </c>
      <c r="N21" s="657">
        <v>0</v>
      </c>
      <c r="O21" s="668">
        <v>0</v>
      </c>
      <c r="P21" s="662">
        <f t="shared" si="2"/>
        <v>0</v>
      </c>
    </row>
    <row r="22" spans="1:16" s="644" customFormat="1" ht="16.5" customHeight="1" x14ac:dyDescent="0.2">
      <c r="A22" s="644">
        <v>14</v>
      </c>
      <c r="B22" s="671" t="s">
        <v>46</v>
      </c>
      <c r="C22" s="668">
        <f t="shared" si="0"/>
        <v>607</v>
      </c>
      <c r="D22" s="662">
        <f t="shared" si="1"/>
        <v>100</v>
      </c>
      <c r="E22" s="656">
        <v>5</v>
      </c>
      <c r="F22" s="657">
        <v>0.82372322899505768</v>
      </c>
      <c r="G22" s="668">
        <v>427</v>
      </c>
      <c r="H22" s="662">
        <v>70.345963756177923</v>
      </c>
      <c r="I22" s="668">
        <v>88</v>
      </c>
      <c r="J22" s="662">
        <v>14.497528830313014</v>
      </c>
      <c r="K22" s="668">
        <v>87</v>
      </c>
      <c r="L22" s="662">
        <v>14.332784184514002</v>
      </c>
      <c r="M22" s="656">
        <v>0</v>
      </c>
      <c r="N22" s="657">
        <v>0</v>
      </c>
      <c r="O22" s="668">
        <v>0</v>
      </c>
      <c r="P22" s="662">
        <f t="shared" si="2"/>
        <v>0</v>
      </c>
    </row>
    <row r="23" spans="1:16" s="644" customFormat="1" ht="16.5" customHeight="1" x14ac:dyDescent="0.2">
      <c r="A23" s="644">
        <v>15</v>
      </c>
      <c r="B23" s="671" t="s">
        <v>47</v>
      </c>
      <c r="C23" s="668">
        <f t="shared" si="0"/>
        <v>667</v>
      </c>
      <c r="D23" s="662">
        <f t="shared" si="1"/>
        <v>100</v>
      </c>
      <c r="E23" s="656">
        <v>433</v>
      </c>
      <c r="F23" s="657">
        <v>64.917541229385307</v>
      </c>
      <c r="G23" s="668">
        <v>191</v>
      </c>
      <c r="H23" s="662">
        <v>28.635682158920538</v>
      </c>
      <c r="I23" s="668">
        <v>42</v>
      </c>
      <c r="J23" s="662">
        <v>6.2968515742128934</v>
      </c>
      <c r="K23" s="668">
        <v>1</v>
      </c>
      <c r="L23" s="662">
        <v>0.14992503748125938</v>
      </c>
      <c r="M23" s="656">
        <v>0</v>
      </c>
      <c r="N23" s="657">
        <v>0</v>
      </c>
      <c r="O23" s="668">
        <v>0</v>
      </c>
      <c r="P23" s="662">
        <f t="shared" si="2"/>
        <v>0</v>
      </c>
    </row>
    <row r="24" spans="1:16" s="644" customFormat="1" ht="16.5" customHeight="1" x14ac:dyDescent="0.2">
      <c r="A24" s="644">
        <v>16</v>
      </c>
      <c r="B24" s="671" t="s">
        <v>48</v>
      </c>
      <c r="C24" s="668">
        <f t="shared" si="0"/>
        <v>650</v>
      </c>
      <c r="D24" s="662">
        <f t="shared" si="1"/>
        <v>100</v>
      </c>
      <c r="E24" s="656">
        <v>0</v>
      </c>
      <c r="F24" s="657">
        <v>0</v>
      </c>
      <c r="G24" s="668">
        <v>646</v>
      </c>
      <c r="H24" s="662">
        <v>99.384615384615387</v>
      </c>
      <c r="I24" s="668">
        <v>4</v>
      </c>
      <c r="J24" s="662">
        <v>0.61538461538461542</v>
      </c>
      <c r="K24" s="668">
        <v>0</v>
      </c>
      <c r="L24" s="662">
        <v>0</v>
      </c>
      <c r="M24" s="656">
        <v>0</v>
      </c>
      <c r="N24" s="657">
        <v>0</v>
      </c>
      <c r="O24" s="668">
        <v>0</v>
      </c>
      <c r="P24" s="662">
        <f t="shared" si="2"/>
        <v>0</v>
      </c>
    </row>
    <row r="25" spans="1:16" s="644" customFormat="1" ht="16.5" customHeight="1" x14ac:dyDescent="0.2">
      <c r="A25" s="644">
        <v>17</v>
      </c>
      <c r="B25" s="671" t="s">
        <v>49</v>
      </c>
      <c r="C25" s="668">
        <f t="shared" si="0"/>
        <v>466</v>
      </c>
      <c r="D25" s="662">
        <f t="shared" si="1"/>
        <v>100</v>
      </c>
      <c r="E25" s="656">
        <v>0</v>
      </c>
      <c r="F25" s="657">
        <v>0</v>
      </c>
      <c r="G25" s="668">
        <v>435</v>
      </c>
      <c r="H25" s="662">
        <v>93.347639484978544</v>
      </c>
      <c r="I25" s="668">
        <v>20</v>
      </c>
      <c r="J25" s="662">
        <v>4.2918454935622314</v>
      </c>
      <c r="K25" s="668">
        <v>0</v>
      </c>
      <c r="L25" s="662">
        <v>0</v>
      </c>
      <c r="M25" s="656">
        <v>11</v>
      </c>
      <c r="N25" s="657">
        <v>2.3605150214592276</v>
      </c>
      <c r="O25" s="668">
        <v>0</v>
      </c>
      <c r="P25" s="662">
        <f t="shared" si="2"/>
        <v>0</v>
      </c>
    </row>
    <row r="26" spans="1:16" s="644" customFormat="1" ht="16.5" customHeight="1" x14ac:dyDescent="0.2">
      <c r="B26" s="671" t="s">
        <v>4</v>
      </c>
      <c r="C26" s="668">
        <f t="shared" si="0"/>
        <v>1</v>
      </c>
      <c r="D26" s="662">
        <f t="shared" si="1"/>
        <v>100</v>
      </c>
      <c r="E26" s="656">
        <v>0</v>
      </c>
      <c r="F26" s="657">
        <v>0</v>
      </c>
      <c r="G26" s="668">
        <v>1</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67639</v>
      </c>
      <c r="D27" s="666">
        <f>C27/$C27*100</f>
        <v>100</v>
      </c>
      <c r="E27" s="669">
        <f>SUM(E9:E26)</f>
        <v>13486</v>
      </c>
      <c r="F27" s="665">
        <f>E27/$C27*100</f>
        <v>19.938201333550172</v>
      </c>
      <c r="G27" s="669">
        <f>SUM(G9:G26)</f>
        <v>44100</v>
      </c>
      <c r="H27" s="666">
        <f>G27/$C27*100</f>
        <v>65.199071541566255</v>
      </c>
      <c r="I27" s="669">
        <f>SUM(I9:I26)</f>
        <v>5181</v>
      </c>
      <c r="J27" s="666">
        <f>I27/$C27*100</f>
        <v>7.6597820783867299</v>
      </c>
      <c r="K27" s="669">
        <f>SUM(K9:K26)</f>
        <v>4853</v>
      </c>
      <c r="L27" s="666">
        <f>K27/$C27*100</f>
        <v>7.1748547435651027</v>
      </c>
      <c r="M27" s="669">
        <f>SUM(M9:M26)</f>
        <v>19</v>
      </c>
      <c r="N27" s="665">
        <f>M27/$C27*100</f>
        <v>2.8090302931740564E-2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8" customFormat="1" x14ac:dyDescent="0.2">
      <c r="B41" s="653"/>
      <c r="C41" s="1007"/>
      <c r="D41" s="653"/>
      <c r="M41" s="653"/>
      <c r="N41" s="653"/>
    </row>
    <row r="42" spans="2:14" s="1004" customFormat="1" ht="12.75" customHeight="1" x14ac:dyDescent="0.2">
      <c r="B42" s="639"/>
      <c r="C42" s="1010"/>
      <c r="D42" s="639"/>
      <c r="M42" s="639"/>
      <c r="N42" s="639"/>
    </row>
    <row r="43" spans="2:14" s="1004" customFormat="1" x14ac:dyDescent="0.2">
      <c r="B43" s="639"/>
      <c r="D43" s="639"/>
      <c r="M43" s="639"/>
      <c r="N43" s="639"/>
    </row>
    <row r="44" spans="2:14" s="1004" customFormat="1" x14ac:dyDescent="0.2">
      <c r="D44" s="639"/>
      <c r="M44" s="639"/>
      <c r="N44" s="639"/>
    </row>
    <row r="45" spans="2:14" s="1004" customFormat="1" x14ac:dyDescent="0.2">
      <c r="B45" s="862" t="s">
        <v>42</v>
      </c>
      <c r="C45" s="863"/>
      <c r="D45" s="864"/>
      <c r="E45" s="863"/>
      <c r="F45" s="863"/>
      <c r="G45" s="865">
        <f>IFERROR(GETPIVOTDATA("ID PRESTACION
COUNT",#REF!,"CCAA",$B45,"Grado Resuelto",$B$1,"Subtipo",G$1),0)</f>
        <v>0</v>
      </c>
      <c r="H45" s="863"/>
      <c r="M45" s="639"/>
      <c r="N45" s="639"/>
    </row>
    <row r="46" spans="2:14" s="1004" customFormat="1" x14ac:dyDescent="0.2">
      <c r="B46" s="862" t="s">
        <v>50</v>
      </c>
      <c r="C46" s="863"/>
      <c r="D46" s="864"/>
      <c r="E46" s="863"/>
      <c r="F46" s="863"/>
      <c r="G46" s="865">
        <f>IFERROR(GETPIVOTDATA("ID PRESTACION
COUNT",#REF!,"CCAA",$B46,"Grado Resuelto",$B$1,"Subtipo",G$1),0)</f>
        <v>0</v>
      </c>
      <c r="H46" s="863"/>
      <c r="M46" s="639"/>
      <c r="N46" s="639"/>
    </row>
    <row r="47" spans="2:14" s="1004" customFormat="1" x14ac:dyDescent="0.2">
      <c r="D47" s="639"/>
      <c r="M47" s="639"/>
      <c r="N47" s="639"/>
    </row>
    <row r="48" spans="2:14" s="1004" customFormat="1" x14ac:dyDescent="0.2">
      <c r="D48" s="639"/>
    </row>
    <row r="49" spans="4:4" s="1008" customFormat="1"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36</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454</v>
      </c>
      <c r="C3" s="1032"/>
      <c r="D3" s="1032"/>
      <c r="E3" s="1032"/>
      <c r="F3" s="1032"/>
      <c r="G3" s="1032"/>
      <c r="H3" s="1032"/>
      <c r="I3" s="1032"/>
      <c r="J3" s="1032"/>
      <c r="K3" s="1032"/>
      <c r="L3" s="1032"/>
      <c r="M3" s="1032"/>
      <c r="N3" s="1032"/>
      <c r="O3" s="1032"/>
      <c r="P3" s="1032"/>
    </row>
    <row r="4" spans="1:21" s="635" customFormat="1" x14ac:dyDescent="0.2">
      <c r="B4" s="1045" t="str">
        <f>porsaad!B6</f>
        <v>Situación a 31 de marzo de 2023</v>
      </c>
      <c r="C4" s="1045"/>
      <c r="D4" s="1045"/>
      <c r="E4" s="1045"/>
      <c r="F4" s="1045"/>
      <c r="G4" s="1045"/>
      <c r="H4" s="1045"/>
      <c r="I4" s="1045"/>
      <c r="J4" s="1045"/>
      <c r="K4" s="1045"/>
      <c r="L4" s="1045"/>
      <c r="M4" s="1045"/>
      <c r="N4" s="1045"/>
      <c r="O4" s="1045"/>
      <c r="P4" s="104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1743</v>
      </c>
      <c r="D9" s="661">
        <f>IFERROR(C9/$C9*100,"-")</f>
        <v>100</v>
      </c>
      <c r="E9" s="659">
        <v>0</v>
      </c>
      <c r="F9" s="660">
        <v>0</v>
      </c>
      <c r="G9" s="667">
        <v>1670</v>
      </c>
      <c r="H9" s="661">
        <v>95.811818703384972</v>
      </c>
      <c r="I9" s="667">
        <v>73</v>
      </c>
      <c r="J9" s="661">
        <v>4.1881812966150314</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3328</v>
      </c>
      <c r="D10" s="662">
        <f t="shared" ref="D10:D26" si="1">IFERROR(C10/$C10*100,"-")</f>
        <v>100</v>
      </c>
      <c r="E10" s="656">
        <v>2</v>
      </c>
      <c r="F10" s="657">
        <v>6.0096153846153848E-2</v>
      </c>
      <c r="G10" s="668">
        <v>3065</v>
      </c>
      <c r="H10" s="662">
        <v>92.097355769230774</v>
      </c>
      <c r="I10" s="668">
        <v>261</v>
      </c>
      <c r="J10" s="662">
        <v>7.8425480769230766</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1265</v>
      </c>
      <c r="D11" s="662">
        <f t="shared" si="1"/>
        <v>100</v>
      </c>
      <c r="E11" s="656">
        <v>51</v>
      </c>
      <c r="F11" s="657">
        <v>4.0316205533596845</v>
      </c>
      <c r="G11" s="668">
        <v>1081</v>
      </c>
      <c r="H11" s="662">
        <v>85.454545454545453</v>
      </c>
      <c r="I11" s="668">
        <v>107</v>
      </c>
      <c r="J11" s="662">
        <v>8.4584980237154141</v>
      </c>
      <c r="K11" s="668">
        <v>5</v>
      </c>
      <c r="L11" s="662">
        <v>0.39525691699604742</v>
      </c>
      <c r="M11" s="656">
        <v>21</v>
      </c>
      <c r="N11" s="657">
        <v>1.6600790513833994</v>
      </c>
      <c r="O11" s="668">
        <v>0</v>
      </c>
      <c r="P11" s="662">
        <f t="shared" si="2"/>
        <v>0</v>
      </c>
      <c r="R11" s="645"/>
    </row>
    <row r="12" spans="1:21" s="644" customFormat="1" ht="16.5" customHeight="1" x14ac:dyDescent="0.2">
      <c r="A12" s="644">
        <v>4</v>
      </c>
      <c r="B12" s="671" t="s">
        <v>41</v>
      </c>
      <c r="C12" s="668">
        <f t="shared" si="0"/>
        <v>362</v>
      </c>
      <c r="D12" s="662">
        <f t="shared" si="1"/>
        <v>100</v>
      </c>
      <c r="E12" s="656">
        <v>0</v>
      </c>
      <c r="F12" s="657">
        <v>0</v>
      </c>
      <c r="G12" s="668">
        <v>293</v>
      </c>
      <c r="H12" s="662">
        <v>80.939226519337012</v>
      </c>
      <c r="I12" s="668">
        <v>69</v>
      </c>
      <c r="J12" s="662">
        <v>19.060773480662984</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3910</v>
      </c>
      <c r="D13" s="662">
        <f t="shared" si="1"/>
        <v>100</v>
      </c>
      <c r="E13" s="656">
        <v>2590</v>
      </c>
      <c r="F13" s="657">
        <v>66.240409207161122</v>
      </c>
      <c r="G13" s="668">
        <v>493</v>
      </c>
      <c r="H13" s="662">
        <v>12.608695652173912</v>
      </c>
      <c r="I13" s="668">
        <v>243</v>
      </c>
      <c r="J13" s="662">
        <v>6.2148337595907925</v>
      </c>
      <c r="K13" s="668">
        <v>583</v>
      </c>
      <c r="L13" s="662">
        <v>14.910485933503836</v>
      </c>
      <c r="M13" s="656">
        <v>1</v>
      </c>
      <c r="N13" s="657">
        <v>2.5575447570332477E-2</v>
      </c>
      <c r="O13" s="668">
        <v>0</v>
      </c>
      <c r="P13" s="662">
        <f t="shared" si="2"/>
        <v>0</v>
      </c>
      <c r="R13" s="645"/>
    </row>
    <row r="14" spans="1:21" s="644" customFormat="1" ht="16.5" customHeight="1" x14ac:dyDescent="0.2">
      <c r="A14" s="644">
        <v>6</v>
      </c>
      <c r="B14" s="671" t="s">
        <v>8</v>
      </c>
      <c r="C14" s="668">
        <f t="shared" si="0"/>
        <v>77</v>
      </c>
      <c r="D14" s="662">
        <f t="shared" si="1"/>
        <v>100</v>
      </c>
      <c r="E14" s="656">
        <v>0</v>
      </c>
      <c r="F14" s="657">
        <v>0</v>
      </c>
      <c r="G14" s="668">
        <v>77</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16134</v>
      </c>
      <c r="D15" s="662">
        <f t="shared" si="1"/>
        <v>100</v>
      </c>
      <c r="E15" s="656">
        <v>3146</v>
      </c>
      <c r="F15" s="657">
        <v>19.499194248171563</v>
      </c>
      <c r="G15" s="668">
        <v>8852</v>
      </c>
      <c r="H15" s="662">
        <v>54.865501425560922</v>
      </c>
      <c r="I15" s="668">
        <v>2005</v>
      </c>
      <c r="J15" s="662">
        <v>12.427172430891286</v>
      </c>
      <c r="K15" s="668">
        <v>2131</v>
      </c>
      <c r="L15" s="662">
        <v>13.208131895376225</v>
      </c>
      <c r="M15" s="656">
        <v>0</v>
      </c>
      <c r="N15" s="657">
        <v>0</v>
      </c>
      <c r="O15" s="668">
        <v>0</v>
      </c>
      <c r="P15" s="662">
        <f t="shared" si="2"/>
        <v>0</v>
      </c>
    </row>
    <row r="16" spans="1:21" s="646" customFormat="1" ht="16.5" customHeight="1" x14ac:dyDescent="0.2">
      <c r="A16" s="646">
        <v>8</v>
      </c>
      <c r="B16" s="671" t="s">
        <v>43</v>
      </c>
      <c r="C16" s="668">
        <f t="shared" si="0"/>
        <v>3273</v>
      </c>
      <c r="D16" s="662">
        <f t="shared" si="1"/>
        <v>100</v>
      </c>
      <c r="E16" s="656">
        <v>208</v>
      </c>
      <c r="F16" s="657">
        <v>6.3550259700580511</v>
      </c>
      <c r="G16" s="668">
        <v>2297</v>
      </c>
      <c r="H16" s="662">
        <v>70.180262755881444</v>
      </c>
      <c r="I16" s="668">
        <v>133</v>
      </c>
      <c r="J16" s="662">
        <v>4.0635502597005804</v>
      </c>
      <c r="K16" s="668">
        <v>635</v>
      </c>
      <c r="L16" s="662">
        <v>19.401161014359914</v>
      </c>
      <c r="M16" s="656">
        <v>0</v>
      </c>
      <c r="N16" s="657">
        <v>0</v>
      </c>
      <c r="O16" s="668">
        <v>0</v>
      </c>
      <c r="P16" s="662">
        <f t="shared" si="2"/>
        <v>0</v>
      </c>
    </row>
    <row r="17" spans="1:16" s="646" customFormat="1" ht="16.5" customHeight="1" x14ac:dyDescent="0.2">
      <c r="A17" s="646">
        <v>9</v>
      </c>
      <c r="B17" s="671" t="s">
        <v>44</v>
      </c>
      <c r="C17" s="668">
        <f t="shared" si="0"/>
        <v>9476</v>
      </c>
      <c r="D17" s="662">
        <f t="shared" si="1"/>
        <v>100</v>
      </c>
      <c r="E17" s="656">
        <v>2706</v>
      </c>
      <c r="F17" s="657">
        <v>28.556352891515406</v>
      </c>
      <c r="G17" s="668">
        <v>5901</v>
      </c>
      <c r="H17" s="662">
        <v>62.273111017306881</v>
      </c>
      <c r="I17" s="668">
        <v>869</v>
      </c>
      <c r="J17" s="662">
        <v>9.1705360911777127</v>
      </c>
      <c r="K17" s="668">
        <v>0</v>
      </c>
      <c r="L17" s="662">
        <v>0</v>
      </c>
      <c r="M17" s="656">
        <v>0</v>
      </c>
      <c r="N17" s="657">
        <v>0</v>
      </c>
      <c r="O17" s="668">
        <v>0</v>
      </c>
      <c r="P17" s="662">
        <f t="shared" si="2"/>
        <v>0</v>
      </c>
    </row>
    <row r="18" spans="1:16" s="646" customFormat="1" ht="16.5" customHeight="1" x14ac:dyDescent="0.2">
      <c r="A18" s="646">
        <v>10</v>
      </c>
      <c r="B18" s="671" t="s">
        <v>6</v>
      </c>
      <c r="C18" s="668">
        <f t="shared" si="0"/>
        <v>8010</v>
      </c>
      <c r="D18" s="662">
        <f t="shared" si="1"/>
        <v>100</v>
      </c>
      <c r="E18" s="656">
        <v>3934</v>
      </c>
      <c r="F18" s="657">
        <v>49.11360799001249</v>
      </c>
      <c r="G18" s="668">
        <v>3507</v>
      </c>
      <c r="H18" s="662">
        <v>43.782771535580522</v>
      </c>
      <c r="I18" s="668">
        <v>214</v>
      </c>
      <c r="J18" s="662">
        <v>2.6716604244694131</v>
      </c>
      <c r="K18" s="668">
        <v>355</v>
      </c>
      <c r="L18" s="662">
        <v>4.4319600499375778</v>
      </c>
      <c r="M18" s="656">
        <v>0</v>
      </c>
      <c r="N18" s="657">
        <v>0</v>
      </c>
      <c r="O18" s="668">
        <v>0</v>
      </c>
      <c r="P18" s="662">
        <f t="shared" si="2"/>
        <v>0</v>
      </c>
    </row>
    <row r="19" spans="1:16" s="644" customFormat="1" ht="16.5" customHeight="1" x14ac:dyDescent="0.2">
      <c r="A19" s="644">
        <v>11</v>
      </c>
      <c r="B19" s="671" t="s">
        <v>5</v>
      </c>
      <c r="C19" s="668">
        <f t="shared" si="0"/>
        <v>5672</v>
      </c>
      <c r="D19" s="662">
        <f t="shared" si="1"/>
        <v>100</v>
      </c>
      <c r="E19" s="656">
        <v>4206</v>
      </c>
      <c r="F19" s="657">
        <v>74.153737658674189</v>
      </c>
      <c r="G19" s="668">
        <v>905</v>
      </c>
      <c r="H19" s="662">
        <v>15.955571227080394</v>
      </c>
      <c r="I19" s="668">
        <v>234</v>
      </c>
      <c r="J19" s="662">
        <v>4.1255289139633282</v>
      </c>
      <c r="K19" s="668">
        <v>327</v>
      </c>
      <c r="L19" s="662">
        <v>5.7651622002820879</v>
      </c>
      <c r="M19" s="656">
        <v>0</v>
      </c>
      <c r="N19" s="657">
        <v>0</v>
      </c>
      <c r="O19" s="668">
        <v>0</v>
      </c>
      <c r="P19" s="662">
        <f t="shared" si="2"/>
        <v>0</v>
      </c>
    </row>
    <row r="20" spans="1:16" s="644" customFormat="1" ht="16.5" customHeight="1" x14ac:dyDescent="0.2">
      <c r="A20" s="644">
        <v>12</v>
      </c>
      <c r="B20" s="671" t="s">
        <v>38</v>
      </c>
      <c r="C20" s="668">
        <f t="shared" si="0"/>
        <v>3943</v>
      </c>
      <c r="D20" s="662">
        <f t="shared" si="1"/>
        <v>100</v>
      </c>
      <c r="E20" s="656">
        <v>580</v>
      </c>
      <c r="F20" s="657">
        <v>14.709611970580777</v>
      </c>
      <c r="G20" s="668">
        <v>1987</v>
      </c>
      <c r="H20" s="662">
        <v>50.393101699213794</v>
      </c>
      <c r="I20" s="668">
        <v>823</v>
      </c>
      <c r="J20" s="662">
        <v>20.872432158255137</v>
      </c>
      <c r="K20" s="668">
        <v>553</v>
      </c>
      <c r="L20" s="662">
        <v>14.02485417195029</v>
      </c>
      <c r="M20" s="656">
        <v>0</v>
      </c>
      <c r="N20" s="657">
        <v>0</v>
      </c>
      <c r="O20" s="668">
        <v>0</v>
      </c>
      <c r="P20" s="662">
        <f t="shared" si="2"/>
        <v>0</v>
      </c>
    </row>
    <row r="21" spans="1:16" s="644" customFormat="1" ht="16.5" customHeight="1" x14ac:dyDescent="0.2">
      <c r="A21" s="644">
        <v>13</v>
      </c>
      <c r="B21" s="671" t="s">
        <v>45</v>
      </c>
      <c r="C21" s="668">
        <f t="shared" si="0"/>
        <v>8244</v>
      </c>
      <c r="D21" s="662">
        <f t="shared" si="1"/>
        <v>100</v>
      </c>
      <c r="E21" s="656">
        <v>753</v>
      </c>
      <c r="F21" s="657">
        <v>9.1339155749636092</v>
      </c>
      <c r="G21" s="668">
        <v>5392</v>
      </c>
      <c r="H21" s="662">
        <v>65.405143134400774</v>
      </c>
      <c r="I21" s="668">
        <v>769</v>
      </c>
      <c r="J21" s="662">
        <v>9.327996118389132</v>
      </c>
      <c r="K21" s="668">
        <v>1330</v>
      </c>
      <c r="L21" s="662">
        <v>16.132945172246483</v>
      </c>
      <c r="M21" s="656">
        <v>0</v>
      </c>
      <c r="N21" s="657">
        <v>0</v>
      </c>
      <c r="O21" s="668">
        <v>0</v>
      </c>
      <c r="P21" s="662">
        <f t="shared" si="2"/>
        <v>0</v>
      </c>
    </row>
    <row r="22" spans="1:16" s="644" customFormat="1" ht="16.5" customHeight="1" x14ac:dyDescent="0.2">
      <c r="A22" s="644">
        <v>14</v>
      </c>
      <c r="B22" s="671" t="s">
        <v>46</v>
      </c>
      <c r="C22" s="668">
        <f t="shared" si="0"/>
        <v>374</v>
      </c>
      <c r="D22" s="662">
        <f t="shared" si="1"/>
        <v>100</v>
      </c>
      <c r="E22" s="656">
        <v>6</v>
      </c>
      <c r="F22" s="657">
        <v>1.6042780748663104</v>
      </c>
      <c r="G22" s="668">
        <v>166</v>
      </c>
      <c r="H22" s="662">
        <v>44.385026737967912</v>
      </c>
      <c r="I22" s="668">
        <v>81</v>
      </c>
      <c r="J22" s="662">
        <v>21.657754010695189</v>
      </c>
      <c r="K22" s="668">
        <v>121</v>
      </c>
      <c r="L22" s="662">
        <v>32.352941176470587</v>
      </c>
      <c r="M22" s="656">
        <v>0</v>
      </c>
      <c r="N22" s="657">
        <v>0</v>
      </c>
      <c r="O22" s="668">
        <v>0</v>
      </c>
      <c r="P22" s="662">
        <f t="shared" si="2"/>
        <v>0</v>
      </c>
    </row>
    <row r="23" spans="1:16" s="644" customFormat="1" ht="16.5" customHeight="1" x14ac:dyDescent="0.2">
      <c r="A23" s="644">
        <v>15</v>
      </c>
      <c r="B23" s="671" t="s">
        <v>47</v>
      </c>
      <c r="C23" s="668">
        <f t="shared" si="0"/>
        <v>1183</v>
      </c>
      <c r="D23" s="662">
        <f t="shared" si="1"/>
        <v>100</v>
      </c>
      <c r="E23" s="656">
        <v>577</v>
      </c>
      <c r="F23" s="657">
        <v>48.774302620456467</v>
      </c>
      <c r="G23" s="668">
        <v>482</v>
      </c>
      <c r="H23" s="662">
        <v>40.743871513102278</v>
      </c>
      <c r="I23" s="668">
        <v>123</v>
      </c>
      <c r="J23" s="662">
        <v>10.397295012679628</v>
      </c>
      <c r="K23" s="668">
        <v>1</v>
      </c>
      <c r="L23" s="662">
        <v>8.453085376162299E-2</v>
      </c>
      <c r="M23" s="656">
        <v>0</v>
      </c>
      <c r="N23" s="657">
        <v>0</v>
      </c>
      <c r="O23" s="668">
        <v>0</v>
      </c>
      <c r="P23" s="662">
        <f t="shared" si="2"/>
        <v>0</v>
      </c>
    </row>
    <row r="24" spans="1:16" s="644" customFormat="1" ht="16.5" customHeight="1" x14ac:dyDescent="0.2">
      <c r="A24" s="644">
        <v>16</v>
      </c>
      <c r="B24" s="671" t="s">
        <v>48</v>
      </c>
      <c r="C24" s="668">
        <f t="shared" si="0"/>
        <v>607</v>
      </c>
      <c r="D24" s="662">
        <f t="shared" si="1"/>
        <v>100</v>
      </c>
      <c r="E24" s="656">
        <v>0</v>
      </c>
      <c r="F24" s="657">
        <v>0</v>
      </c>
      <c r="G24" s="668">
        <v>606</v>
      </c>
      <c r="H24" s="662">
        <v>99.835255354200996</v>
      </c>
      <c r="I24" s="668">
        <v>1</v>
      </c>
      <c r="J24" s="662">
        <v>0.16474464579901155</v>
      </c>
      <c r="K24" s="668">
        <v>0</v>
      </c>
      <c r="L24" s="662">
        <v>0</v>
      </c>
      <c r="M24" s="656">
        <v>0</v>
      </c>
      <c r="N24" s="657">
        <v>0</v>
      </c>
      <c r="O24" s="668">
        <v>0</v>
      </c>
      <c r="P24" s="662">
        <f t="shared" si="2"/>
        <v>0</v>
      </c>
    </row>
    <row r="25" spans="1:16" s="644" customFormat="1" ht="16.5" customHeight="1" x14ac:dyDescent="0.2">
      <c r="A25" s="644">
        <v>17</v>
      </c>
      <c r="B25" s="671" t="s">
        <v>49</v>
      </c>
      <c r="C25" s="668">
        <f t="shared" si="0"/>
        <v>460</v>
      </c>
      <c r="D25" s="662">
        <f t="shared" si="1"/>
        <v>100</v>
      </c>
      <c r="E25" s="656">
        <v>0</v>
      </c>
      <c r="F25" s="657">
        <v>0</v>
      </c>
      <c r="G25" s="668">
        <v>403</v>
      </c>
      <c r="H25" s="662">
        <v>87.608695652173921</v>
      </c>
      <c r="I25" s="668">
        <v>24</v>
      </c>
      <c r="J25" s="662">
        <v>5.2173913043478262</v>
      </c>
      <c r="K25" s="668">
        <v>0</v>
      </c>
      <c r="L25" s="662">
        <v>0</v>
      </c>
      <c r="M25" s="656">
        <v>33</v>
      </c>
      <c r="N25" s="657">
        <v>7.1739130434782608</v>
      </c>
      <c r="O25" s="668">
        <v>0</v>
      </c>
      <c r="P25" s="662">
        <f t="shared" si="2"/>
        <v>0</v>
      </c>
    </row>
    <row r="26" spans="1:16" s="644" customFormat="1" ht="16.5" customHeight="1" x14ac:dyDescent="0.2">
      <c r="B26" s="671" t="s">
        <v>4</v>
      </c>
      <c r="C26" s="668">
        <f t="shared" si="0"/>
        <v>2</v>
      </c>
      <c r="D26" s="662">
        <f t="shared" si="1"/>
        <v>100</v>
      </c>
      <c r="E26" s="656">
        <v>0</v>
      </c>
      <c r="F26" s="657">
        <v>0</v>
      </c>
      <c r="G26" s="668">
        <v>2</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68063</v>
      </c>
      <c r="D27" s="666">
        <f>C27/$C27*100</f>
        <v>100</v>
      </c>
      <c r="E27" s="664">
        <f>SUM(E9:E26)</f>
        <v>18759</v>
      </c>
      <c r="F27" s="665">
        <f>E27/$C27*100</f>
        <v>27.5612300368776</v>
      </c>
      <c r="G27" s="669">
        <f>SUM(G9:G26)</f>
        <v>37179</v>
      </c>
      <c r="H27" s="666">
        <f>G27/$C27*100</f>
        <v>54.624392107312346</v>
      </c>
      <c r="I27" s="669">
        <f>SUM(I9:I26)</f>
        <v>6029</v>
      </c>
      <c r="J27" s="666">
        <f>I27/$C27*100</f>
        <v>8.8579698220766048</v>
      </c>
      <c r="K27" s="669">
        <f>SUM(K9:K26)</f>
        <v>6041</v>
      </c>
      <c r="L27" s="666">
        <f>K27/$C27*100</f>
        <v>8.8756005465524588</v>
      </c>
      <c r="M27" s="664">
        <f>SUM(M9:M26)</f>
        <v>55</v>
      </c>
      <c r="N27" s="665">
        <f>M27/$C27*100</f>
        <v>8.0807487180994078E-2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s="1004" customFormat="1" x14ac:dyDescent="0.2">
      <c r="B42" s="639"/>
      <c r="D42" s="639"/>
      <c r="M42" s="639"/>
      <c r="N42" s="639"/>
    </row>
    <row r="43" spans="2:14" s="1004" customFormat="1" x14ac:dyDescent="0.2">
      <c r="B43" s="639"/>
      <c r="D43" s="639"/>
      <c r="M43" s="639"/>
      <c r="N43" s="639"/>
    </row>
    <row r="44" spans="2:14" s="1004" customFormat="1" x14ac:dyDescent="0.2">
      <c r="D44" s="639"/>
      <c r="M44" s="639"/>
      <c r="N44" s="639"/>
    </row>
    <row r="45" spans="2:14" s="1004" customFormat="1" x14ac:dyDescent="0.2">
      <c r="B45" s="862" t="s">
        <v>42</v>
      </c>
      <c r="C45" s="863"/>
      <c r="D45" s="864"/>
      <c r="E45" s="863"/>
      <c r="F45" s="863"/>
      <c r="G45" s="865">
        <f>IFERROR(GETPIVOTDATA("ID PRESTACION
COUNT",#REF!,"CCAA",$B45,"Grado Resuelto",$B$1,"Subtipo",G$1),0)</f>
        <v>0</v>
      </c>
      <c r="H45" s="863"/>
      <c r="M45" s="639"/>
      <c r="N45" s="639"/>
    </row>
    <row r="46" spans="2:14" s="1004" customFormat="1" x14ac:dyDescent="0.2">
      <c r="B46" s="862" t="s">
        <v>50</v>
      </c>
      <c r="C46" s="863"/>
      <c r="D46" s="864"/>
      <c r="E46" s="863"/>
      <c r="F46" s="863"/>
      <c r="G46" s="865">
        <f>IFERROR(GETPIVOTDATA("ID PRESTACION
COUNT",#REF!,"CCAA",$B46,"Grado Resuelto",$B$1,"Subtipo",G$1),0)</f>
        <v>0</v>
      </c>
      <c r="H46" s="863"/>
      <c r="M46" s="639"/>
      <c r="N46" s="639"/>
    </row>
    <row r="47" spans="2:14" s="1004" customFormat="1" x14ac:dyDescent="0.2">
      <c r="D47" s="639"/>
      <c r="M47" s="639"/>
      <c r="N47" s="639"/>
    </row>
    <row r="48" spans="2:14" s="1004" customFormat="1" x14ac:dyDescent="0.2">
      <c r="D48" s="639"/>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7" style="651" bestFit="1" customWidth="1"/>
    <col min="7" max="7" width="8.28515625" style="651" customWidth="1"/>
    <col min="8" max="8" width="7" style="651" bestFit="1" customWidth="1"/>
    <col min="9" max="9" width="9.7109375" style="651" customWidth="1"/>
    <col min="10" max="10" width="6.5703125"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51</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453</v>
      </c>
      <c r="C3" s="1032"/>
      <c r="D3" s="1032"/>
      <c r="E3" s="1032"/>
      <c r="F3" s="1032"/>
      <c r="G3" s="1032"/>
      <c r="H3" s="1032"/>
      <c r="I3" s="1032"/>
      <c r="J3" s="1032"/>
      <c r="K3" s="1032"/>
      <c r="L3" s="1032"/>
      <c r="M3" s="1032"/>
      <c r="N3" s="1032"/>
      <c r="O3" s="1032"/>
      <c r="P3" s="1032"/>
    </row>
    <row r="4" spans="1:21" s="635" customFormat="1" x14ac:dyDescent="0.2">
      <c r="B4" s="1045" t="str">
        <f>porsaad!B6</f>
        <v>Situación a 31 de marzo de 2023</v>
      </c>
      <c r="C4" s="1045"/>
      <c r="D4" s="1045"/>
      <c r="E4" s="1045"/>
      <c r="F4" s="1045"/>
      <c r="G4" s="1045"/>
      <c r="H4" s="1045"/>
      <c r="I4" s="1045"/>
      <c r="J4" s="1045"/>
      <c r="K4" s="1045"/>
      <c r="L4" s="1045"/>
      <c r="M4" s="1045"/>
      <c r="N4" s="1045"/>
      <c r="O4" s="1045"/>
      <c r="P4" s="104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50</v>
      </c>
      <c r="D9" s="661">
        <f>IFERROR(C9/$C9*100,"-")</f>
        <v>100</v>
      </c>
      <c r="E9" s="659">
        <v>0</v>
      </c>
      <c r="F9" s="660">
        <v>0</v>
      </c>
      <c r="G9" s="667">
        <v>15</v>
      </c>
      <c r="H9" s="661">
        <v>30</v>
      </c>
      <c r="I9" s="667">
        <v>35</v>
      </c>
      <c r="J9" s="661">
        <v>70</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235</v>
      </c>
      <c r="D10" s="662">
        <f t="shared" ref="D10:D26" si="1">IFERROR(C10/$C10*100,"-")</f>
        <v>100</v>
      </c>
      <c r="E10" s="656">
        <v>3</v>
      </c>
      <c r="F10" s="657">
        <v>1.2765957446808509</v>
      </c>
      <c r="G10" s="668">
        <v>35</v>
      </c>
      <c r="H10" s="662">
        <v>14.893617021276595</v>
      </c>
      <c r="I10" s="668">
        <v>197</v>
      </c>
      <c r="J10" s="662">
        <v>83.829787234042556</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1028</v>
      </c>
      <c r="D11" s="662">
        <f t="shared" si="1"/>
        <v>100</v>
      </c>
      <c r="E11" s="656">
        <v>73</v>
      </c>
      <c r="F11" s="657">
        <v>7.1011673151750969</v>
      </c>
      <c r="G11" s="668">
        <v>26</v>
      </c>
      <c r="H11" s="662">
        <v>2.5291828793774318</v>
      </c>
      <c r="I11" s="668">
        <v>86</v>
      </c>
      <c r="J11" s="662">
        <v>8.3657587548638119</v>
      </c>
      <c r="K11" s="668">
        <v>759</v>
      </c>
      <c r="L11" s="662">
        <v>73.832684824902728</v>
      </c>
      <c r="M11" s="656">
        <v>84</v>
      </c>
      <c r="N11" s="657">
        <v>8.1712062256809332</v>
      </c>
      <c r="O11" s="668">
        <v>0</v>
      </c>
      <c r="P11" s="662">
        <f t="shared" si="2"/>
        <v>0</v>
      </c>
      <c r="R11" s="645"/>
    </row>
    <row r="12" spans="1:21" s="644" customFormat="1" ht="16.5" customHeight="1" x14ac:dyDescent="0.2">
      <c r="A12" s="644">
        <v>4</v>
      </c>
      <c r="B12" s="671" t="s">
        <v>41</v>
      </c>
      <c r="C12" s="668">
        <f t="shared" si="0"/>
        <v>38</v>
      </c>
      <c r="D12" s="662">
        <f t="shared" si="1"/>
        <v>100</v>
      </c>
      <c r="E12" s="656">
        <v>0</v>
      </c>
      <c r="F12" s="657">
        <v>0</v>
      </c>
      <c r="G12" s="668">
        <v>1</v>
      </c>
      <c r="H12" s="662">
        <v>2.6315789473684208</v>
      </c>
      <c r="I12" s="668">
        <v>37</v>
      </c>
      <c r="J12" s="662">
        <v>97.368421052631575</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4969</v>
      </c>
      <c r="D13" s="662">
        <f t="shared" si="1"/>
        <v>100</v>
      </c>
      <c r="E13" s="656">
        <v>3695</v>
      </c>
      <c r="F13" s="657">
        <v>74.361038438317578</v>
      </c>
      <c r="G13" s="668">
        <v>6</v>
      </c>
      <c r="H13" s="662">
        <v>0.12074864157778226</v>
      </c>
      <c r="I13" s="668">
        <v>399</v>
      </c>
      <c r="J13" s="662">
        <v>8.02978466492252</v>
      </c>
      <c r="K13" s="668">
        <v>869</v>
      </c>
      <c r="L13" s="662">
        <v>17.488428255182129</v>
      </c>
      <c r="M13" s="656">
        <v>0</v>
      </c>
      <c r="N13" s="657">
        <v>0</v>
      </c>
      <c r="O13" s="668">
        <v>0</v>
      </c>
      <c r="P13" s="662">
        <f t="shared" si="2"/>
        <v>0</v>
      </c>
      <c r="R13" s="645"/>
    </row>
    <row r="14" spans="1:21" s="644" customFormat="1" ht="16.5" customHeight="1" x14ac:dyDescent="0.2">
      <c r="A14" s="644">
        <v>6</v>
      </c>
      <c r="B14" s="671" t="s">
        <v>8</v>
      </c>
      <c r="C14" s="668">
        <f t="shared" si="0"/>
        <v>0</v>
      </c>
      <c r="D14" s="662" t="str">
        <f t="shared" si="1"/>
        <v>-</v>
      </c>
      <c r="E14" s="656">
        <v>0</v>
      </c>
      <c r="F14" s="657" t="s">
        <v>376</v>
      </c>
      <c r="G14" s="668">
        <v>0</v>
      </c>
      <c r="H14" s="662" t="s">
        <v>376</v>
      </c>
      <c r="I14" s="668">
        <v>0</v>
      </c>
      <c r="J14" s="662" t="s">
        <v>376</v>
      </c>
      <c r="K14" s="668">
        <v>0</v>
      </c>
      <c r="L14" s="662" t="s">
        <v>376</v>
      </c>
      <c r="M14" s="656">
        <v>0</v>
      </c>
      <c r="N14" s="657" t="s">
        <v>376</v>
      </c>
      <c r="O14" s="668">
        <v>0</v>
      </c>
      <c r="P14" s="662" t="str">
        <f t="shared" si="2"/>
        <v>-</v>
      </c>
    </row>
    <row r="15" spans="1:21" s="646" customFormat="1" ht="16.5" customHeight="1" x14ac:dyDescent="0.2">
      <c r="A15" s="646">
        <v>7</v>
      </c>
      <c r="B15" s="671" t="s">
        <v>7</v>
      </c>
      <c r="C15" s="668">
        <f t="shared" si="0"/>
        <v>18006</v>
      </c>
      <c r="D15" s="662">
        <f t="shared" si="1"/>
        <v>100</v>
      </c>
      <c r="E15" s="656">
        <v>6814</v>
      </c>
      <c r="F15" s="657">
        <v>37.842941241808283</v>
      </c>
      <c r="G15" s="668">
        <v>217</v>
      </c>
      <c r="H15" s="662">
        <v>1.2051538376096858</v>
      </c>
      <c r="I15" s="668">
        <v>9101</v>
      </c>
      <c r="J15" s="662">
        <v>50.544263023436628</v>
      </c>
      <c r="K15" s="668">
        <v>1874</v>
      </c>
      <c r="L15" s="662">
        <v>10.407641897145396</v>
      </c>
      <c r="M15" s="656">
        <v>0</v>
      </c>
      <c r="N15" s="657">
        <v>0</v>
      </c>
      <c r="O15" s="668">
        <v>0</v>
      </c>
      <c r="P15" s="662">
        <f t="shared" si="2"/>
        <v>0</v>
      </c>
    </row>
    <row r="16" spans="1:21" s="646" customFormat="1" ht="16.5" customHeight="1" x14ac:dyDescent="0.2">
      <c r="A16" s="646">
        <v>8</v>
      </c>
      <c r="B16" s="671" t="s">
        <v>43</v>
      </c>
      <c r="C16" s="668">
        <f t="shared" si="0"/>
        <v>2637</v>
      </c>
      <c r="D16" s="662">
        <f t="shared" si="1"/>
        <v>100</v>
      </c>
      <c r="E16" s="656">
        <v>415</v>
      </c>
      <c r="F16" s="657">
        <v>15.737580583996966</v>
      </c>
      <c r="G16" s="668">
        <v>1558</v>
      </c>
      <c r="H16" s="662">
        <v>59.082290481607892</v>
      </c>
      <c r="I16" s="668">
        <v>73</v>
      </c>
      <c r="J16" s="662">
        <v>2.7682973075464545</v>
      </c>
      <c r="K16" s="668">
        <v>591</v>
      </c>
      <c r="L16" s="662">
        <v>22.411831626848691</v>
      </c>
      <c r="M16" s="656">
        <v>0</v>
      </c>
      <c r="N16" s="657">
        <v>0</v>
      </c>
      <c r="O16" s="668">
        <v>0</v>
      </c>
      <c r="P16" s="662">
        <f t="shared" si="2"/>
        <v>0</v>
      </c>
    </row>
    <row r="17" spans="1:16" s="646" customFormat="1" ht="16.5" customHeight="1" x14ac:dyDescent="0.2">
      <c r="A17" s="646">
        <v>9</v>
      </c>
      <c r="B17" s="671" t="s">
        <v>44</v>
      </c>
      <c r="C17" s="668">
        <f t="shared" si="0"/>
        <v>6955</v>
      </c>
      <c r="D17" s="662">
        <f t="shared" si="1"/>
        <v>100</v>
      </c>
      <c r="E17" s="656">
        <v>6551</v>
      </c>
      <c r="F17" s="657">
        <v>94.191229331416253</v>
      </c>
      <c r="G17" s="668">
        <v>8</v>
      </c>
      <c r="H17" s="662">
        <v>0.11502516175413371</v>
      </c>
      <c r="I17" s="668">
        <v>396</v>
      </c>
      <c r="J17" s="662">
        <v>5.693745506829619</v>
      </c>
      <c r="K17" s="668">
        <v>0</v>
      </c>
      <c r="L17" s="662">
        <v>0</v>
      </c>
      <c r="M17" s="656">
        <v>0</v>
      </c>
      <c r="N17" s="657">
        <v>0</v>
      </c>
      <c r="O17" s="668">
        <v>0</v>
      </c>
      <c r="P17" s="662">
        <f t="shared" si="2"/>
        <v>0</v>
      </c>
    </row>
    <row r="18" spans="1:16" s="646" customFormat="1" ht="16.5" customHeight="1" x14ac:dyDescent="0.2">
      <c r="A18" s="646">
        <v>10</v>
      </c>
      <c r="B18" s="671" t="s">
        <v>6</v>
      </c>
      <c r="C18" s="668">
        <f t="shared" si="0"/>
        <v>6594</v>
      </c>
      <c r="D18" s="662">
        <f t="shared" si="1"/>
        <v>100</v>
      </c>
      <c r="E18" s="656">
        <v>5166</v>
      </c>
      <c r="F18" s="657">
        <v>78.343949044585997</v>
      </c>
      <c r="G18" s="668">
        <v>1146</v>
      </c>
      <c r="H18" s="662">
        <v>17.379435850773429</v>
      </c>
      <c r="I18" s="668">
        <v>58</v>
      </c>
      <c r="J18" s="662">
        <v>0.87958750379132544</v>
      </c>
      <c r="K18" s="668">
        <v>224</v>
      </c>
      <c r="L18" s="662">
        <v>3.397027600849257</v>
      </c>
      <c r="M18" s="656">
        <v>0</v>
      </c>
      <c r="N18" s="657">
        <v>0</v>
      </c>
      <c r="O18" s="668">
        <v>0</v>
      </c>
      <c r="P18" s="662">
        <f t="shared" si="2"/>
        <v>0</v>
      </c>
    </row>
    <row r="19" spans="1:16" s="644" customFormat="1" ht="16.5" customHeight="1" x14ac:dyDescent="0.2">
      <c r="A19" s="644">
        <v>11</v>
      </c>
      <c r="B19" s="671" t="s">
        <v>5</v>
      </c>
      <c r="C19" s="668">
        <f t="shared" si="0"/>
        <v>6366</v>
      </c>
      <c r="D19" s="662">
        <f t="shared" si="1"/>
        <v>100</v>
      </c>
      <c r="E19" s="656">
        <v>5647</v>
      </c>
      <c r="F19" s="657">
        <v>88.705623625510526</v>
      </c>
      <c r="G19" s="668">
        <v>0</v>
      </c>
      <c r="H19" s="662">
        <v>0</v>
      </c>
      <c r="I19" s="668">
        <v>220</v>
      </c>
      <c r="J19" s="662">
        <v>3.4558592522777252</v>
      </c>
      <c r="K19" s="668">
        <v>499</v>
      </c>
      <c r="L19" s="662">
        <v>7.8385171222117496</v>
      </c>
      <c r="M19" s="656">
        <v>0</v>
      </c>
      <c r="N19" s="657">
        <v>0</v>
      </c>
      <c r="O19" s="668">
        <v>0</v>
      </c>
      <c r="P19" s="662">
        <f t="shared" si="2"/>
        <v>0</v>
      </c>
    </row>
    <row r="20" spans="1:16" s="644" customFormat="1" ht="16.5" customHeight="1" x14ac:dyDescent="0.2">
      <c r="A20" s="644">
        <v>12</v>
      </c>
      <c r="B20" s="671" t="s">
        <v>38</v>
      </c>
      <c r="C20" s="668">
        <f t="shared" si="0"/>
        <v>3256</v>
      </c>
      <c r="D20" s="662">
        <f t="shared" si="1"/>
        <v>100</v>
      </c>
      <c r="E20" s="656">
        <v>1127</v>
      </c>
      <c r="F20" s="657">
        <v>34.613022113022112</v>
      </c>
      <c r="G20" s="668">
        <v>54</v>
      </c>
      <c r="H20" s="662">
        <v>1.6584766584766584</v>
      </c>
      <c r="I20" s="668">
        <v>734</v>
      </c>
      <c r="J20" s="662">
        <v>22.542997542997544</v>
      </c>
      <c r="K20" s="668">
        <v>1341</v>
      </c>
      <c r="L20" s="662">
        <v>41.18550368550369</v>
      </c>
      <c r="M20" s="656">
        <v>0</v>
      </c>
      <c r="N20" s="657">
        <v>0</v>
      </c>
      <c r="O20" s="668">
        <v>0</v>
      </c>
      <c r="P20" s="662">
        <f t="shared" si="2"/>
        <v>0</v>
      </c>
    </row>
    <row r="21" spans="1:16" s="644" customFormat="1" ht="16.5" customHeight="1" x14ac:dyDescent="0.2">
      <c r="A21" s="644">
        <v>13</v>
      </c>
      <c r="B21" s="671" t="s">
        <v>45</v>
      </c>
      <c r="C21" s="668">
        <f t="shared" si="0"/>
        <v>4317</v>
      </c>
      <c r="D21" s="662">
        <f t="shared" si="1"/>
        <v>100</v>
      </c>
      <c r="E21" s="656">
        <v>1018</v>
      </c>
      <c r="F21" s="657">
        <v>23.581190641649293</v>
      </c>
      <c r="G21" s="668">
        <v>3</v>
      </c>
      <c r="H21" s="662">
        <v>6.9492703266157058E-2</v>
      </c>
      <c r="I21" s="668">
        <v>405</v>
      </c>
      <c r="J21" s="662">
        <v>9.3815149409312024</v>
      </c>
      <c r="K21" s="668">
        <v>2891</v>
      </c>
      <c r="L21" s="662">
        <v>66.967801714153353</v>
      </c>
      <c r="M21" s="656">
        <v>0</v>
      </c>
      <c r="N21" s="657">
        <v>0</v>
      </c>
      <c r="O21" s="668">
        <v>0</v>
      </c>
      <c r="P21" s="662">
        <f t="shared" si="2"/>
        <v>0</v>
      </c>
    </row>
    <row r="22" spans="1:16" s="644" customFormat="1" ht="16.5" customHeight="1" x14ac:dyDescent="0.2">
      <c r="A22" s="644">
        <v>14</v>
      </c>
      <c r="B22" s="671" t="s">
        <v>46</v>
      </c>
      <c r="C22" s="668">
        <f t="shared" si="0"/>
        <v>136</v>
      </c>
      <c r="D22" s="662">
        <f t="shared" si="1"/>
        <v>100</v>
      </c>
      <c r="E22" s="656">
        <v>9</v>
      </c>
      <c r="F22" s="657">
        <v>6.6176470588235299</v>
      </c>
      <c r="G22" s="668">
        <v>0</v>
      </c>
      <c r="H22" s="662">
        <v>0</v>
      </c>
      <c r="I22" s="668">
        <v>42</v>
      </c>
      <c r="J22" s="662">
        <v>30.882352941176471</v>
      </c>
      <c r="K22" s="668">
        <v>85</v>
      </c>
      <c r="L22" s="662">
        <v>62.5</v>
      </c>
      <c r="M22" s="656">
        <v>0</v>
      </c>
      <c r="N22" s="657">
        <v>0</v>
      </c>
      <c r="O22" s="668">
        <v>0</v>
      </c>
      <c r="P22" s="662">
        <f t="shared" si="2"/>
        <v>0</v>
      </c>
    </row>
    <row r="23" spans="1:16" s="644" customFormat="1" ht="16.5" customHeight="1" x14ac:dyDescent="0.2">
      <c r="A23" s="644">
        <v>15</v>
      </c>
      <c r="B23" s="671" t="s">
        <v>47</v>
      </c>
      <c r="C23" s="668">
        <f t="shared" si="0"/>
        <v>649</v>
      </c>
      <c r="D23" s="662">
        <f t="shared" si="1"/>
        <v>100</v>
      </c>
      <c r="E23" s="656">
        <v>392</v>
      </c>
      <c r="F23" s="657">
        <v>60.400616332819723</v>
      </c>
      <c r="G23" s="668">
        <v>20</v>
      </c>
      <c r="H23" s="662">
        <v>3.0816640986132513</v>
      </c>
      <c r="I23" s="668">
        <v>133</v>
      </c>
      <c r="J23" s="662">
        <v>20.493066255778121</v>
      </c>
      <c r="K23" s="668">
        <v>104</v>
      </c>
      <c r="L23" s="662">
        <v>16.024653312788907</v>
      </c>
      <c r="M23" s="656">
        <v>0</v>
      </c>
      <c r="N23" s="657">
        <v>0</v>
      </c>
      <c r="O23" s="668">
        <v>0</v>
      </c>
      <c r="P23" s="662">
        <f t="shared" si="2"/>
        <v>0</v>
      </c>
    </row>
    <row r="24" spans="1:16" s="644" customFormat="1" ht="16.5" customHeight="1" x14ac:dyDescent="0.2">
      <c r="A24" s="644">
        <v>16</v>
      </c>
      <c r="B24" s="671" t="s">
        <v>48</v>
      </c>
      <c r="C24" s="668">
        <f t="shared" si="0"/>
        <v>40</v>
      </c>
      <c r="D24" s="662">
        <f t="shared" si="1"/>
        <v>100</v>
      </c>
      <c r="E24" s="656">
        <v>0</v>
      </c>
      <c r="F24" s="657">
        <v>0</v>
      </c>
      <c r="G24" s="668">
        <v>40</v>
      </c>
      <c r="H24" s="662">
        <v>100</v>
      </c>
      <c r="I24" s="668">
        <v>0</v>
      </c>
      <c r="J24" s="662">
        <v>0</v>
      </c>
      <c r="K24" s="668">
        <v>0</v>
      </c>
      <c r="L24" s="662">
        <v>0</v>
      </c>
      <c r="M24" s="656">
        <v>0</v>
      </c>
      <c r="N24" s="657">
        <v>0</v>
      </c>
      <c r="O24" s="668">
        <v>0</v>
      </c>
      <c r="P24" s="662">
        <f t="shared" si="2"/>
        <v>0</v>
      </c>
    </row>
    <row r="25" spans="1:16" s="644" customFormat="1" ht="16.5" customHeight="1" x14ac:dyDescent="0.2">
      <c r="A25" s="644">
        <v>17</v>
      </c>
      <c r="B25" s="671" t="s">
        <v>49</v>
      </c>
      <c r="C25" s="668">
        <f t="shared" si="0"/>
        <v>55</v>
      </c>
      <c r="D25" s="662">
        <f t="shared" si="1"/>
        <v>100</v>
      </c>
      <c r="E25" s="656">
        <v>0</v>
      </c>
      <c r="F25" s="657">
        <v>0</v>
      </c>
      <c r="G25" s="668">
        <v>9</v>
      </c>
      <c r="H25" s="662">
        <v>16.363636363636363</v>
      </c>
      <c r="I25" s="668">
        <v>12</v>
      </c>
      <c r="J25" s="662">
        <v>21.818181818181817</v>
      </c>
      <c r="K25" s="668">
        <v>0</v>
      </c>
      <c r="L25" s="662">
        <v>0</v>
      </c>
      <c r="M25" s="656">
        <v>34</v>
      </c>
      <c r="N25" s="657">
        <v>61.818181818181813</v>
      </c>
      <c r="O25" s="668">
        <v>0</v>
      </c>
      <c r="P25" s="662">
        <f t="shared" si="2"/>
        <v>0</v>
      </c>
    </row>
    <row r="26" spans="1:16" s="644" customFormat="1" ht="16.5" customHeight="1" x14ac:dyDescent="0.2">
      <c r="B26" s="671" t="s">
        <v>4</v>
      </c>
      <c r="C26" s="668">
        <f t="shared" si="0"/>
        <v>1</v>
      </c>
      <c r="D26" s="662">
        <f t="shared" si="1"/>
        <v>100</v>
      </c>
      <c r="E26" s="656">
        <v>1</v>
      </c>
      <c r="F26" s="657">
        <v>100</v>
      </c>
      <c r="G26" s="668">
        <v>0</v>
      </c>
      <c r="H26" s="662">
        <v>0</v>
      </c>
      <c r="I26" s="668">
        <v>0</v>
      </c>
      <c r="J26" s="662">
        <v>0</v>
      </c>
      <c r="K26" s="668">
        <v>0</v>
      </c>
      <c r="L26" s="662">
        <v>0</v>
      </c>
      <c r="M26" s="656">
        <v>0</v>
      </c>
      <c r="N26" s="657">
        <v>0</v>
      </c>
      <c r="O26" s="668">
        <v>0</v>
      </c>
      <c r="P26" s="662">
        <f t="shared" si="2"/>
        <v>0</v>
      </c>
    </row>
    <row r="27" spans="1:16" s="642" customFormat="1" ht="14.25" x14ac:dyDescent="0.2">
      <c r="B27" s="663" t="s">
        <v>3</v>
      </c>
      <c r="C27" s="669">
        <f>SUM(C9:C26)</f>
        <v>55332</v>
      </c>
      <c r="D27" s="666">
        <f>C27/$C27*100</f>
        <v>100</v>
      </c>
      <c r="E27" s="664">
        <f>SUM(E9:E26)</f>
        <v>30911</v>
      </c>
      <c r="F27" s="665">
        <f>E27/$C27*100</f>
        <v>55.8645991469674</v>
      </c>
      <c r="G27" s="669">
        <f>SUM(G9:G26)</f>
        <v>3138</v>
      </c>
      <c r="H27" s="666">
        <f>G27/$C27*100</f>
        <v>5.6712209932769468</v>
      </c>
      <c r="I27" s="669">
        <f>SUM(I9:I26)</f>
        <v>11928</v>
      </c>
      <c r="J27" s="666">
        <f>I27/$C27*100</f>
        <v>21.557145955324224</v>
      </c>
      <c r="K27" s="669">
        <f>SUM(K9:K26)</f>
        <v>9237</v>
      </c>
      <c r="L27" s="666">
        <f>K27/$C27*100</f>
        <v>16.693775753632618</v>
      </c>
      <c r="M27" s="664">
        <f>SUM(M9:M26)</f>
        <v>118</v>
      </c>
      <c r="N27" s="665">
        <f>M27/$C27*100</f>
        <v>0.21325815079881444</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4" customFormat="1" x14ac:dyDescent="0.2">
      <c r="B41" s="639"/>
      <c r="D41" s="639"/>
      <c r="M41" s="639"/>
      <c r="N41" s="639"/>
    </row>
    <row r="42" spans="2:14" s="1004" customFormat="1" x14ac:dyDescent="0.2">
      <c r="B42" s="639"/>
      <c r="D42" s="639"/>
      <c r="M42" s="639"/>
      <c r="N42" s="639"/>
    </row>
    <row r="43" spans="2:14" s="1004" customFormat="1" x14ac:dyDescent="0.2">
      <c r="B43" s="639"/>
      <c r="D43" s="639"/>
      <c r="M43" s="639"/>
      <c r="N43" s="639"/>
    </row>
    <row r="44" spans="2:14" s="1004" customFormat="1" x14ac:dyDescent="0.2">
      <c r="D44" s="639"/>
      <c r="M44" s="639"/>
      <c r="N44" s="639"/>
    </row>
    <row r="45" spans="2:14" s="1004" customFormat="1" x14ac:dyDescent="0.2">
      <c r="B45" s="862" t="s">
        <v>42</v>
      </c>
      <c r="C45" s="863"/>
      <c r="D45" s="864"/>
      <c r="E45" s="863"/>
      <c r="F45" s="863"/>
      <c r="G45" s="865">
        <f>IFERROR(GETPIVOTDATA("ID PRESTACION
COUNT",#REF!,"CCAA",$B45,"Grado Resuelto",$B$1,"Subtipo",G$1),0)</f>
        <v>0</v>
      </c>
      <c r="H45" s="863"/>
      <c r="M45" s="639"/>
      <c r="N45" s="639"/>
    </row>
    <row r="46" spans="2:14" s="1004" customFormat="1" x14ac:dyDescent="0.2">
      <c r="B46" s="862" t="s">
        <v>50</v>
      </c>
      <c r="C46" s="863"/>
      <c r="D46" s="864"/>
      <c r="E46" s="863"/>
      <c r="F46" s="863"/>
      <c r="G46" s="865">
        <f>IFERROR(GETPIVOTDATA("ID PRESTACION
COUNT",#REF!,"CCAA",$B46,"Grado Resuelto",$B$1,"Subtipo",G$1),0)</f>
        <v>0</v>
      </c>
      <c r="H46" s="863"/>
      <c r="M46" s="639"/>
      <c r="N46" s="639"/>
    </row>
    <row r="47" spans="2:14" s="1004" customFormat="1" x14ac:dyDescent="0.2">
      <c r="D47" s="639"/>
      <c r="M47" s="639"/>
      <c r="N47" s="639"/>
    </row>
    <row r="48" spans="2:14" s="1004" customFormat="1" x14ac:dyDescent="0.2">
      <c r="D48" s="639"/>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8" customWidth="1"/>
    <col min="2" max="2" width="25.28515625" style="478" customWidth="1"/>
    <col min="3" max="3" width="11.28515625" style="478" customWidth="1"/>
    <col min="4" max="16384" width="11.42578125" style="478"/>
  </cols>
  <sheetData>
    <row r="1" spans="1:39" s="457" customFormat="1" ht="14.25" x14ac:dyDescent="0.2">
      <c r="B1" s="458"/>
      <c r="C1" s="458"/>
      <c r="D1" s="459"/>
      <c r="E1" s="459"/>
      <c r="N1" s="459"/>
    </row>
    <row r="2" spans="1:39" s="460" customFormat="1" ht="47.25" customHeight="1" x14ac:dyDescent="0.2">
      <c r="B2" s="1163"/>
      <c r="C2" s="1163"/>
      <c r="D2" s="1163"/>
      <c r="E2" s="1163"/>
      <c r="F2" s="1163"/>
      <c r="G2" s="1163"/>
      <c r="H2" s="1163"/>
      <c r="I2" s="461"/>
      <c r="L2" s="462"/>
      <c r="N2" s="463"/>
      <c r="O2" s="463"/>
      <c r="P2" s="463"/>
      <c r="Q2" s="463"/>
      <c r="R2" s="463"/>
      <c r="S2" s="463"/>
      <c r="T2" s="463"/>
      <c r="U2" s="463"/>
      <c r="V2" s="463"/>
      <c r="W2" s="463"/>
      <c r="X2" s="463"/>
      <c r="Y2" s="463"/>
      <c r="Z2" s="463"/>
      <c r="AA2" s="463"/>
      <c r="AB2" s="463"/>
      <c r="AC2" s="463"/>
      <c r="AD2" s="463"/>
      <c r="AE2" s="463"/>
      <c r="AF2" s="463"/>
      <c r="AG2" s="463"/>
    </row>
    <row r="3" spans="1:39" s="464" customFormat="1" ht="1.5" customHeight="1" x14ac:dyDescent="0.2">
      <c r="B3" s="465"/>
      <c r="C3" s="465"/>
      <c r="D3" s="465"/>
      <c r="E3" s="465"/>
      <c r="F3" s="465"/>
      <c r="G3" s="465"/>
      <c r="H3" s="465"/>
      <c r="I3" s="465"/>
      <c r="J3" s="465"/>
      <c r="K3" s="465"/>
      <c r="L3" s="465"/>
      <c r="M3" s="465"/>
      <c r="N3" s="466"/>
      <c r="O3" s="463"/>
      <c r="P3" s="463"/>
      <c r="Q3" s="463"/>
      <c r="R3" s="463"/>
      <c r="S3" s="463"/>
      <c r="T3" s="463"/>
      <c r="U3" s="463"/>
      <c r="V3" s="463"/>
      <c r="W3" s="463"/>
      <c r="X3" s="463"/>
      <c r="Y3" s="463"/>
      <c r="Z3" s="463"/>
      <c r="AA3" s="463"/>
      <c r="AB3" s="463"/>
      <c r="AC3" s="463"/>
      <c r="AD3" s="463"/>
      <c r="AE3" s="463"/>
      <c r="AF3" s="463"/>
      <c r="AG3" s="463"/>
    </row>
    <row r="4" spans="1:39" s="464" customFormat="1" ht="24.75" customHeight="1" x14ac:dyDescent="0.2">
      <c r="A4" s="467"/>
      <c r="B4" s="1164" t="s">
        <v>456</v>
      </c>
      <c r="C4" s="1164"/>
      <c r="D4" s="1164"/>
      <c r="E4" s="1164"/>
      <c r="F4" s="1164"/>
      <c r="G4" s="1164"/>
      <c r="H4" s="1164"/>
      <c r="I4" s="1164"/>
      <c r="J4" s="1164"/>
      <c r="K4" s="1164"/>
      <c r="L4" s="1164"/>
      <c r="M4" s="468"/>
      <c r="N4" s="466"/>
      <c r="O4" s="463"/>
      <c r="P4" s="463"/>
      <c r="Q4" s="463"/>
      <c r="R4" s="463"/>
      <c r="S4" s="463"/>
      <c r="T4" s="463"/>
      <c r="U4" s="463"/>
      <c r="V4" s="463"/>
      <c r="W4" s="463"/>
      <c r="X4" s="463"/>
      <c r="Y4" s="463"/>
      <c r="Z4" s="463"/>
      <c r="AA4" s="463"/>
      <c r="AB4" s="463"/>
      <c r="AC4" s="463"/>
      <c r="AD4" s="463"/>
      <c r="AE4" s="463"/>
      <c r="AF4" s="463"/>
      <c r="AG4" s="463"/>
    </row>
    <row r="5" spans="1:39" s="464" customFormat="1" ht="14.25" customHeight="1" x14ac:dyDescent="0.2">
      <c r="A5" s="467"/>
      <c r="B5" s="1165" t="s">
        <v>490</v>
      </c>
      <c r="C5" s="1165"/>
      <c r="D5" s="1165"/>
      <c r="E5" s="1165"/>
      <c r="F5" s="1165"/>
      <c r="G5" s="1165"/>
      <c r="H5" s="1165"/>
      <c r="I5" s="1165"/>
      <c r="J5" s="1165"/>
      <c r="K5" s="1165"/>
      <c r="L5" s="1165"/>
      <c r="M5" s="469"/>
      <c r="N5" s="469"/>
      <c r="O5" s="470"/>
      <c r="P5" s="470"/>
      <c r="Q5" s="470"/>
      <c r="R5" s="470"/>
      <c r="S5" s="470"/>
      <c r="T5" s="470"/>
      <c r="U5" s="470"/>
      <c r="V5" s="470"/>
      <c r="W5" s="470"/>
      <c r="X5" s="470"/>
      <c r="Y5" s="470"/>
      <c r="Z5" s="470"/>
      <c r="AA5" s="470"/>
      <c r="AB5" s="470"/>
      <c r="AC5" s="463"/>
      <c r="AD5" s="463"/>
      <c r="AE5" s="463"/>
      <c r="AF5" s="463"/>
      <c r="AG5" s="463"/>
    </row>
    <row r="6" spans="1:39" s="471" customFormat="1" ht="15" x14ac:dyDescent="0.25">
      <c r="B6" s="472"/>
      <c r="C6" s="472"/>
      <c r="D6" s="472"/>
      <c r="E6" s="472"/>
      <c r="F6" s="472"/>
      <c r="G6" s="473"/>
      <c r="H6" s="473"/>
      <c r="I6" s="473"/>
      <c r="J6" s="473"/>
      <c r="K6" s="473"/>
      <c r="L6" s="473"/>
      <c r="M6" s="473"/>
      <c r="N6" s="474"/>
      <c r="O6" s="474"/>
      <c r="P6" s="474"/>
      <c r="Q6" s="474"/>
      <c r="R6" s="474"/>
      <c r="S6" s="474"/>
      <c r="T6" s="474"/>
      <c r="U6" s="474"/>
      <c r="V6" s="474"/>
      <c r="W6" s="474"/>
      <c r="X6" s="474"/>
      <c r="Y6" s="474"/>
      <c r="Z6" s="474"/>
      <c r="AA6" s="474"/>
      <c r="AB6" s="474"/>
      <c r="AC6" s="475"/>
      <c r="AD6" s="475"/>
      <c r="AE6" s="475"/>
      <c r="AF6" s="475"/>
      <c r="AG6" s="475"/>
    </row>
    <row r="7" spans="1:39" s="723" customFormat="1" ht="15" x14ac:dyDescent="0.25">
      <c r="B7" s="473"/>
      <c r="C7" s="1166"/>
      <c r="D7" s="1166"/>
      <c r="E7" s="1166"/>
      <c r="F7" s="1166"/>
      <c r="G7" s="1166"/>
      <c r="H7" s="1166"/>
      <c r="I7" s="473"/>
      <c r="J7" s="1166"/>
      <c r="K7" s="1166"/>
      <c r="L7" s="1166"/>
      <c r="M7" s="1166"/>
      <c r="N7" s="473"/>
      <c r="O7" s="473"/>
      <c r="P7" s="473"/>
      <c r="Q7" s="1166"/>
      <c r="R7" s="1166"/>
      <c r="S7" s="1166"/>
      <c r="T7" s="1166"/>
      <c r="U7" s="1166"/>
      <c r="V7" s="1166"/>
      <c r="W7" s="473"/>
      <c r="X7" s="473"/>
      <c r="AF7" s="1167"/>
      <c r="AG7" s="1167"/>
      <c r="AH7" s="1167"/>
      <c r="AI7" s="1167"/>
      <c r="AJ7" s="1167"/>
      <c r="AK7" s="1167"/>
      <c r="AL7" s="1167"/>
      <c r="AM7" s="1167"/>
    </row>
    <row r="8" spans="1:39" s="723" customFormat="1" ht="15" x14ac:dyDescent="0.25">
      <c r="B8" s="473" t="s">
        <v>144</v>
      </c>
      <c r="C8" s="722" t="s">
        <v>145</v>
      </c>
      <c r="D8" s="722" t="s">
        <v>76</v>
      </c>
      <c r="E8" s="722"/>
      <c r="F8" s="722"/>
      <c r="G8" s="722"/>
      <c r="H8" s="722" t="s">
        <v>146</v>
      </c>
      <c r="I8" s="473" t="s">
        <v>145</v>
      </c>
      <c r="J8" s="722" t="s">
        <v>76</v>
      </c>
      <c r="K8" s="722"/>
      <c r="L8" s="722"/>
      <c r="M8" s="722"/>
      <c r="N8" s="473"/>
      <c r="O8" s="473"/>
      <c r="P8" s="724"/>
      <c r="Q8" s="722"/>
      <c r="R8" s="722"/>
      <c r="S8" s="722"/>
      <c r="T8" s="722"/>
      <c r="U8" s="722"/>
      <c r="V8" s="722"/>
      <c r="W8" s="473"/>
      <c r="X8" s="473"/>
      <c r="AE8" s="725"/>
      <c r="AF8" s="726"/>
      <c r="AG8" s="726"/>
      <c r="AH8" s="726"/>
      <c r="AI8" s="726"/>
      <c r="AJ8" s="726"/>
      <c r="AK8" s="726"/>
      <c r="AL8" s="726"/>
      <c r="AM8" s="726"/>
    </row>
    <row r="9" spans="1:39" s="723" customFormat="1" ht="15" x14ac:dyDescent="0.25">
      <c r="A9" s="1168"/>
      <c r="B9" s="734" t="s">
        <v>147</v>
      </c>
      <c r="C9" s="727">
        <v>191968</v>
      </c>
      <c r="D9" s="477">
        <v>0.3455844230658448</v>
      </c>
      <c r="E9" s="476"/>
      <c r="F9" s="476"/>
      <c r="G9" s="476"/>
      <c r="H9" s="476" t="s">
        <v>148</v>
      </c>
      <c r="I9" s="734">
        <v>158195</v>
      </c>
      <c r="J9" s="477">
        <v>0.2845853144299389</v>
      </c>
      <c r="K9" s="476"/>
      <c r="L9" s="476"/>
      <c r="M9" s="476"/>
      <c r="N9" s="473"/>
      <c r="O9" s="1169"/>
      <c r="P9" s="728"/>
      <c r="Q9" s="476"/>
      <c r="R9" s="476"/>
      <c r="S9" s="476"/>
      <c r="T9" s="476"/>
      <c r="U9" s="476"/>
      <c r="V9" s="476"/>
      <c r="W9" s="473"/>
      <c r="X9" s="473"/>
      <c r="AD9" s="1168"/>
      <c r="AE9" s="729"/>
      <c r="AF9" s="730"/>
      <c r="AG9" s="730"/>
      <c r="AH9" s="730"/>
      <c r="AI9" s="730"/>
      <c r="AJ9" s="730"/>
      <c r="AK9" s="730"/>
      <c r="AL9" s="730"/>
      <c r="AM9" s="730"/>
    </row>
    <row r="10" spans="1:39" s="723" customFormat="1" ht="15" x14ac:dyDescent="0.25">
      <c r="A10" s="1168"/>
      <c r="B10" s="734" t="s">
        <v>151</v>
      </c>
      <c r="C10" s="727">
        <v>133556</v>
      </c>
      <c r="D10" s="477">
        <v>0.24043003629241316</v>
      </c>
      <c r="E10" s="476"/>
      <c r="F10" s="476"/>
      <c r="G10" s="476"/>
      <c r="H10" s="476" t="s">
        <v>150</v>
      </c>
      <c r="I10" s="734">
        <v>260581</v>
      </c>
      <c r="J10" s="477">
        <v>0.46877288042901422</v>
      </c>
      <c r="K10" s="476"/>
      <c r="L10" s="476"/>
      <c r="M10" s="476"/>
      <c r="N10" s="473"/>
      <c r="O10" s="1169"/>
      <c r="P10" s="728"/>
      <c r="Q10" s="476"/>
      <c r="R10" s="476"/>
      <c r="S10" s="476"/>
      <c r="T10" s="476"/>
      <c r="U10" s="476"/>
      <c r="V10" s="476"/>
      <c r="W10" s="473"/>
      <c r="X10" s="473"/>
      <c r="AD10" s="1168"/>
      <c r="AE10" s="729"/>
      <c r="AF10" s="730"/>
      <c r="AG10" s="730"/>
      <c r="AH10" s="730"/>
      <c r="AI10" s="730"/>
      <c r="AJ10" s="730"/>
      <c r="AK10" s="730"/>
      <c r="AL10" s="730"/>
      <c r="AM10" s="730"/>
    </row>
    <row r="11" spans="1:39" s="723" customFormat="1" ht="15" x14ac:dyDescent="0.25">
      <c r="A11" s="1168"/>
      <c r="B11" s="734" t="s">
        <v>149</v>
      </c>
      <c r="C11" s="727">
        <v>110325</v>
      </c>
      <c r="D11" s="477">
        <v>0.19860915087274614</v>
      </c>
      <c r="E11" s="476"/>
      <c r="F11" s="476"/>
      <c r="G11" s="476"/>
      <c r="H11" s="476" t="s">
        <v>152</v>
      </c>
      <c r="I11" s="734">
        <v>98493</v>
      </c>
      <c r="J11" s="477">
        <v>0.17718424333353122</v>
      </c>
      <c r="K11" s="476"/>
      <c r="L11" s="476"/>
      <c r="M11" s="476"/>
      <c r="N11" s="473"/>
      <c r="O11" s="1169"/>
      <c r="P11" s="728"/>
      <c r="Q11" s="476"/>
      <c r="R11" s="476"/>
      <c r="S11" s="476"/>
      <c r="T11" s="476"/>
      <c r="U11" s="476"/>
      <c r="V11" s="476"/>
      <c r="W11" s="473"/>
      <c r="X11" s="473"/>
      <c r="AD11" s="1168"/>
      <c r="AE11" s="729"/>
      <c r="AF11" s="730"/>
      <c r="AG11" s="730"/>
      <c r="AH11" s="730"/>
      <c r="AI11" s="730"/>
      <c r="AJ11" s="730"/>
      <c r="AK11" s="730"/>
      <c r="AL11" s="730"/>
      <c r="AM11" s="730"/>
    </row>
    <row r="12" spans="1:39" s="723" customFormat="1" ht="15" x14ac:dyDescent="0.25">
      <c r="A12" s="1168"/>
      <c r="B12" s="734" t="s">
        <v>155</v>
      </c>
      <c r="C12" s="727">
        <v>25613</v>
      </c>
      <c r="D12" s="477">
        <v>4.6109006855233593E-2</v>
      </c>
      <c r="E12" s="476"/>
      <c r="F12" s="476"/>
      <c r="G12" s="476"/>
      <c r="H12" s="476" t="s">
        <v>154</v>
      </c>
      <c r="I12" s="734">
        <v>33846</v>
      </c>
      <c r="J12" s="477">
        <v>6.0887351384024221E-2</v>
      </c>
      <c r="K12" s="476"/>
      <c r="L12" s="476"/>
      <c r="M12" s="476"/>
      <c r="N12" s="473"/>
      <c r="O12" s="1169"/>
      <c r="P12" s="728"/>
      <c r="Q12" s="476"/>
      <c r="R12" s="476"/>
      <c r="S12" s="476"/>
      <c r="T12" s="476"/>
      <c r="U12" s="476"/>
      <c r="V12" s="476"/>
      <c r="W12" s="473"/>
      <c r="X12" s="473"/>
      <c r="AD12" s="1168"/>
      <c r="AE12" s="729"/>
      <c r="AF12" s="730"/>
      <c r="AG12" s="730"/>
      <c r="AH12" s="730"/>
      <c r="AI12" s="730"/>
      <c r="AJ12" s="730"/>
      <c r="AK12" s="730"/>
      <c r="AL12" s="730"/>
      <c r="AM12" s="730"/>
    </row>
    <row r="13" spans="1:39" s="723" customFormat="1" ht="15" x14ac:dyDescent="0.25">
      <c r="A13" s="1168"/>
      <c r="B13" s="734" t="s">
        <v>153</v>
      </c>
      <c r="C13" s="727">
        <v>18130</v>
      </c>
      <c r="D13" s="477">
        <v>3.2637968777003284E-2</v>
      </c>
      <c r="E13" s="476"/>
      <c r="F13" s="476"/>
      <c r="G13" s="476"/>
      <c r="H13" s="476" t="s">
        <v>156</v>
      </c>
      <c r="I13" s="734">
        <v>4764</v>
      </c>
      <c r="J13" s="477">
        <v>8.5702104234914433E-3</v>
      </c>
      <c r="K13" s="476"/>
      <c r="L13" s="476"/>
      <c r="M13" s="476"/>
      <c r="N13" s="473"/>
      <c r="O13" s="1169"/>
      <c r="P13" s="728"/>
      <c r="Q13" s="476"/>
      <c r="R13" s="476"/>
      <c r="S13" s="476"/>
      <c r="T13" s="476"/>
      <c r="U13" s="476"/>
      <c r="V13" s="476"/>
      <c r="W13" s="473"/>
      <c r="X13" s="473"/>
      <c r="AD13" s="1168"/>
      <c r="AE13" s="729"/>
      <c r="AF13" s="730"/>
      <c r="AG13" s="730"/>
      <c r="AH13" s="730"/>
      <c r="AI13" s="730"/>
      <c r="AJ13" s="730"/>
      <c r="AK13" s="730"/>
      <c r="AL13" s="730"/>
      <c r="AM13" s="730"/>
    </row>
    <row r="14" spans="1:39" s="723" customFormat="1" ht="15" x14ac:dyDescent="0.25">
      <c r="A14" s="1168"/>
      <c r="B14" s="734" t="s">
        <v>159</v>
      </c>
      <c r="C14" s="727">
        <v>10190</v>
      </c>
      <c r="D14" s="477">
        <v>1.8344230658448066E-2</v>
      </c>
      <c r="E14" s="476"/>
      <c r="F14" s="476"/>
      <c r="G14" s="476"/>
      <c r="H14" s="476" t="s">
        <v>158</v>
      </c>
      <c r="I14" s="734">
        <v>699</v>
      </c>
      <c r="J14" s="476"/>
      <c r="K14" s="476"/>
      <c r="L14" s="476"/>
      <c r="M14" s="476"/>
      <c r="N14" s="473"/>
      <c r="O14" s="1169"/>
      <c r="P14" s="728"/>
      <c r="Q14" s="476"/>
      <c r="R14" s="476"/>
      <c r="S14" s="476"/>
      <c r="T14" s="476"/>
      <c r="U14" s="476"/>
      <c r="V14" s="476"/>
      <c r="W14" s="473"/>
      <c r="X14" s="473"/>
      <c r="AD14" s="1168"/>
      <c r="AE14" s="729"/>
      <c r="AF14" s="730"/>
      <c r="AG14" s="730"/>
      <c r="AH14" s="730"/>
      <c r="AI14" s="730"/>
      <c r="AJ14" s="730"/>
      <c r="AK14" s="730"/>
      <c r="AL14" s="730"/>
      <c r="AM14" s="730"/>
    </row>
    <row r="15" spans="1:39" s="723" customFormat="1" ht="15" x14ac:dyDescent="0.25">
      <c r="A15" s="1168"/>
      <c r="B15" s="734" t="s">
        <v>157</v>
      </c>
      <c r="C15" s="727">
        <v>9671</v>
      </c>
      <c r="D15" s="477">
        <v>1.7409917045912784E-2</v>
      </c>
      <c r="E15" s="476"/>
      <c r="F15" s="476"/>
      <c r="G15" s="476"/>
      <c r="H15" s="476"/>
      <c r="I15" s="473"/>
      <c r="J15" s="476"/>
      <c r="K15" s="476"/>
      <c r="L15" s="476"/>
      <c r="M15" s="476"/>
      <c r="N15" s="473"/>
      <c r="O15" s="1169"/>
      <c r="P15" s="728"/>
      <c r="Q15" s="476"/>
      <c r="R15" s="476"/>
      <c r="S15" s="476"/>
      <c r="T15" s="476"/>
      <c r="U15" s="476"/>
      <c r="V15" s="476"/>
      <c r="W15" s="473"/>
      <c r="X15" s="473"/>
      <c r="AD15" s="1168"/>
      <c r="AE15" s="729"/>
      <c r="AF15" s="730"/>
      <c r="AG15" s="730"/>
      <c r="AH15" s="730"/>
      <c r="AI15" s="730"/>
      <c r="AJ15" s="730"/>
      <c r="AK15" s="730"/>
      <c r="AL15" s="730"/>
      <c r="AM15" s="730"/>
    </row>
    <row r="16" spans="1:39" s="723" customFormat="1" ht="15" x14ac:dyDescent="0.25">
      <c r="A16" s="1168"/>
      <c r="B16" s="734" t="s">
        <v>200</v>
      </c>
      <c r="C16" s="727">
        <v>7697</v>
      </c>
      <c r="D16" s="477">
        <v>1.3856284924246788E-2</v>
      </c>
      <c r="E16" s="476"/>
      <c r="F16" s="476"/>
      <c r="G16" s="476"/>
      <c r="H16" s="476"/>
      <c r="I16" s="473"/>
      <c r="J16" s="476"/>
      <c r="K16" s="476"/>
      <c r="L16" s="476"/>
      <c r="M16" s="476"/>
      <c r="N16" s="473"/>
      <c r="O16" s="1169"/>
      <c r="P16" s="728"/>
      <c r="Q16" s="476"/>
      <c r="R16" s="476"/>
      <c r="S16" s="476"/>
      <c r="T16" s="476"/>
      <c r="U16" s="476"/>
      <c r="V16" s="476"/>
      <c r="W16" s="473"/>
      <c r="X16" s="473"/>
      <c r="AD16" s="1168"/>
      <c r="AE16" s="729"/>
      <c r="AF16" s="730"/>
      <c r="AG16" s="730"/>
      <c r="AH16" s="730"/>
      <c r="AI16" s="730"/>
      <c r="AJ16" s="730"/>
      <c r="AK16" s="730"/>
      <c r="AL16" s="730"/>
      <c r="AM16" s="730"/>
    </row>
    <row r="17" spans="1:28" s="723" customFormat="1" ht="15" x14ac:dyDescent="0.25">
      <c r="A17" s="731"/>
      <c r="B17" s="734" t="s">
        <v>158</v>
      </c>
      <c r="C17" s="732">
        <v>48338</v>
      </c>
      <c r="D17" s="477">
        <v>8.7018981508151391E-2</v>
      </c>
      <c r="E17" s="473"/>
      <c r="F17" s="473"/>
      <c r="G17" s="473"/>
      <c r="H17" s="473"/>
      <c r="I17" s="473"/>
      <c r="J17" s="473"/>
      <c r="K17" s="473"/>
      <c r="L17" s="473"/>
      <c r="M17" s="473"/>
      <c r="N17" s="473"/>
      <c r="O17" s="473"/>
      <c r="P17" s="473"/>
      <c r="Q17" s="473"/>
      <c r="R17" s="473"/>
      <c r="S17" s="473"/>
      <c r="T17" s="473"/>
      <c r="U17" s="473"/>
      <c r="V17" s="473"/>
      <c r="W17" s="473"/>
      <c r="X17" s="473"/>
    </row>
    <row r="18" spans="1:28" s="723" customFormat="1" ht="15" x14ac:dyDescent="0.25">
      <c r="B18" s="473" t="s">
        <v>161</v>
      </c>
      <c r="C18" s="473" t="s">
        <v>145</v>
      </c>
      <c r="D18" s="473" t="s">
        <v>76</v>
      </c>
      <c r="E18" s="473"/>
      <c r="F18" s="473"/>
      <c r="G18" s="473"/>
      <c r="H18" s="473"/>
      <c r="I18" s="473"/>
      <c r="J18" s="473"/>
      <c r="K18" s="473"/>
      <c r="L18" s="473"/>
      <c r="M18" s="473"/>
      <c r="N18" s="473"/>
      <c r="O18" s="473"/>
      <c r="P18" s="473"/>
      <c r="Q18" s="473"/>
      <c r="R18" s="473"/>
      <c r="S18" s="473"/>
      <c r="T18" s="473"/>
      <c r="U18" s="473"/>
      <c r="V18" s="473"/>
      <c r="W18" s="473"/>
      <c r="X18" s="473"/>
    </row>
    <row r="19" spans="1:28" s="723" customFormat="1" ht="15" x14ac:dyDescent="0.25">
      <c r="B19" s="473" t="s">
        <v>26</v>
      </c>
      <c r="C19" s="473">
        <v>147348</v>
      </c>
      <c r="D19" s="733">
        <v>0.26473964968009817</v>
      </c>
      <c r="E19" s="473"/>
      <c r="F19" s="473"/>
      <c r="G19" s="473"/>
      <c r="H19" s="473"/>
      <c r="I19" s="473"/>
      <c r="J19" s="473"/>
      <c r="K19" s="473"/>
      <c r="L19" s="473"/>
      <c r="M19" s="473"/>
      <c r="N19" s="473"/>
      <c r="O19" s="473"/>
      <c r="P19" s="473"/>
      <c r="Q19" s="473"/>
      <c r="R19" s="473"/>
      <c r="S19" s="473"/>
      <c r="T19" s="473"/>
      <c r="U19" s="473"/>
      <c r="V19" s="473"/>
      <c r="W19" s="473"/>
      <c r="X19" s="473"/>
      <c r="Y19" s="473"/>
      <c r="Z19" s="473"/>
      <c r="AA19" s="473"/>
      <c r="AB19" s="473"/>
    </row>
    <row r="20" spans="1:28" s="723" customFormat="1" ht="15" x14ac:dyDescent="0.25">
      <c r="B20" s="473" t="s">
        <v>27</v>
      </c>
      <c r="C20" s="473">
        <v>409229</v>
      </c>
      <c r="D20" s="733">
        <v>0.73526035031990178</v>
      </c>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row>
    <row r="21" spans="1:28" s="723" customFormat="1" ht="15" x14ac:dyDescent="0.25">
      <c r="B21" s="473" t="s">
        <v>162</v>
      </c>
      <c r="C21" s="473">
        <v>1</v>
      </c>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row>
    <row r="22" spans="1:28" s="723" customFormat="1" ht="15" x14ac:dyDescent="0.25">
      <c r="B22" s="473"/>
      <c r="C22" s="473"/>
      <c r="D22" s="473"/>
      <c r="E22" s="473"/>
      <c r="F22" s="473"/>
      <c r="G22" s="473"/>
      <c r="H22" s="473"/>
      <c r="I22" s="473"/>
      <c r="J22" s="473"/>
      <c r="K22" s="473"/>
      <c r="L22" s="473"/>
      <c r="M22" s="473"/>
      <c r="N22" s="473"/>
      <c r="O22" s="473"/>
      <c r="P22" s="473"/>
      <c r="Q22" s="473"/>
      <c r="R22" s="473"/>
      <c r="S22" s="473"/>
      <c r="T22" s="473"/>
      <c r="U22" s="473"/>
      <c r="V22" s="473"/>
      <c r="W22" s="473"/>
      <c r="X22" s="473"/>
      <c r="Y22" s="473"/>
      <c r="Z22" s="473"/>
      <c r="AA22" s="473"/>
      <c r="AB22" s="473"/>
    </row>
    <row r="23" spans="1:28" s="475" customFormat="1" ht="15" x14ac:dyDescent="0.25">
      <c r="B23" s="474"/>
      <c r="C23" s="474"/>
      <c r="D23" s="474"/>
      <c r="E23" s="473"/>
      <c r="F23" s="473"/>
      <c r="G23" s="473"/>
      <c r="H23" s="473"/>
      <c r="I23" s="473"/>
      <c r="J23" s="473"/>
      <c r="K23" s="473"/>
      <c r="L23" s="473"/>
      <c r="M23" s="473"/>
      <c r="N23" s="472"/>
      <c r="O23" s="472"/>
      <c r="P23" s="472"/>
      <c r="Q23" s="472"/>
      <c r="R23" s="472"/>
      <c r="S23" s="472"/>
      <c r="T23" s="472"/>
      <c r="U23" s="472"/>
      <c r="V23" s="472"/>
      <c r="W23" s="472"/>
      <c r="X23" s="472"/>
      <c r="Y23" s="472"/>
      <c r="Z23" s="472"/>
      <c r="AA23" s="472"/>
      <c r="AB23" s="472"/>
    </row>
    <row r="24" spans="1:28" s="475" customFormat="1" ht="15" x14ac:dyDescent="0.25">
      <c r="B24" s="473"/>
      <c r="C24" s="473"/>
      <c r="D24" s="473"/>
      <c r="E24" s="473"/>
      <c r="F24" s="473"/>
      <c r="G24" s="473"/>
      <c r="H24" s="473"/>
      <c r="I24" s="473"/>
      <c r="J24" s="473"/>
      <c r="K24" s="473"/>
      <c r="L24" s="473"/>
      <c r="M24" s="473"/>
      <c r="N24" s="472"/>
      <c r="O24" s="472"/>
      <c r="P24" s="472"/>
      <c r="Q24" s="472"/>
      <c r="R24" s="472"/>
      <c r="S24" s="472"/>
      <c r="T24" s="472"/>
      <c r="U24" s="472"/>
      <c r="V24" s="472"/>
      <c r="W24" s="472"/>
      <c r="X24" s="472"/>
      <c r="Y24" s="472"/>
      <c r="Z24" s="472"/>
      <c r="AA24" s="472"/>
      <c r="AB24" s="472"/>
    </row>
    <row r="25" spans="1:28" s="475" customFormat="1" ht="15" x14ac:dyDescent="0.25">
      <c r="B25" s="473"/>
      <c r="C25" s="473"/>
      <c r="D25" s="473"/>
      <c r="E25" s="473"/>
      <c r="F25" s="473"/>
      <c r="G25" s="473"/>
      <c r="H25" s="473"/>
      <c r="I25" s="473"/>
      <c r="J25" s="473"/>
      <c r="K25" s="473"/>
      <c r="L25" s="473"/>
      <c r="M25" s="473"/>
      <c r="N25" s="472"/>
      <c r="O25" s="472"/>
      <c r="P25" s="472"/>
      <c r="Q25" s="472"/>
      <c r="R25" s="472"/>
      <c r="S25" s="472"/>
      <c r="T25" s="472"/>
      <c r="U25" s="472"/>
      <c r="V25" s="472"/>
      <c r="W25" s="472"/>
      <c r="X25" s="472"/>
      <c r="Y25" s="472"/>
      <c r="Z25" s="472"/>
      <c r="AA25" s="472"/>
      <c r="AB25" s="472"/>
    </row>
    <row r="26" spans="1:28" s="475" customFormat="1" ht="15" x14ac:dyDescent="0.25">
      <c r="B26" s="473"/>
      <c r="C26" s="473"/>
      <c r="D26" s="473"/>
      <c r="E26" s="473"/>
      <c r="F26" s="473"/>
      <c r="G26" s="473"/>
      <c r="H26" s="473"/>
      <c r="I26" s="473"/>
      <c r="J26" s="473"/>
      <c r="K26" s="473"/>
      <c r="L26" s="473"/>
      <c r="M26" s="473"/>
      <c r="N26" s="472"/>
      <c r="O26" s="472"/>
      <c r="P26" s="472"/>
      <c r="Q26" s="472"/>
      <c r="R26" s="472"/>
      <c r="S26" s="472"/>
      <c r="T26" s="472"/>
      <c r="U26" s="472"/>
      <c r="V26" s="472"/>
      <c r="W26" s="472"/>
      <c r="X26" s="472"/>
      <c r="Y26" s="472"/>
      <c r="Z26" s="472"/>
      <c r="AA26" s="472"/>
      <c r="AB26" s="472"/>
    </row>
    <row r="27" spans="1:28" s="475" customFormat="1" ht="15" x14ac:dyDescent="0.25">
      <c r="B27" s="473"/>
      <c r="C27" s="473"/>
      <c r="D27" s="473"/>
      <c r="E27" s="473"/>
      <c r="F27" s="473"/>
      <c r="G27" s="473"/>
      <c r="H27" s="473"/>
      <c r="I27" s="473"/>
      <c r="J27" s="473"/>
      <c r="K27" s="473"/>
      <c r="L27" s="473"/>
      <c r="M27" s="473"/>
      <c r="N27" s="472"/>
      <c r="O27" s="472"/>
      <c r="P27" s="472"/>
      <c r="Q27" s="472"/>
      <c r="R27" s="472"/>
      <c r="S27" s="472"/>
      <c r="T27" s="472"/>
      <c r="U27" s="472"/>
      <c r="V27" s="472"/>
      <c r="W27" s="472"/>
      <c r="X27" s="472"/>
      <c r="Y27" s="472"/>
      <c r="Z27" s="472"/>
      <c r="AA27" s="472"/>
      <c r="AB27" s="472"/>
    </row>
    <row r="28" spans="1:28" s="475" customFormat="1" ht="15" x14ac:dyDescent="0.25">
      <c r="B28" s="473"/>
      <c r="C28" s="473"/>
      <c r="D28" s="473"/>
      <c r="E28" s="473"/>
      <c r="F28" s="473"/>
      <c r="G28" s="473"/>
      <c r="H28" s="473"/>
      <c r="I28" s="473"/>
      <c r="J28" s="473"/>
      <c r="K28" s="473"/>
      <c r="L28" s="473"/>
      <c r="M28" s="473"/>
      <c r="N28" s="472"/>
      <c r="O28" s="472"/>
      <c r="P28" s="472"/>
      <c r="Q28" s="472"/>
      <c r="R28" s="472"/>
      <c r="S28" s="472"/>
      <c r="T28" s="472"/>
      <c r="U28" s="472"/>
      <c r="V28" s="472"/>
      <c r="W28" s="472"/>
      <c r="X28" s="472"/>
      <c r="Y28" s="472"/>
      <c r="Z28" s="472"/>
      <c r="AA28" s="472"/>
      <c r="AB28" s="472"/>
    </row>
    <row r="29" spans="1:28" s="475" customFormat="1" ht="15" x14ac:dyDescent="0.25">
      <c r="B29" s="473"/>
      <c r="C29" s="473"/>
      <c r="D29" s="473"/>
      <c r="E29" s="473"/>
      <c r="F29" s="473"/>
      <c r="G29" s="473"/>
      <c r="H29" s="473"/>
      <c r="I29" s="473"/>
      <c r="J29" s="473"/>
      <c r="K29" s="473"/>
      <c r="L29" s="473"/>
      <c r="M29" s="473"/>
      <c r="N29" s="472"/>
      <c r="O29" s="472"/>
      <c r="P29" s="472"/>
      <c r="Q29" s="472"/>
      <c r="R29" s="472"/>
      <c r="S29" s="472"/>
      <c r="T29" s="472"/>
      <c r="U29" s="472"/>
      <c r="V29" s="472"/>
      <c r="W29" s="472"/>
      <c r="X29" s="472"/>
      <c r="Y29" s="472"/>
      <c r="Z29" s="472"/>
      <c r="AA29" s="472"/>
      <c r="AB29" s="472"/>
    </row>
    <row r="30" spans="1:28" s="472" customFormat="1" ht="15" x14ac:dyDescent="0.25">
      <c r="B30" s="473"/>
      <c r="C30" s="473"/>
      <c r="D30" s="473"/>
      <c r="E30" s="473"/>
      <c r="F30" s="473"/>
      <c r="G30" s="473"/>
      <c r="H30" s="473"/>
      <c r="I30" s="473"/>
      <c r="J30" s="473"/>
      <c r="K30" s="473"/>
      <c r="L30" s="473"/>
      <c r="M30" s="473"/>
    </row>
    <row r="31" spans="1:28" s="472" customFormat="1" ht="15" x14ac:dyDescent="0.25">
      <c r="B31" s="473"/>
      <c r="C31" s="473"/>
      <c r="D31" s="473"/>
      <c r="E31" s="473"/>
      <c r="F31" s="473"/>
      <c r="G31" s="473"/>
      <c r="H31" s="473"/>
      <c r="I31" s="473"/>
      <c r="J31" s="473"/>
      <c r="K31" s="473"/>
      <c r="L31" s="473"/>
      <c r="M31" s="473"/>
    </row>
    <row r="32" spans="1:28" s="472" customFormat="1" ht="15" x14ac:dyDescent="0.25">
      <c r="B32" s="473"/>
      <c r="C32" s="473"/>
      <c r="D32" s="473"/>
      <c r="E32" s="473"/>
      <c r="F32" s="473"/>
      <c r="G32" s="473"/>
      <c r="H32" s="473"/>
      <c r="I32" s="473"/>
      <c r="J32" s="473"/>
      <c r="K32" s="473"/>
      <c r="L32" s="473"/>
      <c r="M32" s="473"/>
    </row>
    <row r="33" spans="2:13" s="472" customFormat="1" ht="15" x14ac:dyDescent="0.25">
      <c r="B33" s="473"/>
      <c r="C33" s="473"/>
      <c r="D33" s="473"/>
      <c r="E33" s="473"/>
      <c r="F33" s="473"/>
      <c r="G33" s="473"/>
      <c r="H33" s="473"/>
      <c r="I33" s="473"/>
      <c r="J33" s="473"/>
      <c r="K33" s="473"/>
      <c r="L33" s="473"/>
      <c r="M33" s="473"/>
    </row>
    <row r="34" spans="2:13" s="472" customFormat="1" ht="15" x14ac:dyDescent="0.25">
      <c r="B34" s="473"/>
      <c r="C34" s="473"/>
      <c r="D34" s="473"/>
      <c r="E34" s="473"/>
      <c r="F34" s="473"/>
      <c r="G34" s="473"/>
      <c r="H34" s="473"/>
    </row>
    <row r="35" spans="2:13" s="472" customFormat="1" ht="15" x14ac:dyDescent="0.25">
      <c r="B35" s="473"/>
      <c r="C35" s="473"/>
      <c r="D35" s="473"/>
      <c r="E35" s="473"/>
      <c r="F35" s="473"/>
      <c r="G35" s="473"/>
      <c r="H35" s="473"/>
    </row>
    <row r="36" spans="2:13" s="472" customFormat="1" ht="15" x14ac:dyDescent="0.25">
      <c r="B36" s="473"/>
      <c r="C36" s="473"/>
      <c r="D36" s="473"/>
      <c r="E36" s="473"/>
      <c r="F36" s="473"/>
      <c r="G36" s="473"/>
      <c r="H36" s="473"/>
    </row>
    <row r="37" spans="2:13" s="472" customFormat="1" ht="15" x14ac:dyDescent="0.25">
      <c r="B37" s="473"/>
      <c r="C37" s="473"/>
      <c r="D37" s="473"/>
      <c r="E37" s="473"/>
      <c r="F37" s="473"/>
      <c r="G37" s="473"/>
      <c r="H37" s="473"/>
    </row>
    <row r="38" spans="2:13" s="472" customFormat="1" ht="15" x14ac:dyDescent="0.25">
      <c r="B38" s="473"/>
      <c r="C38" s="473"/>
      <c r="D38" s="473"/>
      <c r="E38" s="473"/>
      <c r="F38" s="473"/>
      <c r="G38" s="473"/>
      <c r="H38" s="473"/>
    </row>
    <row r="39" spans="2:13" s="472" customFormat="1" ht="15" x14ac:dyDescent="0.25">
      <c r="B39" s="473"/>
      <c r="C39" s="473"/>
      <c r="D39" s="473"/>
      <c r="E39" s="473"/>
      <c r="F39" s="473"/>
      <c r="G39" s="473"/>
      <c r="H39" s="473"/>
    </row>
    <row r="40" spans="2:13" s="472" customFormat="1" ht="15" x14ac:dyDescent="0.25">
      <c r="B40" s="473"/>
      <c r="C40" s="473"/>
      <c r="D40" s="473"/>
      <c r="E40" s="473"/>
      <c r="F40" s="473"/>
      <c r="G40" s="473"/>
      <c r="H40" s="473"/>
    </row>
    <row r="41" spans="2:13" s="472" customFormat="1" ht="15" x14ac:dyDescent="0.25">
      <c r="B41" s="473"/>
      <c r="C41" s="473"/>
      <c r="D41" s="473"/>
      <c r="E41" s="473"/>
      <c r="F41" s="473"/>
      <c r="G41" s="473"/>
      <c r="H41" s="473"/>
    </row>
    <row r="42" spans="2:13" s="472" customFormat="1" ht="15" x14ac:dyDescent="0.25">
      <c r="B42" s="473"/>
      <c r="C42" s="473"/>
      <c r="D42" s="473"/>
    </row>
    <row r="43" spans="2:13" s="472" customFormat="1" ht="15" x14ac:dyDescent="0.25"/>
    <row r="44" spans="2:13" s="472" customFormat="1" ht="15" x14ac:dyDescent="0.25"/>
    <row r="45" spans="2:13" s="472" customFormat="1" ht="15" x14ac:dyDescent="0.25"/>
    <row r="46" spans="2:13" s="472" customFormat="1" ht="15" x14ac:dyDescent="0.25"/>
    <row r="47" spans="2:13" s="472" customFormat="1" ht="15" x14ac:dyDescent="0.25"/>
    <row r="48" spans="2:13" s="472" customFormat="1" ht="15" x14ac:dyDescent="0.25"/>
    <row r="49" s="472" customFormat="1" ht="15" x14ac:dyDescent="0.25"/>
    <row r="50" s="472" customFormat="1" ht="15" x14ac:dyDescent="0.25"/>
    <row r="51" s="472" customFormat="1" ht="15" x14ac:dyDescent="0.25"/>
    <row r="52" s="472" customFormat="1" ht="15" x14ac:dyDescent="0.25"/>
    <row r="53" s="472" customFormat="1" ht="15" x14ac:dyDescent="0.25"/>
    <row r="54" s="472" customFormat="1" ht="15" x14ac:dyDescent="0.25"/>
    <row r="55" s="472" customFormat="1" ht="15" x14ac:dyDescent="0.25"/>
    <row r="56" s="472" customFormat="1" ht="15" x14ac:dyDescent="0.25"/>
    <row r="57" s="472" customFormat="1" ht="15" x14ac:dyDescent="0.25"/>
    <row r="58" s="472" customFormat="1" ht="15" x14ac:dyDescent="0.25"/>
    <row r="59" s="472" customFormat="1" ht="15" x14ac:dyDescent="0.25"/>
    <row r="60" s="472" customFormat="1" ht="15" x14ac:dyDescent="0.25"/>
    <row r="61" s="472" customFormat="1" ht="15" x14ac:dyDescent="0.25"/>
    <row r="62" s="472" customFormat="1" ht="15" x14ac:dyDescent="0.25"/>
    <row r="63" s="472" customFormat="1" ht="15" x14ac:dyDescent="0.25"/>
    <row r="64" s="472" customFormat="1" ht="15" x14ac:dyDescent="0.25"/>
    <row r="65" spans="2:4" s="472" customFormat="1" ht="15" x14ac:dyDescent="0.25"/>
    <row r="66" spans="2:4" s="472" customFormat="1" ht="15" x14ac:dyDescent="0.25"/>
    <row r="67" spans="2:4" s="474" customFormat="1" ht="15" x14ac:dyDescent="0.25">
      <c r="B67" s="472"/>
      <c r="C67" s="472"/>
      <c r="D67" s="472"/>
    </row>
    <row r="68" spans="2:4" s="474" customFormat="1" ht="15" x14ac:dyDescent="0.25"/>
    <row r="69" spans="2:4" s="474" customFormat="1" ht="15" x14ac:dyDescent="0.25"/>
    <row r="70" spans="2:4" s="474" customFormat="1" ht="15" x14ac:dyDescent="0.25"/>
    <row r="71" spans="2:4" s="474" customFormat="1" ht="15" x14ac:dyDescent="0.25"/>
    <row r="72" spans="2:4" s="474" customFormat="1" ht="15" x14ac:dyDescent="0.25"/>
    <row r="73" spans="2:4" s="474" customFormat="1" ht="15" x14ac:dyDescent="0.25"/>
    <row r="74" spans="2:4" s="474" customFormat="1" ht="15" x14ac:dyDescent="0.25"/>
    <row r="75" spans="2:4" s="474" customFormat="1" ht="15" x14ac:dyDescent="0.25"/>
    <row r="76" spans="2:4" s="474" customFormat="1" ht="15" x14ac:dyDescent="0.25"/>
    <row r="77" spans="2:4" s="474" customFormat="1" ht="15" x14ac:dyDescent="0.25"/>
    <row r="78" spans="2:4" s="474" customFormat="1" ht="15" x14ac:dyDescent="0.25"/>
    <row r="79" spans="2:4" s="474" customFormat="1" ht="15" x14ac:dyDescent="0.25"/>
    <row r="80" spans="2:4" s="474" customFormat="1" ht="15" x14ac:dyDescent="0.25"/>
    <row r="81" s="474" customFormat="1" ht="15" x14ac:dyDescent="0.25"/>
    <row r="82" s="474" customFormat="1" ht="15" x14ac:dyDescent="0.25"/>
    <row r="83" s="474" customFormat="1" ht="15" x14ac:dyDescent="0.25"/>
    <row r="84" s="474" customFormat="1" ht="15" x14ac:dyDescent="0.25"/>
    <row r="85" s="474" customFormat="1" ht="15" x14ac:dyDescent="0.25"/>
    <row r="86" s="474" customFormat="1" ht="15" x14ac:dyDescent="0.25"/>
    <row r="87" s="474" customFormat="1" ht="15" x14ac:dyDescent="0.25"/>
    <row r="88" s="474" customFormat="1" ht="15" x14ac:dyDescent="0.25"/>
    <row r="89" s="474" customFormat="1" ht="15" x14ac:dyDescent="0.25"/>
    <row r="90" s="474" customFormat="1" ht="15" x14ac:dyDescent="0.25"/>
    <row r="91" s="474" customFormat="1" ht="15" x14ac:dyDescent="0.25"/>
    <row r="92" s="474" customFormat="1" ht="15" x14ac:dyDescent="0.25"/>
    <row r="93" s="474" customFormat="1" ht="15" x14ac:dyDescent="0.25"/>
    <row r="94" s="474" customFormat="1" ht="15" x14ac:dyDescent="0.25"/>
    <row r="95" s="474" customFormat="1" ht="15" x14ac:dyDescent="0.25"/>
    <row r="96" s="474" customFormat="1" ht="15" x14ac:dyDescent="0.25"/>
    <row r="97" spans="2:4" s="474" customFormat="1" ht="15" x14ac:dyDescent="0.25"/>
    <row r="98" spans="2:4" s="474" customFormat="1" ht="15" x14ac:dyDescent="0.25"/>
    <row r="99" spans="2:4" ht="15" x14ac:dyDescent="0.25">
      <c r="B99" s="474"/>
      <c r="C99" s="474"/>
      <c r="D99" s="474"/>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459</v>
      </c>
      <c r="C6" s="1170"/>
      <c r="D6" s="1170"/>
      <c r="E6" s="1170"/>
      <c r="F6" s="1170"/>
      <c r="G6" s="1170"/>
      <c r="H6" s="1170"/>
      <c r="I6" s="1170"/>
      <c r="J6" s="1170"/>
      <c r="K6" s="1170"/>
      <c r="L6" s="1170"/>
      <c r="M6" s="1170"/>
      <c r="N6" s="1170"/>
      <c r="O6" s="389"/>
    </row>
    <row r="7" spans="1:17" s="7" customFormat="1" ht="11.2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tr">
        <f>porsaad!B6</f>
        <v>Situación a 31 de marzo de 2023</v>
      </c>
      <c r="C8" s="1171"/>
      <c r="D8" s="1171"/>
      <c r="E8" s="1171"/>
      <c r="F8" s="1171"/>
      <c r="G8" s="1171"/>
      <c r="H8" s="1171"/>
      <c r="I8" s="1171"/>
      <c r="J8" s="1171"/>
      <c r="K8" s="1171"/>
      <c r="L8" s="1171"/>
      <c r="M8" s="1171"/>
      <c r="N8" s="1171"/>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72" t="s">
        <v>3</v>
      </c>
      <c r="D11" s="1172"/>
      <c r="E11" s="1172"/>
    </row>
    <row r="12" spans="1:17" s="390" customFormat="1" ht="15" x14ac:dyDescent="0.25">
      <c r="C12" s="390" t="s">
        <v>26</v>
      </c>
      <c r="D12" s="390" t="s">
        <v>27</v>
      </c>
      <c r="E12" s="390" t="s">
        <v>162</v>
      </c>
      <c r="F12" s="390" t="s">
        <v>71</v>
      </c>
      <c r="G12" s="390" t="s">
        <v>163</v>
      </c>
      <c r="H12" s="390" t="s">
        <v>164</v>
      </c>
      <c r="I12" s="391"/>
      <c r="J12" s="391"/>
      <c r="K12" s="391"/>
    </row>
    <row r="13" spans="1:17" s="390" customFormat="1" ht="15" x14ac:dyDescent="0.25">
      <c r="B13" s="390" t="s">
        <v>11</v>
      </c>
      <c r="C13" s="392">
        <v>13637</v>
      </c>
      <c r="D13" s="392">
        <v>65054</v>
      </c>
      <c r="E13" s="392">
        <v>1</v>
      </c>
      <c r="F13" s="392">
        <v>78691</v>
      </c>
      <c r="G13" s="479">
        <v>0.1732980899975855</v>
      </c>
      <c r="H13" s="479">
        <v>0.82670191000241455</v>
      </c>
      <c r="I13" s="480">
        <v>0.26473964968009817</v>
      </c>
      <c r="J13" s="391"/>
      <c r="K13" s="391"/>
      <c r="M13" s="392"/>
      <c r="N13" s="392"/>
      <c r="O13" s="393"/>
      <c r="P13" s="393"/>
      <c r="Q13" s="393"/>
    </row>
    <row r="14" spans="1:17" s="390" customFormat="1" ht="15" x14ac:dyDescent="0.25">
      <c r="B14" s="390" t="s">
        <v>10</v>
      </c>
      <c r="C14" s="392">
        <v>5958</v>
      </c>
      <c r="D14" s="392">
        <v>13866</v>
      </c>
      <c r="E14" s="392">
        <v>0</v>
      </c>
      <c r="F14" s="392">
        <v>19824</v>
      </c>
      <c r="G14" s="479">
        <v>0.30054479418886199</v>
      </c>
      <c r="H14" s="479">
        <v>0.69945520581113807</v>
      </c>
      <c r="I14" s="480">
        <v>0.26473964968009817</v>
      </c>
      <c r="J14" s="391"/>
      <c r="K14" s="391"/>
      <c r="M14" s="392"/>
      <c r="N14" s="392"/>
      <c r="O14" s="393"/>
      <c r="P14" s="393"/>
      <c r="Q14" s="393"/>
    </row>
    <row r="15" spans="1:17" s="390" customFormat="1" ht="15" x14ac:dyDescent="0.25">
      <c r="B15" s="390" t="s">
        <v>40</v>
      </c>
      <c r="C15" s="392">
        <v>2780</v>
      </c>
      <c r="D15" s="392">
        <v>8153</v>
      </c>
      <c r="E15" s="392">
        <v>0</v>
      </c>
      <c r="F15" s="392">
        <v>10933</v>
      </c>
      <c r="G15" s="479">
        <v>0.25427604500137202</v>
      </c>
      <c r="H15" s="479">
        <v>0.74572395499862798</v>
      </c>
      <c r="I15" s="480">
        <v>0.26473964968009817</v>
      </c>
      <c r="J15" s="391"/>
      <c r="K15" s="391"/>
      <c r="M15" s="392"/>
      <c r="N15" s="392"/>
      <c r="O15" s="393"/>
      <c r="P15" s="393"/>
      <c r="Q15" s="393"/>
    </row>
    <row r="16" spans="1:17" s="390" customFormat="1" ht="15" x14ac:dyDescent="0.25">
      <c r="B16" s="390" t="s">
        <v>41</v>
      </c>
      <c r="C16" s="392">
        <v>6235</v>
      </c>
      <c r="D16" s="392">
        <v>14742</v>
      </c>
      <c r="E16" s="392">
        <v>0</v>
      </c>
      <c r="F16" s="392">
        <v>20977</v>
      </c>
      <c r="G16" s="479">
        <v>0.2972302998522191</v>
      </c>
      <c r="H16" s="479">
        <v>0.70276970014778095</v>
      </c>
      <c r="I16" s="480">
        <v>0.26473964968009817</v>
      </c>
      <c r="J16" s="391"/>
      <c r="K16" s="391"/>
      <c r="M16" s="392"/>
      <c r="N16" s="392"/>
      <c r="O16" s="393"/>
      <c r="P16" s="393"/>
      <c r="Q16" s="393"/>
    </row>
    <row r="17" spans="2:17" s="390" customFormat="1" ht="15" x14ac:dyDescent="0.25">
      <c r="B17" s="390" t="s">
        <v>9</v>
      </c>
      <c r="C17" s="392">
        <v>3246</v>
      </c>
      <c r="D17" s="392">
        <v>11824</v>
      </c>
      <c r="E17" s="392">
        <v>0</v>
      </c>
      <c r="F17" s="392">
        <v>15070</v>
      </c>
      <c r="G17" s="479">
        <v>0.21539482415394823</v>
      </c>
      <c r="H17" s="479">
        <v>0.78460517584605172</v>
      </c>
      <c r="I17" s="480">
        <v>0.26473964968009817</v>
      </c>
      <c r="J17" s="391"/>
      <c r="K17" s="391"/>
      <c r="M17" s="392"/>
      <c r="N17" s="392"/>
      <c r="O17" s="393"/>
      <c r="P17" s="393"/>
      <c r="Q17" s="393"/>
    </row>
    <row r="18" spans="2:17" s="390" customFormat="1" ht="15" x14ac:dyDescent="0.25">
      <c r="B18" s="390" t="s">
        <v>8</v>
      </c>
      <c r="C18" s="392">
        <v>2523</v>
      </c>
      <c r="D18" s="392">
        <v>6693</v>
      </c>
      <c r="E18" s="392">
        <v>0</v>
      </c>
      <c r="F18" s="392">
        <v>9216</v>
      </c>
      <c r="G18" s="479">
        <v>0.27376302083333331</v>
      </c>
      <c r="H18" s="479">
        <v>0.72623697916666663</v>
      </c>
      <c r="I18" s="480">
        <v>0.26473964968009817</v>
      </c>
      <c r="J18" s="391"/>
      <c r="K18" s="391"/>
      <c r="M18" s="392"/>
      <c r="N18" s="392"/>
      <c r="O18" s="393"/>
      <c r="P18" s="393"/>
      <c r="Q18" s="393"/>
    </row>
    <row r="19" spans="2:17" s="390" customFormat="1" ht="15" x14ac:dyDescent="0.25">
      <c r="B19" s="390" t="s">
        <v>7</v>
      </c>
      <c r="C19" s="392">
        <v>7468</v>
      </c>
      <c r="D19" s="392">
        <v>23430</v>
      </c>
      <c r="E19" s="392">
        <v>0</v>
      </c>
      <c r="F19" s="392">
        <v>30898</v>
      </c>
      <c r="G19" s="479">
        <v>0.24169849181176775</v>
      </c>
      <c r="H19" s="479">
        <v>0.75830150818823228</v>
      </c>
      <c r="I19" s="480">
        <v>0.26473964968009817</v>
      </c>
      <c r="J19" s="391"/>
      <c r="K19" s="391"/>
      <c r="M19" s="392"/>
      <c r="N19" s="392"/>
      <c r="O19" s="393"/>
      <c r="P19" s="393"/>
      <c r="Q19" s="393"/>
    </row>
    <row r="20" spans="2:17" s="390" customFormat="1" ht="15" x14ac:dyDescent="0.25">
      <c r="B20" s="390" t="s">
        <v>43</v>
      </c>
      <c r="C20" s="392">
        <v>3742</v>
      </c>
      <c r="D20" s="392">
        <v>13219</v>
      </c>
      <c r="E20" s="392">
        <v>0</v>
      </c>
      <c r="F20" s="392">
        <v>16961</v>
      </c>
      <c r="G20" s="479">
        <v>0.22062378397500149</v>
      </c>
      <c r="H20" s="479">
        <v>0.77937621602499851</v>
      </c>
      <c r="I20" s="480">
        <v>0.26473964968009817</v>
      </c>
      <c r="J20" s="391"/>
      <c r="K20" s="391"/>
      <c r="M20" s="392"/>
      <c r="N20" s="392"/>
      <c r="O20" s="393"/>
      <c r="P20" s="393"/>
      <c r="Q20" s="393"/>
    </row>
    <row r="21" spans="2:17" s="390" customFormat="1" ht="15" x14ac:dyDescent="0.25">
      <c r="B21" s="390" t="s">
        <v>44</v>
      </c>
      <c r="C21" s="392">
        <v>39637</v>
      </c>
      <c r="D21" s="392">
        <v>74032</v>
      </c>
      <c r="E21" s="392">
        <v>0</v>
      </c>
      <c r="F21" s="392">
        <v>113669</v>
      </c>
      <c r="G21" s="479">
        <v>0.34870545179424467</v>
      </c>
      <c r="H21" s="479">
        <v>0.65129454820575527</v>
      </c>
      <c r="I21" s="480">
        <v>0.26473964968009817</v>
      </c>
      <c r="J21" s="391"/>
      <c r="K21" s="391"/>
      <c r="M21" s="392"/>
      <c r="N21" s="392"/>
      <c r="O21" s="393"/>
      <c r="P21" s="393"/>
      <c r="Q21" s="393"/>
    </row>
    <row r="22" spans="2:17" s="390" customFormat="1" ht="15" x14ac:dyDescent="0.25">
      <c r="B22" s="390" t="s">
        <v>6</v>
      </c>
      <c r="C22" s="392">
        <v>25767</v>
      </c>
      <c r="D22" s="392">
        <v>75478</v>
      </c>
      <c r="E22" s="392">
        <v>0</v>
      </c>
      <c r="F22" s="392">
        <v>101245</v>
      </c>
      <c r="G22" s="479">
        <v>0.25450145686206727</v>
      </c>
      <c r="H22" s="479">
        <v>0.74549854313793273</v>
      </c>
      <c r="I22" s="480">
        <v>0.26473964968009817</v>
      </c>
      <c r="J22" s="391"/>
      <c r="K22" s="391"/>
      <c r="M22" s="392"/>
      <c r="N22" s="392"/>
      <c r="O22" s="393"/>
      <c r="P22" s="393"/>
      <c r="Q22" s="393"/>
    </row>
    <row r="23" spans="2:17" s="390" customFormat="1" ht="15" x14ac:dyDescent="0.25">
      <c r="B23" s="390" t="s">
        <v>5</v>
      </c>
      <c r="C23" s="392">
        <v>1144</v>
      </c>
      <c r="D23" s="392">
        <v>5272</v>
      </c>
      <c r="E23" s="392">
        <v>0</v>
      </c>
      <c r="F23" s="392">
        <v>6416</v>
      </c>
      <c r="G23" s="479">
        <v>0.17830423940149626</v>
      </c>
      <c r="H23" s="479">
        <v>0.82169576059850369</v>
      </c>
      <c r="I23" s="480">
        <v>0.26473964968009817</v>
      </c>
      <c r="J23" s="391"/>
      <c r="K23" s="391"/>
      <c r="M23" s="392"/>
      <c r="N23" s="392"/>
      <c r="O23" s="393"/>
      <c r="P23" s="393"/>
      <c r="Q23" s="393"/>
    </row>
    <row r="24" spans="2:17" s="390" customFormat="1" ht="15" x14ac:dyDescent="0.25">
      <c r="B24" s="390" t="s">
        <v>38</v>
      </c>
      <c r="C24" s="392">
        <v>2432</v>
      </c>
      <c r="D24" s="392">
        <v>14058</v>
      </c>
      <c r="E24" s="392">
        <v>0</v>
      </c>
      <c r="F24" s="392">
        <v>16490</v>
      </c>
      <c r="G24" s="479">
        <v>0.1474833232261977</v>
      </c>
      <c r="H24" s="479">
        <v>0.85251667677380227</v>
      </c>
      <c r="I24" s="480">
        <v>0.26473964968009817</v>
      </c>
      <c r="J24" s="391"/>
      <c r="K24" s="391"/>
      <c r="M24" s="392"/>
      <c r="N24" s="392"/>
      <c r="O24" s="393"/>
      <c r="P24" s="393"/>
      <c r="Q24" s="393"/>
    </row>
    <row r="25" spans="2:17" s="390" customFormat="1" ht="15" x14ac:dyDescent="0.25">
      <c r="B25" s="390" t="s">
        <v>45</v>
      </c>
      <c r="C25" s="392">
        <v>10972</v>
      </c>
      <c r="D25" s="392">
        <v>33456</v>
      </c>
      <c r="E25" s="392">
        <v>0</v>
      </c>
      <c r="F25" s="392">
        <v>44428</v>
      </c>
      <c r="G25" s="479">
        <v>0.24696137570901233</v>
      </c>
      <c r="H25" s="479">
        <v>0.75303862429098767</v>
      </c>
      <c r="I25" s="480">
        <v>0.26473964968009817</v>
      </c>
      <c r="J25" s="391"/>
      <c r="K25" s="391"/>
      <c r="M25" s="392"/>
      <c r="N25" s="392"/>
      <c r="O25" s="393"/>
      <c r="P25" s="393"/>
      <c r="Q25" s="393"/>
    </row>
    <row r="26" spans="2:17" s="390" customFormat="1" ht="15" x14ac:dyDescent="0.25">
      <c r="B26" s="390" t="s">
        <v>46</v>
      </c>
      <c r="C26" s="392">
        <v>6642</v>
      </c>
      <c r="D26" s="392">
        <v>17121</v>
      </c>
      <c r="E26" s="392">
        <v>0</v>
      </c>
      <c r="F26" s="392">
        <v>23763</v>
      </c>
      <c r="G26" s="479">
        <v>0.279510162858225</v>
      </c>
      <c r="H26" s="479">
        <v>0.72048983714177506</v>
      </c>
      <c r="I26" s="480">
        <v>0.26473964968009817</v>
      </c>
      <c r="J26" s="391"/>
      <c r="K26" s="391"/>
      <c r="M26" s="392"/>
      <c r="N26" s="392"/>
      <c r="O26" s="393"/>
      <c r="P26" s="393"/>
      <c r="Q26" s="393"/>
    </row>
    <row r="27" spans="2:17" s="390" customFormat="1" ht="15" x14ac:dyDescent="0.25">
      <c r="B27" s="390" t="s">
        <v>47</v>
      </c>
      <c r="C27" s="392">
        <v>2799</v>
      </c>
      <c r="D27" s="392">
        <v>7034</v>
      </c>
      <c r="E27" s="392">
        <v>0</v>
      </c>
      <c r="F27" s="392">
        <v>9833</v>
      </c>
      <c r="G27" s="479">
        <v>0.28465371707515508</v>
      </c>
      <c r="H27" s="479">
        <v>0.71534628292484492</v>
      </c>
      <c r="I27" s="480">
        <v>0.26473964968009817</v>
      </c>
      <c r="J27" s="391"/>
      <c r="K27" s="391"/>
      <c r="M27" s="392"/>
      <c r="N27" s="392"/>
      <c r="O27" s="393"/>
      <c r="P27" s="393"/>
      <c r="Q27" s="393"/>
    </row>
    <row r="28" spans="2:17" s="390" customFormat="1" ht="15" x14ac:dyDescent="0.25">
      <c r="B28" s="390" t="s">
        <v>48</v>
      </c>
      <c r="C28" s="392">
        <v>11780</v>
      </c>
      <c r="D28" s="392">
        <v>23450</v>
      </c>
      <c r="E28" s="392">
        <v>0</v>
      </c>
      <c r="F28" s="392">
        <v>35230</v>
      </c>
      <c r="G28" s="479">
        <v>0.33437411297189895</v>
      </c>
      <c r="H28" s="479">
        <v>0.6656258870281011</v>
      </c>
      <c r="I28" s="480">
        <v>0.26473964968009817</v>
      </c>
      <c r="J28" s="391"/>
      <c r="K28" s="391"/>
      <c r="M28" s="392"/>
      <c r="N28" s="392"/>
      <c r="O28" s="393"/>
      <c r="P28" s="393"/>
      <c r="Q28" s="393"/>
    </row>
    <row r="29" spans="2:17" s="390" customFormat="1" ht="15" x14ac:dyDescent="0.25">
      <c r="B29" s="390" t="s">
        <v>49</v>
      </c>
      <c r="C29" s="392">
        <v>356</v>
      </c>
      <c r="D29" s="392">
        <v>903</v>
      </c>
      <c r="E29" s="392">
        <v>0</v>
      </c>
      <c r="F29" s="392">
        <v>1259</v>
      </c>
      <c r="G29" s="479">
        <v>0.28276409849086576</v>
      </c>
      <c r="H29" s="479">
        <v>0.71723590150913419</v>
      </c>
      <c r="I29" s="480">
        <v>0.26473964968009817</v>
      </c>
      <c r="J29" s="391"/>
      <c r="K29" s="391"/>
      <c r="M29" s="392"/>
      <c r="N29" s="392"/>
      <c r="O29" s="393"/>
      <c r="P29" s="393"/>
      <c r="Q29" s="393"/>
    </row>
    <row r="30" spans="2:17" s="390" customFormat="1" ht="15" x14ac:dyDescent="0.25">
      <c r="B30" s="390" t="s">
        <v>42</v>
      </c>
      <c r="C30" s="392">
        <v>126</v>
      </c>
      <c r="D30" s="392">
        <v>636</v>
      </c>
      <c r="E30" s="392">
        <v>0</v>
      </c>
      <c r="F30" s="392">
        <v>762</v>
      </c>
      <c r="G30" s="479">
        <v>0.16535433070866143</v>
      </c>
      <c r="H30" s="479">
        <v>0.83464566929133854</v>
      </c>
      <c r="I30" s="480">
        <v>0.26473964968009817</v>
      </c>
      <c r="J30" s="391"/>
      <c r="K30" s="391"/>
      <c r="M30" s="392"/>
      <c r="N30" s="392"/>
      <c r="O30" s="393"/>
      <c r="P30" s="393"/>
      <c r="Q30" s="393"/>
    </row>
    <row r="31" spans="2:17" s="390" customFormat="1" ht="15" x14ac:dyDescent="0.25">
      <c r="B31" s="390" t="s">
        <v>50</v>
      </c>
      <c r="C31" s="392">
        <v>104</v>
      </c>
      <c r="D31" s="392">
        <v>808</v>
      </c>
      <c r="E31" s="392">
        <v>0</v>
      </c>
      <c r="F31" s="392">
        <v>912</v>
      </c>
      <c r="G31" s="479">
        <v>0.11403508771929824</v>
      </c>
      <c r="H31" s="479">
        <v>0.88596491228070173</v>
      </c>
      <c r="I31" s="480">
        <v>0.26473964968009817</v>
      </c>
      <c r="J31" s="391"/>
      <c r="K31" s="391"/>
      <c r="M31" s="392"/>
      <c r="N31" s="392"/>
      <c r="O31" s="393"/>
      <c r="P31" s="393"/>
      <c r="Q31" s="393"/>
    </row>
    <row r="32" spans="2:17" s="390" customFormat="1" ht="15" x14ac:dyDescent="0.25">
      <c r="B32" s="394" t="s">
        <v>3</v>
      </c>
      <c r="C32" s="395">
        <v>147348</v>
      </c>
      <c r="D32" s="395">
        <v>409229</v>
      </c>
      <c r="E32" s="395">
        <v>1</v>
      </c>
      <c r="F32" s="395">
        <v>556577</v>
      </c>
      <c r="G32" s="481">
        <v>0.26473964968009817</v>
      </c>
      <c r="H32" s="481">
        <v>0.73526035031990178</v>
      </c>
      <c r="I32" s="480">
        <v>0.26473964968009817</v>
      </c>
      <c r="J32" s="391"/>
      <c r="K32" s="391"/>
      <c r="M32" s="392"/>
      <c r="N32" s="392"/>
      <c r="O32" s="393"/>
      <c r="P32" s="393"/>
      <c r="Q32" s="393"/>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W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21" x14ac:dyDescent="0.25">
      <c r="A1" s="869"/>
      <c r="B1" s="869"/>
      <c r="H1" s="871"/>
      <c r="I1" s="871"/>
    </row>
    <row r="2" spans="1:21" ht="48.75" customHeight="1" x14ac:dyDescent="0.25">
      <c r="A2" s="869"/>
      <c r="B2" s="869"/>
      <c r="H2" s="871"/>
      <c r="I2" s="871"/>
    </row>
    <row r="3" spans="1:21" ht="40.5" customHeight="1" x14ac:dyDescent="0.25">
      <c r="A3" s="869"/>
      <c r="B3" s="1032" t="s">
        <v>380</v>
      </c>
      <c r="C3" s="1032"/>
      <c r="D3" s="1032"/>
      <c r="E3" s="1032"/>
      <c r="F3" s="1032"/>
      <c r="G3" s="1032"/>
      <c r="H3" s="1032"/>
      <c r="I3" s="1032"/>
      <c r="J3" s="1032"/>
      <c r="K3" s="1032"/>
      <c r="L3" s="1032"/>
      <c r="M3" s="1032"/>
      <c r="N3" s="1032"/>
      <c r="O3" s="1032"/>
      <c r="P3" s="1032"/>
      <c r="Q3" s="1032"/>
      <c r="R3" s="1032"/>
      <c r="S3" s="1032"/>
    </row>
    <row r="5" spans="1:21" x14ac:dyDescent="0.25">
      <c r="B5" s="872"/>
      <c r="C5" s="1028" t="s">
        <v>378</v>
      </c>
      <c r="D5" s="1028"/>
      <c r="E5" s="1028"/>
      <c r="F5" s="1028"/>
      <c r="G5" s="1028"/>
      <c r="H5" s="1028"/>
      <c r="I5" s="1028"/>
      <c r="J5" s="1028" t="s">
        <v>352</v>
      </c>
      <c r="K5" s="1028"/>
      <c r="L5" s="1028"/>
      <c r="M5" s="1028"/>
      <c r="N5" s="1028"/>
      <c r="O5" s="1028"/>
      <c r="P5" s="1028"/>
      <c r="Q5" s="1028"/>
      <c r="R5" s="1028"/>
      <c r="S5" s="1028"/>
    </row>
    <row r="6" spans="1:21" ht="21" customHeight="1" x14ac:dyDescent="0.25">
      <c r="B6" s="872"/>
      <c r="C6" s="1029"/>
      <c r="D6" s="1029"/>
      <c r="E6" s="1029"/>
      <c r="F6" s="1029"/>
      <c r="G6" s="1029"/>
      <c r="H6" s="1029"/>
      <c r="I6" s="1029"/>
      <c r="J6" s="1029">
        <v>43830</v>
      </c>
      <c r="K6" s="1030"/>
      <c r="L6" s="1031">
        <v>44196</v>
      </c>
      <c r="M6" s="1031"/>
      <c r="N6" s="1031">
        <v>44561</v>
      </c>
      <c r="O6" s="1031"/>
      <c r="P6" s="1031">
        <v>44926</v>
      </c>
      <c r="Q6" s="1031"/>
      <c r="R6" s="1031">
        <f>EVO_sol!R6</f>
        <v>45016</v>
      </c>
      <c r="S6" s="1031"/>
    </row>
    <row r="7" spans="1:21" x14ac:dyDescent="0.25">
      <c r="B7" s="941"/>
      <c r="C7" s="874">
        <v>43465</v>
      </c>
      <c r="D7" s="874">
        <v>43830</v>
      </c>
      <c r="E7" s="874">
        <v>44196</v>
      </c>
      <c r="F7" s="874">
        <v>44561</v>
      </c>
      <c r="G7" s="874">
        <v>44926</v>
      </c>
      <c r="H7" s="874">
        <f>EVO!H7</f>
        <v>45016</v>
      </c>
      <c r="I7" s="874"/>
      <c r="J7" s="874" t="s">
        <v>31</v>
      </c>
      <c r="K7" s="874" t="s">
        <v>353</v>
      </c>
      <c r="L7" s="874" t="s">
        <v>31</v>
      </c>
      <c r="M7" s="874" t="s">
        <v>353</v>
      </c>
      <c r="N7" s="874" t="s">
        <v>31</v>
      </c>
      <c r="O7" s="874" t="s">
        <v>353</v>
      </c>
      <c r="P7" s="874" t="s">
        <v>31</v>
      </c>
      <c r="Q7" s="874" t="s">
        <v>353</v>
      </c>
      <c r="R7" s="874" t="s">
        <v>31</v>
      </c>
      <c r="S7" s="874" t="s">
        <v>353</v>
      </c>
    </row>
    <row r="8" spans="1:21" ht="15" customHeight="1" x14ac:dyDescent="0.25">
      <c r="B8" s="913" t="s">
        <v>11</v>
      </c>
      <c r="C8" s="920">
        <v>287340</v>
      </c>
      <c r="D8" s="920">
        <v>294246</v>
      </c>
      <c r="E8" s="920">
        <v>285089</v>
      </c>
      <c r="F8" s="920">
        <v>295552</v>
      </c>
      <c r="G8" s="920">
        <v>307238</v>
      </c>
      <c r="H8" s="920">
        <v>309072</v>
      </c>
      <c r="I8" s="885"/>
      <c r="J8" s="921">
        <v>2.4034245145124311E-2</v>
      </c>
      <c r="K8" s="920">
        <v>6906</v>
      </c>
      <c r="L8" s="922">
        <v>-3.1120219136368865E-2</v>
      </c>
      <c r="M8" s="923">
        <v>-9157</v>
      </c>
      <c r="N8" s="922">
        <v>3.6700819744009738E-2</v>
      </c>
      <c r="O8" s="923">
        <v>10463</v>
      </c>
      <c r="P8" s="922">
        <v>3.9539573408401862E-2</v>
      </c>
      <c r="Q8" s="923">
        <f>G8-F8</f>
        <v>11686</v>
      </c>
      <c r="R8" s="924">
        <f>[1]Cuadro_CCAA2!N55</f>
        <v>4.444091497392888E-2</v>
      </c>
      <c r="S8" s="923">
        <f>[1]Cuadro_CCAA2!O55</f>
        <v>13151</v>
      </c>
    </row>
    <row r="9" spans="1:21" x14ac:dyDescent="0.25">
      <c r="B9" s="942" t="s">
        <v>10</v>
      </c>
      <c r="C9" s="890">
        <v>35146</v>
      </c>
      <c r="D9" s="890">
        <v>39188</v>
      </c>
      <c r="E9" s="890">
        <v>36344</v>
      </c>
      <c r="F9" s="890">
        <v>37924</v>
      </c>
      <c r="G9" s="890">
        <v>39112</v>
      </c>
      <c r="H9" s="890">
        <v>39602</v>
      </c>
      <c r="I9" s="891"/>
      <c r="J9" s="892">
        <v>0.11500597507539978</v>
      </c>
      <c r="K9" s="890">
        <v>4042</v>
      </c>
      <c r="L9" s="895">
        <v>-7.2573236705113842E-2</v>
      </c>
      <c r="M9" s="893">
        <v>-2844</v>
      </c>
      <c r="N9" s="895">
        <v>4.3473475676865547E-2</v>
      </c>
      <c r="O9" s="893">
        <v>1580</v>
      </c>
      <c r="P9" s="895">
        <v>3.1325809513764291E-2</v>
      </c>
      <c r="Q9" s="893">
        <f t="shared" ref="Q9:Q26" si="0">G9-F9</f>
        <v>1188</v>
      </c>
      <c r="R9" s="894">
        <f>[1]Cuadro_CCAA2!N56</f>
        <v>4.5211011111404353E-2</v>
      </c>
      <c r="S9" s="893">
        <f>[1]Cuadro_CCAA2!O56</f>
        <v>1713</v>
      </c>
    </row>
    <row r="10" spans="1:21" x14ac:dyDescent="0.25">
      <c r="B10" s="942" t="s">
        <v>40</v>
      </c>
      <c r="C10" s="890">
        <v>25573</v>
      </c>
      <c r="D10" s="890">
        <v>26877</v>
      </c>
      <c r="E10" s="890">
        <v>27263</v>
      </c>
      <c r="F10" s="890">
        <v>29763</v>
      </c>
      <c r="G10" s="890">
        <v>31755</v>
      </c>
      <c r="H10" s="890">
        <v>31846</v>
      </c>
      <c r="I10" s="891"/>
      <c r="J10" s="892">
        <v>5.0991279865483019E-2</v>
      </c>
      <c r="K10" s="890">
        <v>1304</v>
      </c>
      <c r="L10" s="895">
        <v>1.436172191836893E-2</v>
      </c>
      <c r="M10" s="893">
        <v>386</v>
      </c>
      <c r="N10" s="895">
        <v>9.1699372776290256E-2</v>
      </c>
      <c r="O10" s="893">
        <v>2500</v>
      </c>
      <c r="P10" s="895">
        <v>6.6928737022477591E-2</v>
      </c>
      <c r="Q10" s="893">
        <f t="shared" si="0"/>
        <v>1992</v>
      </c>
      <c r="R10" s="894">
        <f>[1]Cuadro_CCAA2!N57</f>
        <v>5.3317457167427307E-2</v>
      </c>
      <c r="S10" s="893">
        <f>[1]Cuadro_CCAA2!O57</f>
        <v>1612</v>
      </c>
    </row>
    <row r="11" spans="1:21" x14ac:dyDescent="0.25">
      <c r="B11" s="942" t="s">
        <v>41</v>
      </c>
      <c r="C11" s="890">
        <v>20139</v>
      </c>
      <c r="D11" s="890">
        <v>24991</v>
      </c>
      <c r="E11" s="890">
        <v>25528</v>
      </c>
      <c r="F11" s="890">
        <v>26990</v>
      </c>
      <c r="G11" s="890">
        <v>29491</v>
      </c>
      <c r="H11" s="890">
        <v>30395</v>
      </c>
      <c r="I11" s="891"/>
      <c r="J11" s="892">
        <v>0.24092556730721482</v>
      </c>
      <c r="K11" s="890">
        <v>4852</v>
      </c>
      <c r="L11" s="895">
        <v>2.148773558481043E-2</v>
      </c>
      <c r="M11" s="893">
        <v>537</v>
      </c>
      <c r="N11" s="895">
        <v>5.7270448135380736E-2</v>
      </c>
      <c r="O11" s="893">
        <v>1462</v>
      </c>
      <c r="P11" s="895">
        <v>9.2663949610967133E-2</v>
      </c>
      <c r="Q11" s="893">
        <f t="shared" si="0"/>
        <v>2501</v>
      </c>
      <c r="R11" s="894">
        <f>[1]Cuadro_CCAA2!N58</f>
        <v>0.11377794063759628</v>
      </c>
      <c r="S11" s="893">
        <f>[1]Cuadro_CCAA2!O58</f>
        <v>3105</v>
      </c>
    </row>
    <row r="12" spans="1:21" x14ac:dyDescent="0.25">
      <c r="B12" s="942" t="s">
        <v>9</v>
      </c>
      <c r="C12" s="890">
        <v>30594</v>
      </c>
      <c r="D12" s="890">
        <v>32430</v>
      </c>
      <c r="E12" s="890">
        <v>33152</v>
      </c>
      <c r="F12" s="890">
        <v>36737</v>
      </c>
      <c r="G12" s="890">
        <v>41768</v>
      </c>
      <c r="H12" s="890">
        <v>42790</v>
      </c>
      <c r="I12" s="891"/>
      <c r="J12" s="892">
        <v>6.0011767013139927E-2</v>
      </c>
      <c r="K12" s="890">
        <v>1836</v>
      </c>
      <c r="L12" s="895">
        <v>2.2263336416898039E-2</v>
      </c>
      <c r="M12" s="893">
        <v>722</v>
      </c>
      <c r="N12" s="895">
        <v>0.10813827220077221</v>
      </c>
      <c r="O12" s="893">
        <v>3585</v>
      </c>
      <c r="P12" s="895">
        <v>0.13694640280915693</v>
      </c>
      <c r="Q12" s="893">
        <f t="shared" si="0"/>
        <v>5031</v>
      </c>
      <c r="R12" s="894">
        <f>[1]Cuadro_CCAA2!N59</f>
        <v>0.12822000158198654</v>
      </c>
      <c r="S12" s="893">
        <f>[1]Cuadro_CCAA2!O59</f>
        <v>4863</v>
      </c>
      <c r="U12" s="925"/>
    </row>
    <row r="13" spans="1:21" x14ac:dyDescent="0.25">
      <c r="B13" s="942" t="s">
        <v>8</v>
      </c>
      <c r="C13" s="890">
        <v>20401</v>
      </c>
      <c r="D13" s="890">
        <v>21169</v>
      </c>
      <c r="E13" s="890">
        <v>21022</v>
      </c>
      <c r="F13" s="890">
        <v>18734</v>
      </c>
      <c r="G13" s="890">
        <v>18426</v>
      </c>
      <c r="H13" s="890">
        <v>18640</v>
      </c>
      <c r="I13" s="891"/>
      <c r="J13" s="892">
        <v>3.7645213469927885E-2</v>
      </c>
      <c r="K13" s="890">
        <v>768</v>
      </c>
      <c r="L13" s="895">
        <v>-6.9441163966177388E-3</v>
      </c>
      <c r="M13" s="893">
        <v>-147</v>
      </c>
      <c r="N13" s="895">
        <v>-0.10883835981352863</v>
      </c>
      <c r="O13" s="893">
        <v>-2288</v>
      </c>
      <c r="P13" s="895">
        <v>-1.644069606063836E-2</v>
      </c>
      <c r="Q13" s="893">
        <f t="shared" si="0"/>
        <v>-308</v>
      </c>
      <c r="R13" s="894">
        <f>[1]Cuadro_CCAA2!N60</f>
        <v>-1.4903287178945179E-2</v>
      </c>
      <c r="S13" s="893">
        <f>[1]Cuadro_CCAA2!O60</f>
        <v>-282</v>
      </c>
      <c r="U13" s="925"/>
    </row>
    <row r="14" spans="1:21" x14ac:dyDescent="0.25">
      <c r="B14" s="942" t="s">
        <v>7</v>
      </c>
      <c r="C14" s="890">
        <v>94845</v>
      </c>
      <c r="D14" s="890">
        <v>106369</v>
      </c>
      <c r="E14" s="890">
        <v>105708</v>
      </c>
      <c r="F14" s="890">
        <v>108898</v>
      </c>
      <c r="G14" s="890">
        <v>114380</v>
      </c>
      <c r="H14" s="890">
        <v>116386</v>
      </c>
      <c r="I14" s="891"/>
      <c r="J14" s="892">
        <v>0.1215035057198588</v>
      </c>
      <c r="K14" s="890">
        <v>11524</v>
      </c>
      <c r="L14" s="895">
        <v>-6.2142165480544298E-3</v>
      </c>
      <c r="M14" s="893">
        <v>-661</v>
      </c>
      <c r="N14" s="895">
        <v>3.0177470011730323E-2</v>
      </c>
      <c r="O14" s="893">
        <v>3190</v>
      </c>
      <c r="P14" s="895">
        <v>5.0340685779353134E-2</v>
      </c>
      <c r="Q14" s="893">
        <f t="shared" si="0"/>
        <v>5482</v>
      </c>
      <c r="R14" s="894">
        <f>[1]Cuadro_CCAA2!N61</f>
        <v>6.1151177527147382E-2</v>
      </c>
      <c r="S14" s="893">
        <f>[1]Cuadro_CCAA2!O61</f>
        <v>6707</v>
      </c>
      <c r="U14" s="925"/>
    </row>
    <row r="15" spans="1:21" x14ac:dyDescent="0.25">
      <c r="B15" s="942" t="s">
        <v>43</v>
      </c>
      <c r="C15" s="890">
        <v>64964</v>
      </c>
      <c r="D15" s="890">
        <v>68077</v>
      </c>
      <c r="E15" s="890">
        <v>64772</v>
      </c>
      <c r="F15" s="890">
        <v>66829</v>
      </c>
      <c r="G15" s="890">
        <v>69929</v>
      </c>
      <c r="H15" s="890">
        <v>71607</v>
      </c>
      <c r="I15" s="891"/>
      <c r="J15" s="892">
        <v>4.7918847361615668E-2</v>
      </c>
      <c r="K15" s="890">
        <v>3113</v>
      </c>
      <c r="L15" s="895">
        <v>-4.8547967742409326E-2</v>
      </c>
      <c r="M15" s="893">
        <v>-3305</v>
      </c>
      <c r="N15" s="895">
        <v>3.1757549558451226E-2</v>
      </c>
      <c r="O15" s="893">
        <v>2057</v>
      </c>
      <c r="P15" s="895">
        <v>4.6387047539242054E-2</v>
      </c>
      <c r="Q15" s="893">
        <f t="shared" si="0"/>
        <v>3100</v>
      </c>
      <c r="R15" s="894">
        <f>[1]Cuadro_CCAA2!N62</f>
        <v>5.8977506322187567E-2</v>
      </c>
      <c r="S15" s="893">
        <f>[1]Cuadro_CCAA2!O62</f>
        <v>3988</v>
      </c>
      <c r="U15" s="925"/>
    </row>
    <row r="16" spans="1:21" x14ac:dyDescent="0.25">
      <c r="B16" s="942" t="s">
        <v>44</v>
      </c>
      <c r="C16" s="890">
        <v>230178</v>
      </c>
      <c r="D16" s="890">
        <v>239983</v>
      </c>
      <c r="E16" s="890">
        <v>230320</v>
      </c>
      <c r="F16" s="890">
        <v>245417</v>
      </c>
      <c r="G16" s="890">
        <v>257644</v>
      </c>
      <c r="H16" s="890">
        <v>261369</v>
      </c>
      <c r="I16" s="891"/>
      <c r="J16" s="892">
        <v>4.2597468046468467E-2</v>
      </c>
      <c r="K16" s="890">
        <v>9805</v>
      </c>
      <c r="L16" s="895">
        <v>-4.02653521291092E-2</v>
      </c>
      <c r="M16" s="893">
        <v>-9663</v>
      </c>
      <c r="N16" s="895">
        <v>6.5547933310177164E-2</v>
      </c>
      <c r="O16" s="893">
        <v>15097</v>
      </c>
      <c r="P16" s="895">
        <v>4.9821324521121202E-2</v>
      </c>
      <c r="Q16" s="893">
        <f t="shared" si="0"/>
        <v>12227</v>
      </c>
      <c r="R16" s="894">
        <f>[1]Cuadro_CCAA2!N63</f>
        <v>6.1733259672099194E-2</v>
      </c>
      <c r="S16" s="893">
        <f>[1]Cuadro_CCAA2!O63</f>
        <v>15197</v>
      </c>
      <c r="U16" s="925"/>
    </row>
    <row r="17" spans="2:23" x14ac:dyDescent="0.25">
      <c r="B17" s="942" t="s">
        <v>6</v>
      </c>
      <c r="C17" s="890">
        <v>85031</v>
      </c>
      <c r="D17" s="890">
        <v>103107</v>
      </c>
      <c r="E17" s="890">
        <v>115485</v>
      </c>
      <c r="F17" s="890">
        <v>129091</v>
      </c>
      <c r="G17" s="890">
        <v>144410</v>
      </c>
      <c r="H17" s="890">
        <v>148437</v>
      </c>
      <c r="I17" s="891"/>
      <c r="J17" s="892">
        <v>0.21258129388105518</v>
      </c>
      <c r="K17" s="890">
        <v>18076</v>
      </c>
      <c r="L17" s="895">
        <v>0.12005004509878092</v>
      </c>
      <c r="M17" s="893">
        <v>12378</v>
      </c>
      <c r="N17" s="895">
        <v>0.11781616660172323</v>
      </c>
      <c r="O17" s="893">
        <v>13606</v>
      </c>
      <c r="P17" s="895">
        <v>0.11866822628998142</v>
      </c>
      <c r="Q17" s="893">
        <f t="shared" si="0"/>
        <v>15319</v>
      </c>
      <c r="R17" s="894">
        <f>[1]Cuadro_CCAA2!N64</f>
        <v>0.13212166511585344</v>
      </c>
      <c r="S17" s="893">
        <f>[1]Cuadro_CCAA2!O64</f>
        <v>17323</v>
      </c>
      <c r="U17" s="925"/>
    </row>
    <row r="18" spans="2:23" x14ac:dyDescent="0.25">
      <c r="B18" s="942" t="s">
        <v>5</v>
      </c>
      <c r="C18" s="890">
        <v>33341</v>
      </c>
      <c r="D18" s="890">
        <v>35443</v>
      </c>
      <c r="E18" s="890">
        <v>34750</v>
      </c>
      <c r="F18" s="890">
        <v>36342</v>
      </c>
      <c r="G18" s="890">
        <v>38917</v>
      </c>
      <c r="H18" s="890">
        <v>38982</v>
      </c>
      <c r="I18" s="891"/>
      <c r="J18" s="892">
        <v>6.3045499535106853E-2</v>
      </c>
      <c r="K18" s="890">
        <v>2102</v>
      </c>
      <c r="L18" s="895">
        <v>-1.9552520949129626E-2</v>
      </c>
      <c r="M18" s="893">
        <v>-693</v>
      </c>
      <c r="N18" s="895">
        <v>4.5812949640287703E-2</v>
      </c>
      <c r="O18" s="893">
        <v>1592</v>
      </c>
      <c r="P18" s="895">
        <v>7.0854658521820379E-2</v>
      </c>
      <c r="Q18" s="893">
        <f t="shared" si="0"/>
        <v>2575</v>
      </c>
      <c r="R18" s="894">
        <f>[1]Cuadro_CCAA2!N65</f>
        <v>5.6508659240588566E-2</v>
      </c>
      <c r="S18" s="893">
        <f>[1]Cuadro_CCAA2!O65</f>
        <v>2085</v>
      </c>
      <c r="U18" s="925"/>
    </row>
    <row r="19" spans="2:23" x14ac:dyDescent="0.25">
      <c r="B19" s="942" t="s">
        <v>38</v>
      </c>
      <c r="C19" s="890">
        <v>67903</v>
      </c>
      <c r="D19" s="890">
        <v>70092</v>
      </c>
      <c r="E19" s="890">
        <v>67467</v>
      </c>
      <c r="F19" s="890">
        <v>69079</v>
      </c>
      <c r="G19" s="890">
        <v>71374</v>
      </c>
      <c r="H19" s="890">
        <v>72445</v>
      </c>
      <c r="I19" s="891"/>
      <c r="J19" s="892">
        <v>3.2237161833792216E-2</v>
      </c>
      <c r="K19" s="890">
        <v>2189</v>
      </c>
      <c r="L19" s="895">
        <v>-3.7450778976202748E-2</v>
      </c>
      <c r="M19" s="893">
        <v>-2625</v>
      </c>
      <c r="N19" s="895">
        <v>2.3893162583188854E-2</v>
      </c>
      <c r="O19" s="893">
        <v>1612</v>
      </c>
      <c r="P19" s="895">
        <v>3.3222831830223454E-2</v>
      </c>
      <c r="Q19" s="893">
        <f t="shared" si="0"/>
        <v>2295</v>
      </c>
      <c r="R19" s="894">
        <f>[1]Cuadro_CCAA2!N66</f>
        <v>4.7422829465770366E-2</v>
      </c>
      <c r="S19" s="893">
        <f>[1]Cuadro_CCAA2!O66</f>
        <v>3280</v>
      </c>
      <c r="U19" s="925"/>
    </row>
    <row r="20" spans="2:23" x14ac:dyDescent="0.25">
      <c r="B20" s="942" t="s">
        <v>45</v>
      </c>
      <c r="C20" s="890">
        <v>161368</v>
      </c>
      <c r="D20" s="890">
        <v>171922</v>
      </c>
      <c r="E20" s="890">
        <v>161936</v>
      </c>
      <c r="F20" s="890">
        <v>163249</v>
      </c>
      <c r="G20" s="890">
        <v>173065</v>
      </c>
      <c r="H20" s="890">
        <v>176885</v>
      </c>
      <c r="I20" s="891"/>
      <c r="J20" s="892">
        <v>6.5403301769867639E-2</v>
      </c>
      <c r="K20" s="890">
        <v>10554</v>
      </c>
      <c r="L20" s="895">
        <v>-5.808448017124046E-2</v>
      </c>
      <c r="M20" s="893">
        <v>-9986</v>
      </c>
      <c r="N20" s="895">
        <v>8.108141487995324E-3</v>
      </c>
      <c r="O20" s="893">
        <v>1313</v>
      </c>
      <c r="P20" s="895">
        <v>6.0129005384412793E-2</v>
      </c>
      <c r="Q20" s="893">
        <f t="shared" si="0"/>
        <v>9816</v>
      </c>
      <c r="R20" s="894">
        <f>[1]Cuadro_CCAA2!N67</f>
        <v>7.5700724289545551E-2</v>
      </c>
      <c r="S20" s="893">
        <f>[1]Cuadro_CCAA2!O67</f>
        <v>12448</v>
      </c>
      <c r="U20" s="925"/>
    </row>
    <row r="21" spans="2:23" x14ac:dyDescent="0.25">
      <c r="B21" s="942" t="s">
        <v>46</v>
      </c>
      <c r="C21" s="890">
        <v>39429</v>
      </c>
      <c r="D21" s="890">
        <v>41312</v>
      </c>
      <c r="E21" s="890">
        <v>40012</v>
      </c>
      <c r="F21" s="890">
        <v>42082</v>
      </c>
      <c r="G21" s="890">
        <v>44287</v>
      </c>
      <c r="H21" s="890">
        <v>45186</v>
      </c>
      <c r="I21" s="891"/>
      <c r="J21" s="892">
        <v>4.7756727281949907E-2</v>
      </c>
      <c r="K21" s="890">
        <v>1883</v>
      </c>
      <c r="L21" s="895">
        <v>-3.1467854376452387E-2</v>
      </c>
      <c r="M21" s="893">
        <v>-1300</v>
      </c>
      <c r="N21" s="895">
        <v>5.1734479656103227E-2</v>
      </c>
      <c r="O21" s="893">
        <v>2070</v>
      </c>
      <c r="P21" s="895">
        <v>5.2397699729100244E-2</v>
      </c>
      <c r="Q21" s="893">
        <f t="shared" si="0"/>
        <v>2205</v>
      </c>
      <c r="R21" s="894">
        <f>[1]Cuadro_CCAA2!N68</f>
        <v>6.0480180243610571E-2</v>
      </c>
      <c r="S21" s="893">
        <f>[1]Cuadro_CCAA2!O68</f>
        <v>2577</v>
      </c>
      <c r="U21" s="925"/>
    </row>
    <row r="22" spans="2:23" x14ac:dyDescent="0.25">
      <c r="B22" s="942" t="s">
        <v>47</v>
      </c>
      <c r="C22" s="890">
        <v>15133</v>
      </c>
      <c r="D22" s="890">
        <v>14637</v>
      </c>
      <c r="E22" s="890">
        <v>14462</v>
      </c>
      <c r="F22" s="890">
        <v>15183</v>
      </c>
      <c r="G22" s="890">
        <v>16013</v>
      </c>
      <c r="H22" s="890">
        <v>16084</v>
      </c>
      <c r="I22" s="891"/>
      <c r="J22" s="892">
        <v>-3.2776052335954486E-2</v>
      </c>
      <c r="K22" s="890">
        <v>-496</v>
      </c>
      <c r="L22" s="895">
        <v>-1.1956001912960312E-2</v>
      </c>
      <c r="M22" s="893">
        <v>-175</v>
      </c>
      <c r="N22" s="895">
        <v>4.9854791868344517E-2</v>
      </c>
      <c r="O22" s="893">
        <v>721</v>
      </c>
      <c r="P22" s="895">
        <v>5.4666403214121084E-2</v>
      </c>
      <c r="Q22" s="893">
        <f t="shared" si="0"/>
        <v>830</v>
      </c>
      <c r="R22" s="894">
        <f>[1]Cuadro_CCAA2!N69</f>
        <v>6.5306663134189868E-2</v>
      </c>
      <c r="S22" s="893">
        <f>[1]Cuadro_CCAA2!O69</f>
        <v>986</v>
      </c>
      <c r="U22" s="925"/>
    </row>
    <row r="23" spans="2:23" x14ac:dyDescent="0.25">
      <c r="B23" s="942" t="s">
        <v>48</v>
      </c>
      <c r="C23" s="890">
        <v>78811</v>
      </c>
      <c r="D23" s="890">
        <v>80742</v>
      </c>
      <c r="E23" s="890">
        <v>79315</v>
      </c>
      <c r="F23" s="890">
        <v>78831</v>
      </c>
      <c r="G23" s="890">
        <v>79067</v>
      </c>
      <c r="H23" s="890">
        <v>79239</v>
      </c>
      <c r="I23" s="891"/>
      <c r="J23" s="892">
        <v>2.450165586022246E-2</v>
      </c>
      <c r="K23" s="890">
        <v>1931</v>
      </c>
      <c r="L23" s="895">
        <v>-1.767357756805632E-2</v>
      </c>
      <c r="M23" s="893">
        <v>-1427</v>
      </c>
      <c r="N23" s="895">
        <v>-6.1022505200781785E-3</v>
      </c>
      <c r="O23" s="893">
        <v>-484</v>
      </c>
      <c r="P23" s="895">
        <v>2.9937461151070544E-3</v>
      </c>
      <c r="Q23" s="893">
        <f t="shared" si="0"/>
        <v>236</v>
      </c>
      <c r="R23" s="894">
        <f>[1]Cuadro_CCAA2!N70</f>
        <v>7.8092209856914785E-3</v>
      </c>
      <c r="S23" s="893">
        <f>[1]Cuadro_CCAA2!O70</f>
        <v>614</v>
      </c>
      <c r="U23" s="925"/>
    </row>
    <row r="24" spans="2:23" x14ac:dyDescent="0.25">
      <c r="B24" s="942" t="s">
        <v>49</v>
      </c>
      <c r="C24" s="890">
        <v>11167</v>
      </c>
      <c r="D24" s="890">
        <v>11398</v>
      </c>
      <c r="E24" s="890">
        <v>10806</v>
      </c>
      <c r="F24" s="890">
        <v>11690</v>
      </c>
      <c r="G24" s="890">
        <v>10545</v>
      </c>
      <c r="H24" s="890">
        <v>10554</v>
      </c>
      <c r="I24" s="891"/>
      <c r="J24" s="892">
        <v>2.0685949673144188E-2</v>
      </c>
      <c r="K24" s="890">
        <v>231</v>
      </c>
      <c r="L24" s="895">
        <v>-5.1938936655553603E-2</v>
      </c>
      <c r="M24" s="893">
        <v>-592</v>
      </c>
      <c r="N24" s="895">
        <v>8.180640384971305E-2</v>
      </c>
      <c r="O24" s="893">
        <v>884</v>
      </c>
      <c r="P24" s="895">
        <v>-9.7946963216424265E-2</v>
      </c>
      <c r="Q24" s="893">
        <f t="shared" si="0"/>
        <v>-1145</v>
      </c>
      <c r="R24" s="894">
        <f>[1]Cuadro_CCAA2!N71</f>
        <v>-9.244131051681137E-2</v>
      </c>
      <c r="S24" s="893">
        <f>[1]Cuadro_CCAA2!O71</f>
        <v>-1075</v>
      </c>
      <c r="U24" s="925"/>
    </row>
    <row r="25" spans="2:23" x14ac:dyDescent="0.25">
      <c r="B25" s="943" t="s">
        <v>4</v>
      </c>
      <c r="C25" s="906">
        <v>2949</v>
      </c>
      <c r="D25" s="906">
        <v>3054</v>
      </c>
      <c r="E25" s="906">
        <v>3042</v>
      </c>
      <c r="F25" s="906">
        <v>3187</v>
      </c>
      <c r="G25" s="906">
        <v>3439</v>
      </c>
      <c r="H25" s="906">
        <v>3535</v>
      </c>
      <c r="I25" s="907"/>
      <c r="J25" s="909">
        <v>3.560528992878953E-2</v>
      </c>
      <c r="K25" s="906">
        <v>105</v>
      </c>
      <c r="L25" s="912">
        <v>-3.9292730844793233E-3</v>
      </c>
      <c r="M25" s="910">
        <v>-12</v>
      </c>
      <c r="N25" s="912">
        <v>4.7666009204470727E-2</v>
      </c>
      <c r="O25" s="910">
        <v>145</v>
      </c>
      <c r="P25" s="912">
        <v>7.9071226859115162E-2</v>
      </c>
      <c r="Q25" s="910">
        <f t="shared" si="0"/>
        <v>252</v>
      </c>
      <c r="R25" s="911">
        <f>[1]Cuadro_CCAA2!P74</f>
        <v>9.5444685466377521E-2</v>
      </c>
      <c r="S25" s="910">
        <f>[1]Cuadro_CCAA2!O72+[1]Cuadro_CCAA2!O73</f>
        <v>308</v>
      </c>
      <c r="U25" s="925"/>
      <c r="V25" s="925"/>
      <c r="W25" s="933"/>
    </row>
    <row r="26" spans="2:23" x14ac:dyDescent="0.25">
      <c r="B26" s="875" t="s">
        <v>3</v>
      </c>
      <c r="C26" s="876">
        <v>1304312</v>
      </c>
      <c r="D26" s="876">
        <v>1385037</v>
      </c>
      <c r="E26" s="876">
        <v>1356473</v>
      </c>
      <c r="F26" s="876">
        <v>1415578</v>
      </c>
      <c r="G26" s="876">
        <v>1490860</v>
      </c>
      <c r="H26" s="876">
        <v>1513054</v>
      </c>
      <c r="I26" s="877"/>
      <c r="J26" s="878">
        <v>6.1890866602469341E-2</v>
      </c>
      <c r="K26" s="879">
        <v>80725</v>
      </c>
      <c r="L26" s="880">
        <v>-2.0623275768084204E-2</v>
      </c>
      <c r="M26" s="876">
        <v>-28564</v>
      </c>
      <c r="N26" s="881">
        <v>4.3572559129448241E-2</v>
      </c>
      <c r="O26" s="882">
        <v>59105</v>
      </c>
      <c r="P26" s="881">
        <v>5.3181103407936581E-2</v>
      </c>
      <c r="Q26" s="882">
        <f t="shared" si="0"/>
        <v>75282</v>
      </c>
      <c r="R26" s="881">
        <f>[1]Cuadro_CCAA2!N74</f>
        <v>6.2199270738121371E-2</v>
      </c>
      <c r="S26" s="882">
        <f t="shared" ref="S26" si="1">SUM(S8:S25)</f>
        <v>88600</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EVO_derecho!C8:H8</xm:f>
              <xm:sqref>I8</xm:sqref>
            </x14:sparkline>
            <x14:sparkline>
              <xm:f>EVO_derecho!C9:H9</xm:f>
              <xm:sqref>I9</xm:sqref>
            </x14:sparkline>
            <x14:sparkline>
              <xm:f>EVO_derecho!C10:H10</xm:f>
              <xm:sqref>I10</xm:sqref>
            </x14:sparkline>
            <x14:sparkline>
              <xm:f>EVO_derecho!C11:H11</xm:f>
              <xm:sqref>I11</xm:sqref>
            </x14:sparkline>
            <x14:sparkline>
              <xm:f>EVO_derecho!C12:H12</xm:f>
              <xm:sqref>I12</xm:sqref>
            </x14:sparkline>
            <x14:sparkline>
              <xm:f>EVO_derecho!C13:H13</xm:f>
              <xm:sqref>I13</xm:sqref>
            </x14:sparkline>
            <x14:sparkline>
              <xm:f>EVO_derecho!C14:H14</xm:f>
              <xm:sqref>I14</xm:sqref>
            </x14:sparkline>
            <x14:sparkline>
              <xm:f>EVO_derecho!C15:H15</xm:f>
              <xm:sqref>I15</xm:sqref>
            </x14:sparkline>
            <x14:sparkline>
              <xm:f>EVO_derecho!C16:H16</xm:f>
              <xm:sqref>I16</xm:sqref>
            </x14:sparkline>
            <x14:sparkline>
              <xm:f>EVO_derecho!C17:H17</xm:f>
              <xm:sqref>I17</xm:sqref>
            </x14:sparkline>
            <x14:sparkline>
              <xm:f>EVO_derecho!C18:H18</xm:f>
              <xm:sqref>I18</xm:sqref>
            </x14:sparkline>
            <x14:sparkline>
              <xm:f>EVO_derecho!C19:H19</xm:f>
              <xm:sqref>I19</xm:sqref>
            </x14:sparkline>
            <x14:sparkline>
              <xm:f>EVO_derecho!C20:H20</xm:f>
              <xm:sqref>I20</xm:sqref>
            </x14:sparkline>
            <x14:sparkline>
              <xm:f>EVO_derecho!C21:H21</xm:f>
              <xm:sqref>I21</xm:sqref>
            </x14:sparkline>
            <x14:sparkline>
              <xm:f>EVO_derecho!C22:H22</xm:f>
              <xm:sqref>I22</xm:sqref>
            </x14:sparkline>
            <x14:sparkline>
              <xm:f>EVO_derecho!C23:H23</xm:f>
              <xm:sqref>I23</xm:sqref>
            </x14:sparkline>
            <x14:sparkline>
              <xm:f>EVO_derecho!C24:H24</xm:f>
              <xm:sqref>I24</xm:sqref>
            </x14:sparkline>
            <x14:sparkline>
              <xm:f>EVO_derecho!C25:H25</xm:f>
              <xm:sqref>I25</xm:sqref>
            </x14:sparkline>
            <x14:sparkline>
              <xm:f>EVO_derecho!C26:H26</xm:f>
              <xm:sqref>I26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7.7109375" style="264" customWidth="1"/>
    <col min="6" max="6" width="0.7109375" style="264" customWidth="1"/>
    <col min="7" max="7" width="17.7109375" style="264" customWidth="1"/>
    <col min="8" max="8" width="0.7109375" style="264" customWidth="1"/>
    <col min="9" max="9" width="17.7109375" style="264" customWidth="1"/>
    <col min="10" max="10" width="0.7109375" style="264" customWidth="1"/>
    <col min="11" max="11" width="17.7109375" style="264" customWidth="1"/>
    <col min="12" max="12" width="0.7109375" style="264" customWidth="1"/>
    <col min="13" max="13" width="17.7109375" style="264" customWidth="1"/>
    <col min="14" max="16384" width="11.42578125" style="264"/>
  </cols>
  <sheetData>
    <row r="1" spans="1:13" ht="9.75" customHeight="1" x14ac:dyDescent="0.2"/>
    <row r="2" spans="1:13" s="205" customFormat="1" ht="49.5" customHeight="1" x14ac:dyDescent="0.2">
      <c r="B2" s="1043"/>
      <c r="C2" s="1043"/>
      <c r="D2" s="206"/>
      <c r="E2" s="1129"/>
      <c r="F2" s="1129"/>
      <c r="G2" s="1129"/>
      <c r="H2" s="1129"/>
      <c r="I2" s="1129"/>
    </row>
    <row r="3" spans="1:13" s="205" customFormat="1" ht="14.25" customHeight="1" x14ac:dyDescent="0.2">
      <c r="B3" s="206"/>
      <c r="C3" s="206"/>
      <c r="D3" s="206"/>
      <c r="G3" s="206"/>
      <c r="I3" s="206"/>
      <c r="K3" s="206"/>
      <c r="M3" s="206"/>
    </row>
    <row r="4" spans="1:13" s="208" customFormat="1" ht="21.75" customHeight="1" x14ac:dyDescent="0.2">
      <c r="B4" s="1143" t="s">
        <v>458</v>
      </c>
      <c r="C4" s="1143"/>
      <c r="D4" s="1143"/>
      <c r="E4" s="1143"/>
      <c r="F4" s="1143"/>
      <c r="G4" s="1143"/>
      <c r="H4" s="1143"/>
      <c r="I4" s="1143"/>
      <c r="J4" s="1143"/>
      <c r="K4" s="1143"/>
      <c r="L4" s="1143"/>
      <c r="M4" s="1143"/>
    </row>
    <row r="5" spans="1:13" s="315" customFormat="1" ht="18.75" customHeight="1" x14ac:dyDescent="0.2">
      <c r="B5" s="1130" t="str">
        <f>porsaad!B6</f>
        <v>Situación a 31 de marzo de 2023</v>
      </c>
      <c r="C5" s="1130"/>
      <c r="D5" s="1130"/>
      <c r="E5" s="1130"/>
      <c r="F5" s="1130"/>
      <c r="G5" s="1130"/>
      <c r="H5" s="1130"/>
      <c r="I5" s="1130"/>
      <c r="J5" s="1130"/>
      <c r="K5" s="1130"/>
      <c r="L5" s="1130"/>
      <c r="M5" s="1130"/>
    </row>
    <row r="6" spans="1:13" s="208" customFormat="1" ht="4.5" customHeight="1" x14ac:dyDescent="0.2"/>
    <row r="7" spans="1:13" s="211" customFormat="1" ht="15" customHeight="1" x14ac:dyDescent="0.2">
      <c r="A7" s="212"/>
      <c r="B7" s="1131" t="s">
        <v>15</v>
      </c>
      <c r="C7" s="441" t="s">
        <v>71</v>
      </c>
      <c r="D7" s="347"/>
      <c r="E7" s="482" t="s">
        <v>148</v>
      </c>
      <c r="F7" s="351"/>
      <c r="G7" s="482" t="s">
        <v>150</v>
      </c>
      <c r="H7" s="351"/>
      <c r="I7" s="482" t="s">
        <v>152</v>
      </c>
      <c r="J7" s="351"/>
      <c r="K7" s="482" t="s">
        <v>154</v>
      </c>
      <c r="L7" s="351"/>
      <c r="M7" s="482" t="s">
        <v>156</v>
      </c>
    </row>
    <row r="8" spans="1:13" s="216" customFormat="1" ht="19.5" customHeight="1" x14ac:dyDescent="0.2">
      <c r="A8" s="317"/>
      <c r="B8" s="1133"/>
      <c r="C8" s="322" t="s">
        <v>31</v>
      </c>
      <c r="D8" s="348"/>
      <c r="E8" s="483" t="s">
        <v>31</v>
      </c>
      <c r="F8" s="321"/>
      <c r="G8" s="483" t="s">
        <v>31</v>
      </c>
      <c r="H8" s="321"/>
      <c r="I8" s="483" t="s">
        <v>31</v>
      </c>
      <c r="J8" s="321"/>
      <c r="K8" s="483" t="s">
        <v>31</v>
      </c>
      <c r="L8" s="321"/>
      <c r="M8" s="483" t="s">
        <v>31</v>
      </c>
    </row>
    <row r="9" spans="1:13" s="216" customFormat="1" ht="6" customHeight="1" x14ac:dyDescent="0.2">
      <c r="A9" s="317"/>
      <c r="B9" s="320"/>
      <c r="C9" s="321"/>
      <c r="D9" s="321"/>
      <c r="E9" s="321"/>
      <c r="F9" s="321"/>
      <c r="G9" s="321"/>
      <c r="H9" s="321"/>
      <c r="I9" s="321"/>
      <c r="J9" s="321"/>
      <c r="K9" s="321"/>
      <c r="L9" s="321"/>
      <c r="M9" s="321"/>
    </row>
    <row r="10" spans="1:13" s="275" customFormat="1" ht="18" customHeight="1" x14ac:dyDescent="0.2">
      <c r="A10" s="318"/>
      <c r="B10" s="330" t="s">
        <v>11</v>
      </c>
      <c r="C10" s="484">
        <f>M10+K10+I10+G10+E10</f>
        <v>100</v>
      </c>
      <c r="D10" s="338"/>
      <c r="E10" s="484">
        <v>37.987802548987155</v>
      </c>
      <c r="F10" s="341"/>
      <c r="G10" s="484">
        <v>45.512534854407257</v>
      </c>
      <c r="H10" s="341"/>
      <c r="I10" s="484">
        <v>13.949402223042743</v>
      </c>
      <c r="J10" s="341"/>
      <c r="K10" s="484">
        <v>2.3605505404820413</v>
      </c>
      <c r="L10" s="341"/>
      <c r="M10" s="487">
        <v>0.1897098330808113</v>
      </c>
    </row>
    <row r="11" spans="1:13" s="275" customFormat="1" ht="18" customHeight="1" x14ac:dyDescent="0.2">
      <c r="A11" s="318"/>
      <c r="B11" s="331" t="s">
        <v>10</v>
      </c>
      <c r="C11" s="485">
        <f t="shared" ref="C11:C28" si="0">M11+K11+I11+G11+E11</f>
        <v>100</v>
      </c>
      <c r="D11" s="338"/>
      <c r="E11" s="485">
        <v>21.093870026117685</v>
      </c>
      <c r="F11" s="341"/>
      <c r="G11" s="485">
        <v>55.999385466277459</v>
      </c>
      <c r="H11" s="341"/>
      <c r="I11" s="485">
        <v>16.15199467404107</v>
      </c>
      <c r="J11" s="341"/>
      <c r="K11" s="485">
        <v>5.9251293081374508</v>
      </c>
      <c r="L11" s="341"/>
      <c r="M11" s="488">
        <v>0.8296205254263328</v>
      </c>
    </row>
    <row r="12" spans="1:13" s="275" customFormat="1" ht="18" customHeight="1" x14ac:dyDescent="0.2">
      <c r="A12" s="318"/>
      <c r="B12" s="331" t="s">
        <v>40</v>
      </c>
      <c r="C12" s="485">
        <f t="shared" si="0"/>
        <v>100</v>
      </c>
      <c r="D12" s="338"/>
      <c r="E12" s="485">
        <v>25.42776100283649</v>
      </c>
      <c r="F12" s="341"/>
      <c r="G12" s="485">
        <v>44.816543142099</v>
      </c>
      <c r="H12" s="341"/>
      <c r="I12" s="485">
        <v>21.758623844816544</v>
      </c>
      <c r="J12" s="341"/>
      <c r="K12" s="485">
        <v>7.1278250526123159</v>
      </c>
      <c r="L12" s="341"/>
      <c r="M12" s="488">
        <v>0.8692469576356483</v>
      </c>
    </row>
    <row r="13" spans="1:13" s="275" customFormat="1" ht="18" customHeight="1" x14ac:dyDescent="0.2">
      <c r="A13" s="318"/>
      <c r="B13" s="331" t="s">
        <v>41</v>
      </c>
      <c r="C13" s="485">
        <f t="shared" si="0"/>
        <v>100</v>
      </c>
      <c r="D13" s="338"/>
      <c r="E13" s="485">
        <v>24.971357647508118</v>
      </c>
      <c r="F13" s="341"/>
      <c r="G13" s="485">
        <v>52.009738399847237</v>
      </c>
      <c r="H13" s="341"/>
      <c r="I13" s="485">
        <v>17.825090700782891</v>
      </c>
      <c r="J13" s="341"/>
      <c r="K13" s="485">
        <v>4.7594042390681688</v>
      </c>
      <c r="L13" s="341"/>
      <c r="M13" s="488">
        <v>0.43440901279358407</v>
      </c>
    </row>
    <row r="14" spans="1:13" s="275" customFormat="1" ht="18" customHeight="1" x14ac:dyDescent="0.2">
      <c r="A14" s="318"/>
      <c r="B14" s="331" t="s">
        <v>9</v>
      </c>
      <c r="C14" s="485">
        <f t="shared" si="0"/>
        <v>100</v>
      </c>
      <c r="D14" s="338"/>
      <c r="E14" s="485">
        <v>36.831262045590485</v>
      </c>
      <c r="F14" s="341"/>
      <c r="G14" s="485">
        <v>44.799627832790591</v>
      </c>
      <c r="H14" s="341"/>
      <c r="I14" s="485">
        <v>13.677144945836378</v>
      </c>
      <c r="J14" s="341"/>
      <c r="K14" s="485">
        <v>4.0739017744400874</v>
      </c>
      <c r="L14" s="341"/>
      <c r="M14" s="488">
        <v>0.61806340134246029</v>
      </c>
    </row>
    <row r="15" spans="1:13" s="275" customFormat="1" ht="18" customHeight="1" x14ac:dyDescent="0.2">
      <c r="A15" s="318"/>
      <c r="B15" s="331" t="s">
        <v>8</v>
      </c>
      <c r="C15" s="485">
        <f t="shared" si="0"/>
        <v>100</v>
      </c>
      <c r="D15" s="338"/>
      <c r="E15" s="485">
        <v>23.298969072164947</v>
      </c>
      <c r="F15" s="341"/>
      <c r="G15" s="485">
        <v>48.160607704829083</v>
      </c>
      <c r="H15" s="341"/>
      <c r="I15" s="485">
        <v>20.640260444926749</v>
      </c>
      <c r="J15" s="341"/>
      <c r="K15" s="485">
        <v>6.8366793271839397</v>
      </c>
      <c r="L15" s="341"/>
      <c r="M15" s="488">
        <v>1.0634834508952795</v>
      </c>
    </row>
    <row r="16" spans="1:13" s="275" customFormat="1" ht="18" customHeight="1" x14ac:dyDescent="0.2">
      <c r="A16" s="318"/>
      <c r="B16" s="331" t="s">
        <v>7</v>
      </c>
      <c r="C16" s="485">
        <f t="shared" si="0"/>
        <v>100</v>
      </c>
      <c r="D16" s="338"/>
      <c r="E16" s="485">
        <v>25.268643190056967</v>
      </c>
      <c r="F16" s="341"/>
      <c r="G16" s="485">
        <v>52.563438632832728</v>
      </c>
      <c r="H16" s="341"/>
      <c r="I16" s="485">
        <v>17.727213878819263</v>
      </c>
      <c r="J16" s="341"/>
      <c r="K16" s="485">
        <v>4.1105644743656136</v>
      </c>
      <c r="L16" s="341"/>
      <c r="M16" s="488">
        <v>0.33013982392542723</v>
      </c>
    </row>
    <row r="17" spans="1:13" s="275" customFormat="1" ht="18" customHeight="1" x14ac:dyDescent="0.2">
      <c r="A17" s="318"/>
      <c r="B17" s="331" t="s">
        <v>43</v>
      </c>
      <c r="C17" s="485">
        <f t="shared" si="0"/>
        <v>100</v>
      </c>
      <c r="D17" s="338"/>
      <c r="E17" s="485">
        <v>31.828655834564255</v>
      </c>
      <c r="F17" s="341"/>
      <c r="G17" s="485">
        <v>46.576070901033972</v>
      </c>
      <c r="H17" s="341"/>
      <c r="I17" s="485">
        <v>15.598227474150663</v>
      </c>
      <c r="J17" s="341"/>
      <c r="K17" s="485">
        <v>4.9158050221565732</v>
      </c>
      <c r="L17" s="341"/>
      <c r="M17" s="488">
        <v>1.0812407680945346</v>
      </c>
    </row>
    <row r="18" spans="1:13" s="275" customFormat="1" ht="18" customHeight="1" x14ac:dyDescent="0.2">
      <c r="A18" s="318"/>
      <c r="B18" s="331" t="s">
        <v>44</v>
      </c>
      <c r="C18" s="485">
        <f t="shared" si="0"/>
        <v>100</v>
      </c>
      <c r="D18" s="338"/>
      <c r="E18" s="485">
        <v>22.593029603930752</v>
      </c>
      <c r="F18" s="341"/>
      <c r="G18" s="485">
        <v>41.60664283324234</v>
      </c>
      <c r="H18" s="341"/>
      <c r="I18" s="485">
        <v>23.002483137558777</v>
      </c>
      <c r="J18" s="341"/>
      <c r="K18" s="485">
        <v>10.932849620485003</v>
      </c>
      <c r="L18" s="341"/>
      <c r="M18" s="488">
        <v>1.8649948047831217</v>
      </c>
    </row>
    <row r="19" spans="1:13" s="275" customFormat="1" ht="18" customHeight="1" x14ac:dyDescent="0.2">
      <c r="A19" s="318"/>
      <c r="B19" s="331" t="s">
        <v>6</v>
      </c>
      <c r="C19" s="485">
        <f t="shared" si="0"/>
        <v>100</v>
      </c>
      <c r="D19" s="338"/>
      <c r="E19" s="485">
        <v>25.355855188422975</v>
      </c>
      <c r="F19" s="341"/>
      <c r="G19" s="485">
        <v>54.316194991850644</v>
      </c>
      <c r="H19" s="341"/>
      <c r="I19" s="485">
        <v>15.861115226947204</v>
      </c>
      <c r="J19" s="341"/>
      <c r="K19" s="485">
        <v>4.0460315108411127</v>
      </c>
      <c r="L19" s="341"/>
      <c r="M19" s="488">
        <v>0.42080308193806493</v>
      </c>
    </row>
    <row r="20" spans="1:13" s="275" customFormat="1" ht="18" customHeight="1" x14ac:dyDescent="0.2">
      <c r="A20" s="318"/>
      <c r="B20" s="331" t="s">
        <v>5</v>
      </c>
      <c r="C20" s="485">
        <f t="shared" si="0"/>
        <v>100</v>
      </c>
      <c r="D20" s="338"/>
      <c r="E20" s="485">
        <v>36.533665835411469</v>
      </c>
      <c r="F20" s="341"/>
      <c r="G20" s="485">
        <v>45.885286783042396</v>
      </c>
      <c r="H20" s="341"/>
      <c r="I20" s="485">
        <v>15.196384039900249</v>
      </c>
      <c r="J20" s="341"/>
      <c r="K20" s="485">
        <v>2.2132169576059848</v>
      </c>
      <c r="L20" s="341"/>
      <c r="M20" s="488">
        <v>0.17144638403990023</v>
      </c>
    </row>
    <row r="21" spans="1:13" s="275" customFormat="1" ht="18" customHeight="1" x14ac:dyDescent="0.2">
      <c r="A21" s="318"/>
      <c r="B21" s="331" t="s">
        <v>38</v>
      </c>
      <c r="C21" s="485">
        <f t="shared" si="0"/>
        <v>100</v>
      </c>
      <c r="D21" s="338"/>
      <c r="E21" s="485">
        <v>39.319298671358368</v>
      </c>
      <c r="F21" s="341"/>
      <c r="G21" s="485">
        <v>44.937208032518349</v>
      </c>
      <c r="H21" s="341"/>
      <c r="I21" s="485">
        <v>13.140811745434691</v>
      </c>
      <c r="J21" s="341"/>
      <c r="K21" s="485">
        <v>2.3175392828975308</v>
      </c>
      <c r="L21" s="341"/>
      <c r="M21" s="488">
        <v>0.28514226779105745</v>
      </c>
    </row>
    <row r="22" spans="1:13" s="275" customFormat="1" ht="18" customHeight="1" x14ac:dyDescent="0.2">
      <c r="A22" s="318"/>
      <c r="B22" s="331" t="s">
        <v>45</v>
      </c>
      <c r="C22" s="485">
        <f t="shared" si="0"/>
        <v>100</v>
      </c>
      <c r="D22" s="338"/>
      <c r="E22" s="485">
        <v>37.047541869259859</v>
      </c>
      <c r="F22" s="341"/>
      <c r="G22" s="485">
        <v>41.542859715469113</v>
      </c>
      <c r="H22" s="341"/>
      <c r="I22" s="485">
        <v>16.727444624527283</v>
      </c>
      <c r="J22" s="341"/>
      <c r="K22" s="485">
        <v>4.2792184404826221</v>
      </c>
      <c r="L22" s="341"/>
      <c r="M22" s="488">
        <v>0.4029353502611201</v>
      </c>
    </row>
    <row r="23" spans="1:13" s="275" customFormat="1" ht="18" customHeight="1" x14ac:dyDescent="0.2">
      <c r="A23" s="318">
        <v>47094</v>
      </c>
      <c r="B23" s="331" t="s">
        <v>46</v>
      </c>
      <c r="C23" s="485">
        <f t="shared" si="0"/>
        <v>100</v>
      </c>
      <c r="D23" s="338"/>
      <c r="E23" s="485">
        <v>34.315417315543584</v>
      </c>
      <c r="F23" s="341"/>
      <c r="G23" s="485">
        <v>43.9159897302075</v>
      </c>
      <c r="H23" s="341"/>
      <c r="I23" s="485">
        <v>15.143735005682057</v>
      </c>
      <c r="J23" s="341"/>
      <c r="K23" s="485">
        <v>6.0271896965360501</v>
      </c>
      <c r="L23" s="341"/>
      <c r="M23" s="488">
        <v>0.59766825203080942</v>
      </c>
    </row>
    <row r="24" spans="1:13" s="275" customFormat="1" ht="18" customHeight="1" x14ac:dyDescent="0.2">
      <c r="B24" s="331" t="s">
        <v>47</v>
      </c>
      <c r="C24" s="485">
        <f t="shared" si="0"/>
        <v>100</v>
      </c>
      <c r="D24" s="338"/>
      <c r="E24" s="485">
        <v>20.128152969894224</v>
      </c>
      <c r="F24" s="341"/>
      <c r="G24" s="485">
        <v>54.780309194467044</v>
      </c>
      <c r="H24" s="341"/>
      <c r="I24" s="485">
        <v>16.741253051261186</v>
      </c>
      <c r="J24" s="341"/>
      <c r="K24" s="485">
        <v>7.3942229454841328</v>
      </c>
      <c r="L24" s="341"/>
      <c r="M24" s="488">
        <v>0.95606183889340934</v>
      </c>
    </row>
    <row r="25" spans="1:13" s="275" customFormat="1" ht="18" customHeight="1" x14ac:dyDescent="0.2">
      <c r="B25" s="331" t="s">
        <v>48</v>
      </c>
      <c r="C25" s="485">
        <f t="shared" si="0"/>
        <v>100</v>
      </c>
      <c r="D25" s="338"/>
      <c r="E25" s="485">
        <v>20.676627655948188</v>
      </c>
      <c r="F25" s="341"/>
      <c r="G25" s="485">
        <v>42.566185660720372</v>
      </c>
      <c r="H25" s="341"/>
      <c r="I25" s="485">
        <v>22.133848426315193</v>
      </c>
      <c r="J25" s="341"/>
      <c r="K25" s="485">
        <v>12.52698556982161</v>
      </c>
      <c r="L25" s="341"/>
      <c r="M25" s="488">
        <v>2.0963526871946367</v>
      </c>
    </row>
    <row r="26" spans="1:13" s="275" customFormat="1" ht="18" customHeight="1" x14ac:dyDescent="0.2">
      <c r="B26" s="331" t="s">
        <v>49</v>
      </c>
      <c r="C26" s="485">
        <f t="shared" si="0"/>
        <v>100</v>
      </c>
      <c r="D26" s="338"/>
      <c r="E26" s="485">
        <v>21.701112877583466</v>
      </c>
      <c r="F26" s="341"/>
      <c r="G26" s="485">
        <v>35.771065182829886</v>
      </c>
      <c r="H26" s="341"/>
      <c r="I26" s="485">
        <v>24.642289348171701</v>
      </c>
      <c r="J26" s="341"/>
      <c r="K26" s="485">
        <v>15.421303656597773</v>
      </c>
      <c r="L26" s="341"/>
      <c r="M26" s="488">
        <v>2.4642289348171702</v>
      </c>
    </row>
    <row r="27" spans="1:13" s="275" customFormat="1" ht="18" customHeight="1" x14ac:dyDescent="0.2">
      <c r="B27" s="336" t="s">
        <v>4</v>
      </c>
      <c r="C27" s="485">
        <f t="shared" si="0"/>
        <v>100</v>
      </c>
      <c r="D27" s="338"/>
      <c r="E27" s="485">
        <v>62.903225806451616</v>
      </c>
      <c r="F27" s="341"/>
      <c r="G27" s="485">
        <v>30.227001194743131</v>
      </c>
      <c r="H27" s="341"/>
      <c r="I27" s="485">
        <v>5.7347670250896057</v>
      </c>
      <c r="J27" s="341"/>
      <c r="K27" s="485">
        <v>0.83632019115890077</v>
      </c>
      <c r="L27" s="341"/>
      <c r="M27" s="488">
        <v>0.29868578255675032</v>
      </c>
    </row>
    <row r="28" spans="1:13" s="212" customFormat="1" ht="18" customHeight="1" x14ac:dyDescent="0.2">
      <c r="B28" s="735" t="s">
        <v>3</v>
      </c>
      <c r="C28" s="486">
        <f t="shared" si="0"/>
        <v>100</v>
      </c>
      <c r="D28" s="349"/>
      <c r="E28" s="486">
        <v>28.458531442993891</v>
      </c>
      <c r="F28" s="352"/>
      <c r="G28" s="486">
        <v>46.877288042901419</v>
      </c>
      <c r="H28" s="352"/>
      <c r="I28" s="486">
        <v>17.718424333353124</v>
      </c>
      <c r="J28" s="352"/>
      <c r="K28" s="486">
        <v>6.0887351384024218</v>
      </c>
      <c r="L28" s="352"/>
      <c r="M28" s="489">
        <v>0.85702104234914434</v>
      </c>
    </row>
    <row r="29" spans="1:13" s="256" customFormat="1" ht="6.75" customHeight="1" x14ac:dyDescent="0.2">
      <c r="B29" s="1148"/>
      <c r="C29" s="1148"/>
      <c r="D29" s="293"/>
    </row>
    <row r="30" spans="1:13" x14ac:dyDescent="0.2">
      <c r="E30" s="319"/>
    </row>
    <row r="31" spans="1:13" x14ac:dyDescent="0.2">
      <c r="E31" s="319"/>
      <c r="G31" s="319"/>
    </row>
    <row r="32" spans="1:13" x14ac:dyDescent="0.2">
      <c r="B32" s="319"/>
      <c r="G32" s="319"/>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0" style="264" customWidth="1"/>
    <col min="6" max="6" width="0.7109375" style="264" customWidth="1"/>
    <col min="7" max="7" width="10" style="264" customWidth="1"/>
    <col min="8" max="8" width="0.7109375" style="264" customWidth="1"/>
    <col min="9" max="9" width="10" style="264" customWidth="1"/>
    <col min="10" max="10" width="0.7109375" style="264" customWidth="1"/>
    <col min="11" max="11" width="11.85546875" style="264" customWidth="1"/>
    <col min="12" max="12" width="0.7109375" style="264" customWidth="1"/>
    <col min="13" max="13" width="10" style="264" customWidth="1"/>
    <col min="14" max="14" width="0.7109375" style="264" customWidth="1"/>
    <col min="15" max="15" width="13.85546875" style="264" bestFit="1" customWidth="1"/>
    <col min="16" max="16" width="0.7109375" style="264" customWidth="1"/>
    <col min="17" max="17" width="8.140625" style="264" bestFit="1" customWidth="1"/>
    <col min="18" max="18" width="0.7109375" style="264" customWidth="1"/>
    <col min="19" max="19" width="14.42578125" style="264" bestFit="1" customWidth="1"/>
    <col min="20" max="20" width="0.7109375" style="264" customWidth="1"/>
    <col min="21" max="21" width="11.140625" style="264" customWidth="1"/>
    <col min="22" max="16384" width="11.42578125" style="264"/>
  </cols>
  <sheetData>
    <row r="1" spans="1:21" ht="9.75" customHeight="1" x14ac:dyDescent="0.2"/>
    <row r="2" spans="1:21" s="205" customFormat="1" ht="49.5" customHeight="1" x14ac:dyDescent="0.2">
      <c r="B2" s="1043"/>
      <c r="C2" s="1043"/>
      <c r="D2" s="206"/>
      <c r="E2" s="1129"/>
      <c r="F2" s="1129"/>
      <c r="G2" s="1129"/>
      <c r="H2" s="1129"/>
      <c r="I2" s="1129"/>
    </row>
    <row r="3" spans="1:21" s="205" customFormat="1" ht="14.25" customHeight="1" x14ac:dyDescent="0.2">
      <c r="B3" s="206"/>
      <c r="C3" s="206"/>
      <c r="D3" s="206"/>
      <c r="G3" s="206"/>
      <c r="I3" s="206"/>
      <c r="K3" s="206"/>
      <c r="M3" s="206"/>
      <c r="O3" s="206"/>
      <c r="Q3" s="206"/>
      <c r="S3" s="206"/>
      <c r="U3" s="206"/>
    </row>
    <row r="4" spans="1:21" s="208" customFormat="1" ht="21.75" customHeight="1" x14ac:dyDescent="0.2">
      <c r="B4" s="1143" t="s">
        <v>457</v>
      </c>
      <c r="C4" s="1143"/>
      <c r="D4" s="1143"/>
      <c r="E4" s="1143"/>
      <c r="F4" s="1143"/>
      <c r="G4" s="1143"/>
      <c r="H4" s="1143"/>
      <c r="I4" s="1143"/>
      <c r="J4" s="1143"/>
      <c r="K4" s="1143"/>
      <c r="L4" s="1143"/>
      <c r="M4" s="1143"/>
      <c r="N4" s="1143"/>
      <c r="O4" s="1143"/>
      <c r="P4" s="1143"/>
      <c r="Q4" s="1143"/>
      <c r="R4" s="1143"/>
      <c r="S4" s="1143"/>
      <c r="T4" s="1143"/>
      <c r="U4" s="1143"/>
    </row>
    <row r="5" spans="1:21" s="315" customFormat="1" ht="18.75" customHeight="1" x14ac:dyDescent="0.2">
      <c r="B5" s="1130" t="str">
        <f>porsaad!B6</f>
        <v>Situación a 31 de marzo de 2023</v>
      </c>
      <c r="C5" s="1130"/>
      <c r="D5" s="1130"/>
      <c r="E5" s="1130"/>
      <c r="F5" s="1130"/>
      <c r="G5" s="1130"/>
      <c r="H5" s="1130"/>
      <c r="I5" s="1130"/>
      <c r="J5" s="1130"/>
      <c r="K5" s="1130"/>
      <c r="L5" s="1130"/>
      <c r="M5" s="1130"/>
      <c r="N5" s="1130"/>
      <c r="O5" s="1130"/>
      <c r="P5" s="1130"/>
      <c r="Q5" s="1130"/>
      <c r="R5" s="1130"/>
      <c r="S5" s="1130"/>
      <c r="T5" s="1130"/>
      <c r="U5" s="1130"/>
    </row>
    <row r="6" spans="1:21" s="208" customFormat="1" ht="4.5" customHeight="1" x14ac:dyDescent="0.2"/>
    <row r="7" spans="1:21" s="211" customFormat="1" ht="15" customHeight="1" x14ac:dyDescent="0.2">
      <c r="A7" s="212"/>
      <c r="B7" s="1131" t="s">
        <v>15</v>
      </c>
      <c r="C7" s="441" t="s">
        <v>71</v>
      </c>
      <c r="D7" s="347"/>
      <c r="E7" s="482" t="s">
        <v>147</v>
      </c>
      <c r="F7" s="351"/>
      <c r="G7" s="482" t="s">
        <v>151</v>
      </c>
      <c r="H7" s="351"/>
      <c r="I7" s="482" t="s">
        <v>149</v>
      </c>
      <c r="J7" s="351"/>
      <c r="K7" s="482" t="s">
        <v>155</v>
      </c>
      <c r="L7" s="351"/>
      <c r="M7" s="482" t="s">
        <v>153</v>
      </c>
      <c r="N7" s="351"/>
      <c r="O7" s="482" t="s">
        <v>159</v>
      </c>
      <c r="P7" s="351"/>
      <c r="Q7" s="482" t="s">
        <v>157</v>
      </c>
      <c r="R7" s="351"/>
      <c r="S7" s="482" t="s">
        <v>200</v>
      </c>
      <c r="T7" s="351"/>
      <c r="U7" s="482" t="s">
        <v>158</v>
      </c>
    </row>
    <row r="8" spans="1:21" s="216" customFormat="1" ht="19.5" customHeight="1" x14ac:dyDescent="0.2">
      <c r="A8" s="317"/>
      <c r="B8" s="1133"/>
      <c r="C8" s="322" t="s">
        <v>31</v>
      </c>
      <c r="D8" s="348"/>
      <c r="E8" s="483" t="s">
        <v>31</v>
      </c>
      <c r="F8" s="321"/>
      <c r="G8" s="483" t="s">
        <v>31</v>
      </c>
      <c r="H8" s="321"/>
      <c r="I8" s="483" t="s">
        <v>31</v>
      </c>
      <c r="J8" s="321"/>
      <c r="K8" s="483" t="s">
        <v>31</v>
      </c>
      <c r="L8" s="321"/>
      <c r="M8" s="483" t="s">
        <v>31</v>
      </c>
      <c r="N8" s="321"/>
      <c r="O8" s="483" t="s">
        <v>31</v>
      </c>
      <c r="P8" s="321"/>
      <c r="Q8" s="483" t="s">
        <v>31</v>
      </c>
      <c r="R8" s="321"/>
      <c r="S8" s="483" t="s">
        <v>31</v>
      </c>
      <c r="T8" s="321"/>
      <c r="U8" s="483" t="s">
        <v>31</v>
      </c>
    </row>
    <row r="9" spans="1:21" s="216" customFormat="1" ht="6" customHeight="1" x14ac:dyDescent="0.2">
      <c r="A9" s="317"/>
      <c r="B9" s="320"/>
      <c r="C9" s="321"/>
      <c r="D9" s="321"/>
      <c r="E9" s="321"/>
      <c r="F9" s="321"/>
      <c r="G9" s="321"/>
      <c r="H9" s="321"/>
      <c r="I9" s="321"/>
      <c r="J9" s="321"/>
      <c r="K9" s="321"/>
      <c r="L9" s="321"/>
      <c r="M9" s="321"/>
      <c r="N9" s="321"/>
      <c r="O9" s="321"/>
      <c r="P9" s="321"/>
      <c r="Q9" s="321"/>
      <c r="R9" s="321"/>
      <c r="S9" s="321"/>
      <c r="T9" s="321"/>
      <c r="U9" s="321"/>
    </row>
    <row r="10" spans="1:21" s="275" customFormat="1" ht="18" customHeight="1" x14ac:dyDescent="0.2">
      <c r="A10" s="318"/>
      <c r="B10" s="330" t="s">
        <v>11</v>
      </c>
      <c r="C10" s="484">
        <f>K10+M10+G10+I10+E10+S10+O10+U10+Q10</f>
        <v>99.999999999999986</v>
      </c>
      <c r="D10" s="338"/>
      <c r="E10" s="484">
        <v>23.606357123770501</v>
      </c>
      <c r="F10" s="341"/>
      <c r="G10" s="484">
        <v>41.635597857206477</v>
      </c>
      <c r="H10" s="341"/>
      <c r="I10" s="484">
        <v>17.32557991576429</v>
      </c>
      <c r="J10" s="341"/>
      <c r="K10" s="487">
        <v>5.5720266195014574</v>
      </c>
      <c r="L10" s="341"/>
      <c r="M10" s="484">
        <v>3.8784053747979996</v>
      </c>
      <c r="N10" s="341"/>
      <c r="O10" s="484">
        <v>1.0052297395309777</v>
      </c>
      <c r="P10" s="341"/>
      <c r="Q10" s="484">
        <v>0.80545623433304925</v>
      </c>
      <c r="R10" s="341"/>
      <c r="S10" s="484">
        <v>0.32192800519156622</v>
      </c>
      <c r="T10" s="341"/>
      <c r="U10" s="487">
        <v>5.8494191299036764</v>
      </c>
    </row>
    <row r="11" spans="1:21" s="275" customFormat="1" ht="18" customHeight="1" x14ac:dyDescent="0.2">
      <c r="A11" s="318"/>
      <c r="B11" s="331" t="s">
        <v>10</v>
      </c>
      <c r="C11" s="485">
        <f t="shared" ref="C11:C27" si="0">K11+M11+G11+I11+E11+S11+O11+U11+Q11</f>
        <v>99.999999999999986</v>
      </c>
      <c r="D11" s="338"/>
      <c r="E11" s="485">
        <v>15.810476334798201</v>
      </c>
      <c r="F11" s="341"/>
      <c r="G11" s="485">
        <v>7.7991614891145113</v>
      </c>
      <c r="H11" s="341"/>
      <c r="I11" s="485">
        <v>16.103450017679446</v>
      </c>
      <c r="J11" s="341"/>
      <c r="K11" s="488">
        <v>2.5559428196191343</v>
      </c>
      <c r="L11" s="341"/>
      <c r="M11" s="485">
        <v>1.1163307571854322</v>
      </c>
      <c r="N11" s="341"/>
      <c r="O11" s="485">
        <v>0.72738293680860733</v>
      </c>
      <c r="P11" s="341"/>
      <c r="Q11" s="485">
        <v>0.23235843814719401</v>
      </c>
      <c r="R11" s="341"/>
      <c r="S11" s="485">
        <v>0.16669192301863919</v>
      </c>
      <c r="T11" s="341"/>
      <c r="U11" s="488">
        <v>55.48820528362883</v>
      </c>
    </row>
    <row r="12" spans="1:21" s="275" customFormat="1" ht="18" customHeight="1" x14ac:dyDescent="0.2">
      <c r="A12" s="318"/>
      <c r="B12" s="331" t="s">
        <v>40</v>
      </c>
      <c r="C12" s="485">
        <f t="shared" si="0"/>
        <v>100</v>
      </c>
      <c r="D12" s="338"/>
      <c r="E12" s="485">
        <v>36.886679554450893</v>
      </c>
      <c r="F12" s="341"/>
      <c r="G12" s="485">
        <v>22.848200312989047</v>
      </c>
      <c r="H12" s="341"/>
      <c r="I12" s="485">
        <v>23.38212280217251</v>
      </c>
      <c r="J12" s="341"/>
      <c r="K12" s="488">
        <v>4.842124643284544</v>
      </c>
      <c r="L12" s="341"/>
      <c r="M12" s="485">
        <v>2.7984902881340328</v>
      </c>
      <c r="N12" s="341"/>
      <c r="O12" s="485">
        <v>2.9089570100340607</v>
      </c>
      <c r="P12" s="341"/>
      <c r="Q12" s="485">
        <v>1.8134953511921201</v>
      </c>
      <c r="R12" s="341"/>
      <c r="S12" s="485">
        <v>0.20252232348338395</v>
      </c>
      <c r="T12" s="341"/>
      <c r="U12" s="488">
        <v>4.3174077142594127</v>
      </c>
    </row>
    <row r="13" spans="1:21" s="275" customFormat="1" ht="18" customHeight="1" x14ac:dyDescent="0.2">
      <c r="A13" s="318"/>
      <c r="B13" s="331" t="s">
        <v>41</v>
      </c>
      <c r="C13" s="485">
        <f t="shared" si="0"/>
        <v>100.00000000000001</v>
      </c>
      <c r="D13" s="338"/>
      <c r="E13" s="485">
        <v>49.325129966137268</v>
      </c>
      <c r="F13" s="341"/>
      <c r="G13" s="485">
        <v>14.904373539371393</v>
      </c>
      <c r="H13" s="341"/>
      <c r="I13" s="485">
        <v>16.354270997281443</v>
      </c>
      <c r="J13" s="341"/>
      <c r="K13" s="488">
        <v>5.3226498783803118</v>
      </c>
      <c r="L13" s="341"/>
      <c r="M13" s="485">
        <v>2.4753183574188009</v>
      </c>
      <c r="N13" s="341"/>
      <c r="O13" s="485">
        <v>1.9983784041589163</v>
      </c>
      <c r="P13" s="341"/>
      <c r="Q13" s="485">
        <v>1.2400438784757</v>
      </c>
      <c r="R13" s="341"/>
      <c r="S13" s="485">
        <v>0.83941431773739694</v>
      </c>
      <c r="T13" s="341"/>
      <c r="U13" s="488">
        <v>7.5404206610387758</v>
      </c>
    </row>
    <row r="14" spans="1:21" s="275" customFormat="1" ht="18" customHeight="1" x14ac:dyDescent="0.2">
      <c r="A14" s="318"/>
      <c r="B14" s="331" t="s">
        <v>9</v>
      </c>
      <c r="C14" s="485">
        <f t="shared" si="0"/>
        <v>100</v>
      </c>
      <c r="D14" s="338"/>
      <c r="E14" s="485">
        <v>31.061564059900164</v>
      </c>
      <c r="F14" s="341"/>
      <c r="G14" s="485">
        <v>38.702163061564058</v>
      </c>
      <c r="H14" s="341"/>
      <c r="I14" s="485">
        <v>13.244592346089851</v>
      </c>
      <c r="J14" s="341"/>
      <c r="K14" s="488">
        <v>6.3893510815307826</v>
      </c>
      <c r="L14" s="341"/>
      <c r="M14" s="485">
        <v>3.8735440931780363</v>
      </c>
      <c r="N14" s="341"/>
      <c r="O14" s="485">
        <v>1.0981697171381031</v>
      </c>
      <c r="P14" s="341"/>
      <c r="Q14" s="485">
        <v>1.1314475873544094</v>
      </c>
      <c r="R14" s="341"/>
      <c r="S14" s="485">
        <v>0.32612312811980038</v>
      </c>
      <c r="T14" s="341"/>
      <c r="U14" s="488">
        <v>4.1730449251247919</v>
      </c>
    </row>
    <row r="15" spans="1:21" s="275" customFormat="1" ht="18" customHeight="1" x14ac:dyDescent="0.2">
      <c r="A15" s="318"/>
      <c r="B15" s="331" t="s">
        <v>8</v>
      </c>
      <c r="C15" s="485">
        <f t="shared" si="0"/>
        <v>100.00000000000001</v>
      </c>
      <c r="D15" s="338"/>
      <c r="E15" s="485">
        <v>42.588975694444443</v>
      </c>
      <c r="F15" s="341"/>
      <c r="G15" s="485">
        <v>15.831163194444445</v>
      </c>
      <c r="H15" s="341"/>
      <c r="I15" s="485">
        <v>24.338107638888889</v>
      </c>
      <c r="J15" s="341"/>
      <c r="K15" s="488">
        <v>5.0238715277777777</v>
      </c>
      <c r="L15" s="341"/>
      <c r="M15" s="485">
        <v>1.5299479166666665</v>
      </c>
      <c r="N15" s="341"/>
      <c r="O15" s="485">
        <v>2.3328993055555558</v>
      </c>
      <c r="P15" s="341"/>
      <c r="Q15" s="485">
        <v>2.4197048611111112</v>
      </c>
      <c r="R15" s="341"/>
      <c r="S15" s="485">
        <v>0.57508680555555558</v>
      </c>
      <c r="T15" s="341"/>
      <c r="U15" s="488">
        <v>5.3602430555555554</v>
      </c>
    </row>
    <row r="16" spans="1:21" s="275" customFormat="1" ht="18" customHeight="1" x14ac:dyDescent="0.2">
      <c r="A16" s="318"/>
      <c r="B16" s="331" t="s">
        <v>7</v>
      </c>
      <c r="C16" s="485">
        <f t="shared" si="0"/>
        <v>100</v>
      </c>
      <c r="D16" s="338"/>
      <c r="E16" s="485">
        <v>45.457487781985307</v>
      </c>
      <c r="F16" s="341"/>
      <c r="G16" s="485">
        <v>18.623167297795902</v>
      </c>
      <c r="H16" s="341"/>
      <c r="I16" s="485">
        <v>19.192801890151149</v>
      </c>
      <c r="J16" s="341"/>
      <c r="K16" s="488">
        <v>5.3338511829627473</v>
      </c>
      <c r="L16" s="341"/>
      <c r="M16" s="485">
        <v>2.1652587629866979</v>
      </c>
      <c r="N16" s="341"/>
      <c r="O16" s="485">
        <v>1.9581189112211541</v>
      </c>
      <c r="P16" s="341"/>
      <c r="Q16" s="485">
        <v>0.96449493478331227</v>
      </c>
      <c r="R16" s="341"/>
      <c r="S16" s="485">
        <v>0.90300029129041659</v>
      </c>
      <c r="T16" s="341"/>
      <c r="U16" s="488">
        <v>5.4018189468233162</v>
      </c>
    </row>
    <row r="17" spans="1:21" s="275" customFormat="1" ht="18" customHeight="1" x14ac:dyDescent="0.2">
      <c r="A17" s="318"/>
      <c r="B17" s="331" t="s">
        <v>43</v>
      </c>
      <c r="C17" s="485">
        <f t="shared" si="0"/>
        <v>100</v>
      </c>
      <c r="D17" s="338"/>
      <c r="E17" s="485">
        <v>31.767760207694124</v>
      </c>
      <c r="F17" s="341"/>
      <c r="G17" s="485">
        <v>36.429077177248054</v>
      </c>
      <c r="H17" s="341"/>
      <c r="I17" s="485">
        <v>13.671229643615765</v>
      </c>
      <c r="J17" s="341"/>
      <c r="K17" s="488">
        <v>6.2367240972386124</v>
      </c>
      <c r="L17" s="341"/>
      <c r="M17" s="485">
        <v>4.9858390370545198</v>
      </c>
      <c r="N17" s="341"/>
      <c r="O17" s="485">
        <v>1.646211942412084</v>
      </c>
      <c r="P17" s="341"/>
      <c r="Q17" s="485">
        <v>0.5605381165919282</v>
      </c>
      <c r="R17" s="341"/>
      <c r="S17" s="485">
        <v>0.2124144441822044</v>
      </c>
      <c r="T17" s="341"/>
      <c r="U17" s="488">
        <v>4.4902053339627095</v>
      </c>
    </row>
    <row r="18" spans="1:21" s="275" customFormat="1" ht="18" customHeight="1" x14ac:dyDescent="0.2">
      <c r="A18" s="318"/>
      <c r="B18" s="331" t="s">
        <v>44</v>
      </c>
      <c r="C18" s="485">
        <f t="shared" si="0"/>
        <v>100</v>
      </c>
      <c r="D18" s="338"/>
      <c r="E18" s="485">
        <v>33.648971530845259</v>
      </c>
      <c r="F18" s="341"/>
      <c r="G18" s="485">
        <v>20.007758704296382</v>
      </c>
      <c r="H18" s="341"/>
      <c r="I18" s="485">
        <v>31.901499722273652</v>
      </c>
      <c r="J18" s="341"/>
      <c r="K18" s="488">
        <v>4.1738302430766785</v>
      </c>
      <c r="L18" s="341"/>
      <c r="M18" s="485">
        <v>3.4367533349203407</v>
      </c>
      <c r="N18" s="341"/>
      <c r="O18" s="485">
        <v>1.5975877483005791</v>
      </c>
      <c r="P18" s="341"/>
      <c r="Q18" s="485">
        <v>2.4554535756165086</v>
      </c>
      <c r="R18" s="341"/>
      <c r="S18" s="485">
        <v>0</v>
      </c>
      <c r="T18" s="341"/>
      <c r="U18" s="488">
        <v>2.778145140670599</v>
      </c>
    </row>
    <row r="19" spans="1:21" s="275" customFormat="1" ht="18" customHeight="1" x14ac:dyDescent="0.2">
      <c r="A19" s="318"/>
      <c r="B19" s="331" t="s">
        <v>6</v>
      </c>
      <c r="C19" s="485">
        <f t="shared" si="0"/>
        <v>100</v>
      </c>
      <c r="D19" s="338"/>
      <c r="E19" s="485">
        <v>45.901216694596762</v>
      </c>
      <c r="F19" s="341"/>
      <c r="G19" s="485">
        <v>11.083125923428561</v>
      </c>
      <c r="H19" s="341"/>
      <c r="I19" s="485">
        <v>13.060378593314626</v>
      </c>
      <c r="J19" s="341"/>
      <c r="K19" s="488">
        <v>4.2708261029083667</v>
      </c>
      <c r="L19" s="341"/>
      <c r="M19" s="485">
        <v>1.8790841571886125</v>
      </c>
      <c r="N19" s="341"/>
      <c r="O19" s="485">
        <v>3.1830396541295229</v>
      </c>
      <c r="P19" s="341"/>
      <c r="Q19" s="485">
        <v>2.6059277916051045</v>
      </c>
      <c r="R19" s="341"/>
      <c r="S19" s="485">
        <v>0</v>
      </c>
      <c r="T19" s="341"/>
      <c r="U19" s="488">
        <v>18.016401082828441</v>
      </c>
    </row>
    <row r="20" spans="1:21" s="275" customFormat="1" ht="18" customHeight="1" x14ac:dyDescent="0.2">
      <c r="A20" s="318"/>
      <c r="B20" s="331" t="s">
        <v>5</v>
      </c>
      <c r="C20" s="485">
        <f t="shared" si="0"/>
        <v>99.999999999999972</v>
      </c>
      <c r="D20" s="338"/>
      <c r="E20" s="485">
        <v>27.444253859348201</v>
      </c>
      <c r="F20" s="341"/>
      <c r="G20" s="485">
        <v>35.459223452362387</v>
      </c>
      <c r="H20" s="341"/>
      <c r="I20" s="485">
        <v>20.629970372680493</v>
      </c>
      <c r="J20" s="341"/>
      <c r="K20" s="488">
        <v>5.894277249337283</v>
      </c>
      <c r="L20" s="341"/>
      <c r="M20" s="485">
        <v>4.1166380789022305</v>
      </c>
      <c r="N20" s="341"/>
      <c r="O20" s="485">
        <v>1.6061125838141275</v>
      </c>
      <c r="P20" s="341"/>
      <c r="Q20" s="485">
        <v>1.0603461718384533</v>
      </c>
      <c r="R20" s="341"/>
      <c r="S20" s="485">
        <v>0.21830656479026977</v>
      </c>
      <c r="T20" s="341"/>
      <c r="U20" s="488">
        <v>3.5708716669265552</v>
      </c>
    </row>
    <row r="21" spans="1:21" s="275" customFormat="1" ht="18" customHeight="1" x14ac:dyDescent="0.2">
      <c r="A21" s="318"/>
      <c r="B21" s="331" t="s">
        <v>38</v>
      </c>
      <c r="C21" s="485">
        <f t="shared" si="0"/>
        <v>100</v>
      </c>
      <c r="D21" s="338"/>
      <c r="E21" s="485">
        <v>28.225757298713965</v>
      </c>
      <c r="F21" s="341"/>
      <c r="G21" s="485">
        <v>36.996403973913573</v>
      </c>
      <c r="H21" s="341"/>
      <c r="I21" s="485">
        <v>11.044066556957397</v>
      </c>
      <c r="J21" s="341"/>
      <c r="K21" s="488">
        <v>5.8572560492472725</v>
      </c>
      <c r="L21" s="341"/>
      <c r="M21" s="485">
        <v>4.2420917900895958</v>
      </c>
      <c r="N21" s="341"/>
      <c r="O21" s="485">
        <v>3.8459194246358264</v>
      </c>
      <c r="P21" s="341"/>
      <c r="Q21" s="485">
        <v>1.4323154751020906</v>
      </c>
      <c r="R21" s="341"/>
      <c r="S21" s="485">
        <v>0</v>
      </c>
      <c r="T21" s="341"/>
      <c r="U21" s="488">
        <v>8.3561894313402814</v>
      </c>
    </row>
    <row r="22" spans="1:21" s="275" customFormat="1" ht="18" customHeight="1" x14ac:dyDescent="0.2">
      <c r="A22" s="318"/>
      <c r="B22" s="331" t="s">
        <v>45</v>
      </c>
      <c r="C22" s="485">
        <f t="shared" si="0"/>
        <v>99.999999999999986</v>
      </c>
      <c r="D22" s="338"/>
      <c r="E22" s="485">
        <v>25.218937841914496</v>
      </c>
      <c r="F22" s="341"/>
      <c r="G22" s="485">
        <v>37.22281005875864</v>
      </c>
      <c r="H22" s="341"/>
      <c r="I22" s="485">
        <v>25.158153042616899</v>
      </c>
      <c r="J22" s="341"/>
      <c r="K22" s="488">
        <v>2.4876741934757649</v>
      </c>
      <c r="L22" s="341"/>
      <c r="M22" s="485">
        <v>5.7858123775861676</v>
      </c>
      <c r="N22" s="341"/>
      <c r="O22" s="485">
        <v>0.6416173259190886</v>
      </c>
      <c r="P22" s="341"/>
      <c r="Q22" s="485">
        <v>0.94779261126995207</v>
      </c>
      <c r="R22" s="341"/>
      <c r="S22" s="485">
        <v>2.2512888628739951E-3</v>
      </c>
      <c r="T22" s="341"/>
      <c r="U22" s="488">
        <v>2.5349512595961188</v>
      </c>
    </row>
    <row r="23" spans="1:21" s="275" customFormat="1" ht="18" customHeight="1" x14ac:dyDescent="0.2">
      <c r="A23" s="318">
        <v>47094</v>
      </c>
      <c r="B23" s="331" t="s">
        <v>46</v>
      </c>
      <c r="C23" s="485">
        <f t="shared" si="0"/>
        <v>100</v>
      </c>
      <c r="D23" s="338"/>
      <c r="E23" s="485">
        <v>38.038126499179398</v>
      </c>
      <c r="F23" s="341"/>
      <c r="G23" s="485">
        <v>23.864831881496443</v>
      </c>
      <c r="H23" s="341"/>
      <c r="I23" s="485">
        <v>20.666582502209316</v>
      </c>
      <c r="J23" s="341"/>
      <c r="K23" s="488">
        <v>4.7763329545932747</v>
      </c>
      <c r="L23" s="341"/>
      <c r="M23" s="485">
        <v>2.8363422126835838</v>
      </c>
      <c r="N23" s="341"/>
      <c r="O23" s="485">
        <v>2.4239363716702438</v>
      </c>
      <c r="P23" s="341"/>
      <c r="Q23" s="485">
        <v>3.6443210032403313</v>
      </c>
      <c r="R23" s="341"/>
      <c r="S23" s="485">
        <v>1.2624668602449185E-2</v>
      </c>
      <c r="T23" s="341"/>
      <c r="U23" s="488">
        <v>3.7369019063249591</v>
      </c>
    </row>
    <row r="24" spans="1:21" s="275" customFormat="1" ht="18" customHeight="1" x14ac:dyDescent="0.2">
      <c r="B24" s="331" t="s">
        <v>47</v>
      </c>
      <c r="C24" s="485">
        <f t="shared" si="0"/>
        <v>100.00000000000001</v>
      </c>
      <c r="D24" s="338"/>
      <c r="E24" s="485">
        <v>46.741803278688529</v>
      </c>
      <c r="F24" s="341"/>
      <c r="G24" s="485">
        <v>13.217213114754097</v>
      </c>
      <c r="H24" s="341"/>
      <c r="I24" s="485">
        <v>15.348360655737705</v>
      </c>
      <c r="J24" s="341"/>
      <c r="K24" s="488">
        <v>5.8811475409836067</v>
      </c>
      <c r="L24" s="341"/>
      <c r="M24" s="485">
        <v>2.346311475409836</v>
      </c>
      <c r="N24" s="341"/>
      <c r="O24" s="485">
        <v>2.0184426229508197</v>
      </c>
      <c r="P24" s="341"/>
      <c r="Q24" s="485">
        <v>1.0860655737704918</v>
      </c>
      <c r="R24" s="341"/>
      <c r="S24" s="485">
        <v>0.14344262295081966</v>
      </c>
      <c r="T24" s="341"/>
      <c r="U24" s="488">
        <v>13.217213114754097</v>
      </c>
    </row>
    <row r="25" spans="1:21" s="275" customFormat="1" ht="18" customHeight="1" x14ac:dyDescent="0.2">
      <c r="B25" s="331" t="s">
        <v>48</v>
      </c>
      <c r="C25" s="485">
        <f t="shared" si="0"/>
        <v>100</v>
      </c>
      <c r="D25" s="338"/>
      <c r="E25" s="485">
        <v>33.548148989325462</v>
      </c>
      <c r="F25" s="341"/>
      <c r="G25" s="485">
        <v>20.713150124914829</v>
      </c>
      <c r="H25" s="341"/>
      <c r="I25" s="485">
        <v>12.741312741312742</v>
      </c>
      <c r="J25" s="341"/>
      <c r="K25" s="488">
        <v>4.5253236429707018</v>
      </c>
      <c r="L25" s="341"/>
      <c r="M25" s="485">
        <v>3.9035884624119914</v>
      </c>
      <c r="N25" s="341"/>
      <c r="O25" s="485">
        <v>1.2008857597092892</v>
      </c>
      <c r="P25" s="341"/>
      <c r="Q25" s="485">
        <v>1.7658414717238244</v>
      </c>
      <c r="R25" s="341"/>
      <c r="S25" s="485">
        <v>19.197138314785374</v>
      </c>
      <c r="T25" s="341"/>
      <c r="U25" s="488">
        <v>2.4046104928457868</v>
      </c>
    </row>
    <row r="26" spans="1:21" s="275" customFormat="1" ht="18" customHeight="1" x14ac:dyDescent="0.2">
      <c r="B26" s="331" t="s">
        <v>49</v>
      </c>
      <c r="C26" s="485">
        <f t="shared" si="0"/>
        <v>100</v>
      </c>
      <c r="D26" s="338"/>
      <c r="E26" s="485">
        <v>25.258141382049242</v>
      </c>
      <c r="F26" s="341"/>
      <c r="G26" s="485">
        <v>26.290706910246225</v>
      </c>
      <c r="H26" s="341"/>
      <c r="I26" s="485">
        <v>34.392374900714849</v>
      </c>
      <c r="J26" s="341"/>
      <c r="K26" s="488">
        <v>7.0691024622716441</v>
      </c>
      <c r="L26" s="341"/>
      <c r="M26" s="485">
        <v>2.6211278792692614</v>
      </c>
      <c r="N26" s="341"/>
      <c r="O26" s="485">
        <v>0.63542494042891184</v>
      </c>
      <c r="P26" s="341"/>
      <c r="Q26" s="485">
        <v>0.55599682287529784</v>
      </c>
      <c r="R26" s="341"/>
      <c r="S26" s="485">
        <v>7.9428117553613981E-2</v>
      </c>
      <c r="T26" s="341"/>
      <c r="U26" s="488">
        <v>3.0976965845909454</v>
      </c>
    </row>
    <row r="27" spans="1:21" s="275" customFormat="1" ht="18" customHeight="1" x14ac:dyDescent="0.2">
      <c r="B27" s="336" t="s">
        <v>4</v>
      </c>
      <c r="C27" s="485">
        <f t="shared" si="0"/>
        <v>100.00000000000001</v>
      </c>
      <c r="D27" s="338"/>
      <c r="E27" s="485">
        <v>7.8900179318589361</v>
      </c>
      <c r="F27" s="341"/>
      <c r="G27" s="485">
        <v>68.499701135684404</v>
      </c>
      <c r="H27" s="341"/>
      <c r="I27" s="485">
        <v>4.6622833233711889</v>
      </c>
      <c r="J27" s="341"/>
      <c r="K27" s="488">
        <v>4.8416019127316199</v>
      </c>
      <c r="L27" s="341"/>
      <c r="M27" s="485">
        <v>9.9820681410639569</v>
      </c>
      <c r="N27" s="341"/>
      <c r="O27" s="485">
        <v>0.71727435744172152</v>
      </c>
      <c r="P27" s="341"/>
      <c r="Q27" s="485">
        <v>0.65750149432157801</v>
      </c>
      <c r="R27" s="341"/>
      <c r="S27" s="485">
        <v>5.9772863120143446E-2</v>
      </c>
      <c r="T27" s="341"/>
      <c r="U27" s="488">
        <v>2.6897788404064555</v>
      </c>
    </row>
    <row r="28" spans="1:21" s="212" customFormat="1" ht="18" customHeight="1" x14ac:dyDescent="0.2">
      <c r="B28" s="735" t="s">
        <v>3</v>
      </c>
      <c r="C28" s="486">
        <f>K28+M28+G28+I28+E28+S28+O28+U28+Q28</f>
        <v>100</v>
      </c>
      <c r="D28" s="349"/>
      <c r="E28" s="486">
        <v>34.558442306584482</v>
      </c>
      <c r="F28" s="352"/>
      <c r="G28" s="486">
        <v>24.043003629241316</v>
      </c>
      <c r="H28" s="352"/>
      <c r="I28" s="486">
        <v>19.860915087274613</v>
      </c>
      <c r="J28" s="352"/>
      <c r="K28" s="489">
        <v>4.610900685523359</v>
      </c>
      <c r="L28" s="352"/>
      <c r="M28" s="486">
        <v>3.2637968777003286</v>
      </c>
      <c r="N28" s="352"/>
      <c r="O28" s="486">
        <v>1.8344230658448066</v>
      </c>
      <c r="P28" s="352"/>
      <c r="Q28" s="486">
        <v>1.7409917045912784</v>
      </c>
      <c r="R28" s="352"/>
      <c r="S28" s="486">
        <v>1.3856284924246789</v>
      </c>
      <c r="T28" s="352"/>
      <c r="U28" s="489">
        <v>8.7018981508151398</v>
      </c>
    </row>
    <row r="29" spans="1:21" s="256" customFormat="1" ht="6.75" customHeight="1" x14ac:dyDescent="0.2">
      <c r="B29" s="1148"/>
      <c r="C29" s="1148"/>
      <c r="D29" s="293"/>
    </row>
    <row r="30" spans="1:21" x14ac:dyDescent="0.2">
      <c r="E30" s="319"/>
    </row>
    <row r="31" spans="1:21" x14ac:dyDescent="0.2">
      <c r="E31" s="319"/>
      <c r="G31" s="319"/>
    </row>
    <row r="32" spans="1:21" x14ac:dyDescent="0.2">
      <c r="B32" s="319"/>
      <c r="G32" s="319"/>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4" customFormat="1" x14ac:dyDescent="0.2">
      <c r="B1" s="354" t="s">
        <v>85</v>
      </c>
      <c r="C1" s="354" t="s">
        <v>86</v>
      </c>
      <c r="J1" s="354" t="s">
        <v>85</v>
      </c>
      <c r="K1" s="354" t="s">
        <v>70</v>
      </c>
      <c r="R1" s="354" t="s">
        <v>87</v>
      </c>
    </row>
    <row r="2" spans="2:18" s="2" customFormat="1" ht="15" customHeight="1" x14ac:dyDescent="0.2">
      <c r="B2" s="11"/>
    </row>
    <row r="3" spans="2:18" s="44" customFormat="1" ht="38.25" customHeight="1" x14ac:dyDescent="0.2">
      <c r="B3" s="1058"/>
      <c r="C3" s="1058"/>
      <c r="D3" s="1058"/>
    </row>
    <row r="4" spans="2:18" s="7" customFormat="1" ht="23.25" customHeight="1" x14ac:dyDescent="0.2">
      <c r="B4" s="1173" t="s">
        <v>340</v>
      </c>
      <c r="C4" s="1173"/>
      <c r="D4" s="1173"/>
      <c r="E4" s="1173"/>
      <c r="F4" s="1173"/>
      <c r="G4" s="1173"/>
      <c r="H4" s="1173"/>
      <c r="I4" s="1173"/>
      <c r="J4" s="1173"/>
      <c r="K4" s="1173"/>
      <c r="L4" s="1173"/>
      <c r="M4" s="1173"/>
      <c r="N4" s="1173"/>
      <c r="O4" s="1173"/>
      <c r="P4" s="1173"/>
      <c r="Q4" s="1173"/>
      <c r="R4" s="1173"/>
    </row>
    <row r="5" spans="2:18" s="7" customFormat="1" ht="15.75" customHeight="1" x14ac:dyDescent="0.2">
      <c r="B5" s="1171" t="str">
        <f>porsaad!B6</f>
        <v>Situación a 31 de marzo de 2023</v>
      </c>
      <c r="C5" s="1171"/>
      <c r="D5" s="1171"/>
      <c r="E5" s="1171"/>
      <c r="F5" s="1171"/>
      <c r="G5" s="1171"/>
      <c r="H5" s="1171"/>
      <c r="I5" s="1171"/>
      <c r="J5" s="1171"/>
      <c r="K5" s="1171"/>
      <c r="L5" s="1171"/>
      <c r="M5" s="1171"/>
      <c r="N5" s="1171"/>
      <c r="O5" s="1171"/>
      <c r="P5" s="1171"/>
      <c r="Q5" s="1171"/>
      <c r="R5" s="1171"/>
    </row>
    <row r="7" spans="2:18" ht="16.5" customHeight="1" x14ac:dyDescent="0.2">
      <c r="B7" s="1174" t="s">
        <v>88</v>
      </c>
      <c r="C7" s="1175"/>
      <c r="D7" s="1175"/>
      <c r="E7" s="1175"/>
      <c r="F7" s="1176"/>
      <c r="G7" s="355"/>
      <c r="H7" s="1174" t="s">
        <v>89</v>
      </c>
      <c r="I7" s="1175"/>
      <c r="J7" s="1175"/>
      <c r="K7" s="1175"/>
      <c r="L7" s="1176"/>
      <c r="M7" s="355"/>
      <c r="N7" s="1174" t="s">
        <v>90</v>
      </c>
      <c r="O7" s="1175"/>
      <c r="P7" s="1175"/>
      <c r="Q7" s="1175"/>
      <c r="R7" s="1176"/>
    </row>
    <row r="8" spans="2:18" ht="16.5" customHeight="1" x14ac:dyDescent="0.2">
      <c r="B8" s="357" t="s">
        <v>91</v>
      </c>
      <c r="C8" s="358" t="s">
        <v>51</v>
      </c>
      <c r="D8" s="358" t="s">
        <v>36</v>
      </c>
      <c r="E8" s="358" t="s">
        <v>35</v>
      </c>
      <c r="F8" s="359" t="s">
        <v>3</v>
      </c>
      <c r="G8" s="355"/>
      <c r="H8" s="357" t="s">
        <v>91</v>
      </c>
      <c r="I8" s="358" t="s">
        <v>51</v>
      </c>
      <c r="J8" s="358" t="s">
        <v>36</v>
      </c>
      <c r="K8" s="358" t="s">
        <v>35</v>
      </c>
      <c r="L8" s="359" t="s">
        <v>3</v>
      </c>
      <c r="M8" s="355"/>
      <c r="N8" s="357" t="s">
        <v>91</v>
      </c>
      <c r="O8" s="358" t="s">
        <v>51</v>
      </c>
      <c r="P8" s="358" t="s">
        <v>36</v>
      </c>
      <c r="Q8" s="358" t="s">
        <v>35</v>
      </c>
      <c r="R8" s="359" t="s">
        <v>3</v>
      </c>
    </row>
    <row r="9" spans="2:18" ht="16.5" customHeight="1" x14ac:dyDescent="0.2">
      <c r="B9" s="397" t="s">
        <v>92</v>
      </c>
      <c r="C9" s="379">
        <v>3.12331475822398E-3</v>
      </c>
      <c r="D9" s="379">
        <v>1.7708150535232839E-3</v>
      </c>
      <c r="E9" s="379">
        <v>1.065730025067171E-3</v>
      </c>
      <c r="F9" s="380">
        <v>2.1812663018934008E-3</v>
      </c>
      <c r="G9" s="355"/>
      <c r="H9" s="397" t="s">
        <v>92</v>
      </c>
      <c r="I9" s="383">
        <v>5.3757018277386214E-4</v>
      </c>
      <c r="J9" s="383">
        <v>0</v>
      </c>
      <c r="K9" s="383">
        <v>8.5940185630800967E-5</v>
      </c>
      <c r="L9" s="384">
        <v>3.013433569649966E-4</v>
      </c>
      <c r="M9" s="356"/>
      <c r="N9" s="397" t="s">
        <v>92</v>
      </c>
      <c r="O9" s="383">
        <v>2.604540882310677E-3</v>
      </c>
      <c r="P9" s="383">
        <v>1.5490785773597281E-3</v>
      </c>
      <c r="Q9" s="383">
        <v>9.1986917416189695E-4</v>
      </c>
      <c r="R9" s="384">
        <v>1.8759698300819096E-3</v>
      </c>
    </row>
    <row r="10" spans="2:18" ht="16.5" customHeight="1" x14ac:dyDescent="0.2">
      <c r="B10" s="398" t="s">
        <v>93</v>
      </c>
      <c r="C10" s="381">
        <v>0.4362229612319492</v>
      </c>
      <c r="D10" s="381">
        <v>1.5690059505767115E-2</v>
      </c>
      <c r="E10" s="381">
        <v>6.0941745095390342E-3</v>
      </c>
      <c r="F10" s="382">
        <v>0.1862186980605163</v>
      </c>
      <c r="G10" s="355"/>
      <c r="H10" s="398" t="s">
        <v>93</v>
      </c>
      <c r="I10" s="381">
        <v>2.0099151833711623E-2</v>
      </c>
      <c r="J10" s="381">
        <v>1.1153867603591545E-4</v>
      </c>
      <c r="K10" s="381">
        <v>0</v>
      </c>
      <c r="L10" s="382">
        <v>1.0705619260598563E-2</v>
      </c>
      <c r="M10" s="356"/>
      <c r="N10" s="398" t="s">
        <v>93</v>
      </c>
      <c r="O10" s="381">
        <v>0.35274464721942805</v>
      </c>
      <c r="P10" s="381">
        <v>1.3739350084780652E-2</v>
      </c>
      <c r="Q10" s="381">
        <v>5.1870400654129194E-3</v>
      </c>
      <c r="R10" s="382">
        <v>0.15771785310821695</v>
      </c>
    </row>
    <row r="11" spans="2:18" ht="16.5" customHeight="1" x14ac:dyDescent="0.2">
      <c r="B11" s="399" t="s">
        <v>94</v>
      </c>
      <c r="C11" s="383">
        <v>9.8478039427167596E-2</v>
      </c>
      <c r="D11" s="383">
        <v>5.4783593637828441E-2</v>
      </c>
      <c r="E11" s="383">
        <v>1.4845168940724397E-2</v>
      </c>
      <c r="F11" s="384">
        <v>6.4531688269395607E-2</v>
      </c>
      <c r="G11" s="355"/>
      <c r="H11" s="399" t="s">
        <v>94</v>
      </c>
      <c r="I11" s="383">
        <v>9.550830247282284E-2</v>
      </c>
      <c r="J11" s="383">
        <v>5.5769338017957722E-4</v>
      </c>
      <c r="K11" s="383">
        <v>2.5782055689240287E-4</v>
      </c>
      <c r="L11" s="384">
        <v>5.0927027327084422E-2</v>
      </c>
      <c r="M11" s="356"/>
      <c r="N11" s="399" t="s">
        <v>94</v>
      </c>
      <c r="O11" s="383">
        <v>9.7870862671839823E-2</v>
      </c>
      <c r="P11" s="383">
        <v>4.7993524572433381E-2</v>
      </c>
      <c r="Q11" s="383">
        <v>1.2673753066230581E-2</v>
      </c>
      <c r="R11" s="384">
        <v>6.2316166536712653E-2</v>
      </c>
    </row>
    <row r="12" spans="2:18" ht="16.5" customHeight="1" x14ac:dyDescent="0.2">
      <c r="B12" s="398" t="s">
        <v>95</v>
      </c>
      <c r="C12" s="381">
        <v>0.40540176163940322</v>
      </c>
      <c r="D12" s="381">
        <v>1.2499401751671108E-2</v>
      </c>
      <c r="E12" s="381">
        <v>2.6313024421728885E-2</v>
      </c>
      <c r="F12" s="382">
        <v>0.17648594926558914</v>
      </c>
      <c r="G12" s="355"/>
      <c r="H12" s="398" t="s">
        <v>95</v>
      </c>
      <c r="I12" s="381">
        <v>0.74546051845657624</v>
      </c>
      <c r="J12" s="381">
        <v>9.2019407729630256E-3</v>
      </c>
      <c r="K12" s="381">
        <v>6.8752148504640774E-4</v>
      </c>
      <c r="L12" s="382">
        <v>0.39862968073464339</v>
      </c>
      <c r="M12" s="356"/>
      <c r="N12" s="398" t="s">
        <v>95</v>
      </c>
      <c r="O12" s="381">
        <v>0.47352948220529767</v>
      </c>
      <c r="P12" s="381">
        <v>1.2085604035977698E-2</v>
      </c>
      <c r="Q12" s="381">
        <v>2.2498466884709731E-2</v>
      </c>
      <c r="R12" s="382">
        <v>0.21250698020324293</v>
      </c>
    </row>
    <row r="13" spans="2:18" ht="16.5" customHeight="1" x14ac:dyDescent="0.2">
      <c r="B13" s="399" t="s">
        <v>96</v>
      </c>
      <c r="C13" s="383">
        <v>5.128377973515489E-2</v>
      </c>
      <c r="D13" s="383">
        <v>0.1874272131199847</v>
      </c>
      <c r="E13" s="383">
        <v>0.15125861214932229</v>
      </c>
      <c r="F13" s="384">
        <v>0.1241816411110326</v>
      </c>
      <c r="G13" s="355"/>
      <c r="H13" s="399" t="s">
        <v>96</v>
      </c>
      <c r="I13" s="383">
        <v>0.12364114203798829</v>
      </c>
      <c r="J13" s="383">
        <v>8.8227092744409125E-2</v>
      </c>
      <c r="K13" s="383">
        <v>5.7579924372636645E-3</v>
      </c>
      <c r="L13" s="384">
        <v>9.1814562814229755E-2</v>
      </c>
      <c r="M13" s="356"/>
      <c r="N13" s="399" t="s">
        <v>96</v>
      </c>
      <c r="O13" s="383">
        <v>6.5784116491833119E-2</v>
      </c>
      <c r="P13" s="383">
        <v>0.17499703442164244</v>
      </c>
      <c r="Q13" s="383">
        <v>0.12959934587080948</v>
      </c>
      <c r="R13" s="384">
        <v>0.11891435644456111</v>
      </c>
    </row>
    <row r="14" spans="2:18" ht="16.5" customHeight="1" x14ac:dyDescent="0.2">
      <c r="B14" s="398" t="s">
        <v>97</v>
      </c>
      <c r="C14" s="381">
        <v>3.7749415782850982E-3</v>
      </c>
      <c r="D14" s="381">
        <v>0.69143946524576039</v>
      </c>
      <c r="E14" s="381">
        <v>2.3776286756428153E-2</v>
      </c>
      <c r="F14" s="382">
        <v>0.27272280406391419</v>
      </c>
      <c r="G14" s="355"/>
      <c r="H14" s="398" t="s">
        <v>97</v>
      </c>
      <c r="I14" s="381">
        <v>1.7023055787838968E-3</v>
      </c>
      <c r="J14" s="381">
        <v>0.76526685628241597</v>
      </c>
      <c r="K14" s="381">
        <v>1.3148848401512547E-2</v>
      </c>
      <c r="L14" s="382">
        <v>0.22096398153875435</v>
      </c>
      <c r="M14" s="356"/>
      <c r="N14" s="398" t="s">
        <v>97</v>
      </c>
      <c r="O14" s="381">
        <v>3.3589596206351486E-3</v>
      </c>
      <c r="P14" s="381">
        <v>0.70060916468379952</v>
      </c>
      <c r="Q14" s="381">
        <v>2.2191843826655764E-2</v>
      </c>
      <c r="R14" s="382">
        <v>0.26429043821522957</v>
      </c>
    </row>
    <row r="15" spans="2:18" ht="16.5" customHeight="1" x14ac:dyDescent="0.2">
      <c r="B15" s="399" t="s">
        <v>98</v>
      </c>
      <c r="C15" s="383">
        <v>6.4413685661213974E-4</v>
      </c>
      <c r="D15" s="383">
        <v>3.3533812995549035E-2</v>
      </c>
      <c r="E15" s="383">
        <v>0.12324942585671185</v>
      </c>
      <c r="F15" s="384">
        <v>3.8405647943618872E-2</v>
      </c>
      <c r="G15" s="355"/>
      <c r="H15" s="399" t="s">
        <v>98</v>
      </c>
      <c r="I15" s="383">
        <v>2.986501015410345E-4</v>
      </c>
      <c r="J15" s="383">
        <v>0.1025040432770063</v>
      </c>
      <c r="K15" s="383">
        <v>4.4774836713647299E-2</v>
      </c>
      <c r="L15" s="384">
        <v>3.7572758560530363E-2</v>
      </c>
      <c r="M15" s="356"/>
      <c r="N15" s="399" t="s">
        <v>98</v>
      </c>
      <c r="O15" s="383">
        <v>5.7479522919959768E-4</v>
      </c>
      <c r="P15" s="383">
        <v>4.2160057497330983E-2</v>
      </c>
      <c r="Q15" s="383">
        <v>0.11155968928863451</v>
      </c>
      <c r="R15" s="384">
        <v>3.8265667178762681E-2</v>
      </c>
    </row>
    <row r="16" spans="2:18" ht="16.5" customHeight="1" x14ac:dyDescent="0.2">
      <c r="B16" s="398" t="s">
        <v>99</v>
      </c>
      <c r="C16" s="381">
        <v>4.3441788004074539E-4</v>
      </c>
      <c r="D16" s="381">
        <v>8.2957101606496184E-4</v>
      </c>
      <c r="E16" s="381">
        <v>8.9461280977469568E-2</v>
      </c>
      <c r="F16" s="382">
        <v>1.8808045493227322E-2</v>
      </c>
      <c r="G16" s="355"/>
      <c r="H16" s="398" t="s">
        <v>99</v>
      </c>
      <c r="I16" s="381">
        <v>3.3150161271054833E-3</v>
      </c>
      <c r="J16" s="381">
        <v>1.6730801405387319E-3</v>
      </c>
      <c r="K16" s="381">
        <v>0.1880371261601925</v>
      </c>
      <c r="L16" s="382">
        <v>3.6938351493235634E-2</v>
      </c>
      <c r="M16" s="356"/>
      <c r="N16" s="398" t="s">
        <v>99</v>
      </c>
      <c r="O16" s="381">
        <v>1.0118791014034584E-3</v>
      </c>
      <c r="P16" s="381">
        <v>9.350294115594755E-4</v>
      </c>
      <c r="Q16" s="381">
        <v>0.10409852820932135</v>
      </c>
      <c r="R16" s="382">
        <v>2.1747353956134731E-2</v>
      </c>
    </row>
    <row r="17" spans="2:18" ht="16.5" customHeight="1" x14ac:dyDescent="0.2">
      <c r="B17" s="399" t="s">
        <v>100</v>
      </c>
      <c r="C17" s="383">
        <v>2.396788303673078E-4</v>
      </c>
      <c r="D17" s="383">
        <v>5.6634175135204118E-4</v>
      </c>
      <c r="E17" s="383">
        <v>0.5298479458429024</v>
      </c>
      <c r="F17" s="384">
        <v>0.10876223890088756</v>
      </c>
      <c r="G17" s="355"/>
      <c r="H17" s="399" t="s">
        <v>100</v>
      </c>
      <c r="I17" s="383">
        <v>0</v>
      </c>
      <c r="J17" s="383">
        <v>2.7884669008978861E-4</v>
      </c>
      <c r="K17" s="383">
        <v>0.61249570299071843</v>
      </c>
      <c r="L17" s="384">
        <v>0.11311478009865029</v>
      </c>
      <c r="M17" s="356"/>
      <c r="N17" s="399" t="s">
        <v>100</v>
      </c>
      <c r="O17" s="383">
        <v>1.9159840973319921E-4</v>
      </c>
      <c r="P17" s="383">
        <v>5.3031518864567271E-4</v>
      </c>
      <c r="Q17" s="383">
        <v>0.5420329108748978</v>
      </c>
      <c r="R17" s="384">
        <v>0.10945473354280376</v>
      </c>
    </row>
    <row r="18" spans="2:18" ht="16.5" customHeight="1" x14ac:dyDescent="0.2">
      <c r="B18" s="400" t="s">
        <v>101</v>
      </c>
      <c r="C18" s="385">
        <v>3.9696806279585357E-4</v>
      </c>
      <c r="D18" s="385">
        <v>1.4597259224989232E-3</v>
      </c>
      <c r="E18" s="385">
        <v>3.4088350520106274E-2</v>
      </c>
      <c r="F18" s="386">
        <v>7.7020205899250077E-3</v>
      </c>
      <c r="G18" s="355"/>
      <c r="H18" s="400" t="s">
        <v>101</v>
      </c>
      <c r="I18" s="381">
        <v>9.437343208696691E-3</v>
      </c>
      <c r="J18" s="381">
        <v>3.2178908036361607E-2</v>
      </c>
      <c r="K18" s="381">
        <v>0.13475421106909591</v>
      </c>
      <c r="L18" s="382">
        <v>3.9031894815308242E-2</v>
      </c>
      <c r="M18" s="356"/>
      <c r="N18" s="400" t="s">
        <v>101</v>
      </c>
      <c r="O18" s="381">
        <v>2.329118168319203E-3</v>
      </c>
      <c r="P18" s="381">
        <v>5.4008415264704037E-3</v>
      </c>
      <c r="Q18" s="381">
        <v>4.9238552739165983E-2</v>
      </c>
      <c r="R18" s="382">
        <v>1.2910480984253691E-2</v>
      </c>
    </row>
    <row r="19" spans="2:18" ht="16.5" customHeight="1" x14ac:dyDescent="0.2">
      <c r="B19" s="360" t="s">
        <v>3</v>
      </c>
      <c r="C19" s="387">
        <f>SUM(C9:C18)</f>
        <v>1</v>
      </c>
      <c r="D19" s="387">
        <f>SUM(D9:D18)</f>
        <v>0.99999999999999989</v>
      </c>
      <c r="E19" s="387">
        <f>SUM(E9:E18)</f>
        <v>1</v>
      </c>
      <c r="F19" s="388">
        <f>SUM(F9:F18)</f>
        <v>1.0000000000000002</v>
      </c>
      <c r="G19" s="355"/>
      <c r="H19" s="360" t="s">
        <v>3</v>
      </c>
      <c r="I19" s="387">
        <f>SUM(I9:I18)</f>
        <v>1</v>
      </c>
      <c r="J19" s="387">
        <f>SUM(J9:J18)</f>
        <v>1.0000000000000002</v>
      </c>
      <c r="K19" s="387">
        <f>SUM(K9:K18)</f>
        <v>0.99999999999999989</v>
      </c>
      <c r="L19" s="388">
        <f>SUM(L9:L18)</f>
        <v>1</v>
      </c>
      <c r="M19" s="355"/>
      <c r="N19" s="360" t="s">
        <v>3</v>
      </c>
      <c r="O19" s="387">
        <f>SUM(O9:O18)</f>
        <v>0.99999999999999978</v>
      </c>
      <c r="P19" s="387">
        <f>SUM(P9:P18)</f>
        <v>0.99999999999999989</v>
      </c>
      <c r="Q19" s="387">
        <f>SUM(Q9:Q18)</f>
        <v>1</v>
      </c>
      <c r="R19" s="388">
        <f>SUM(R9:R18)</f>
        <v>1</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89"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462</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marzo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10.088677934707109</v>
      </c>
      <c r="D11" s="370">
        <v>0.20275513507125573</v>
      </c>
      <c r="E11" s="376">
        <v>40.124257266125191</v>
      </c>
      <c r="F11" s="372">
        <v>0.20694687188321212</v>
      </c>
      <c r="G11" s="376">
        <v>61.722504171301445</v>
      </c>
      <c r="H11" s="372">
        <v>0.25764716525499048</v>
      </c>
      <c r="I11" s="366"/>
      <c r="J11" s="366"/>
      <c r="K11" s="366"/>
      <c r="L11" s="366"/>
      <c r="M11" s="366"/>
      <c r="N11" s="366"/>
      <c r="O11" s="366"/>
    </row>
    <row r="12" spans="1:18" ht="15" customHeight="1" x14ac:dyDescent="0.2">
      <c r="B12" s="368" t="s">
        <v>10</v>
      </c>
      <c r="C12" s="375">
        <v>9.6151147959183678</v>
      </c>
      <c r="D12" s="370">
        <v>0.4137097916191726</v>
      </c>
      <c r="E12" s="377">
        <v>22.845744680851062</v>
      </c>
      <c r="F12" s="373">
        <v>0.27813334056324718</v>
      </c>
      <c r="G12" s="377">
        <v>47.156060606060606</v>
      </c>
      <c r="H12" s="373">
        <v>0.11446714731077248</v>
      </c>
      <c r="I12" s="366"/>
      <c r="J12" s="366"/>
      <c r="K12" s="366"/>
      <c r="L12" s="366"/>
      <c r="M12" s="366"/>
      <c r="N12" s="366"/>
      <c r="O12" s="366"/>
    </row>
    <row r="13" spans="1:18" ht="15" customHeight="1" x14ac:dyDescent="0.2">
      <c r="B13" s="368" t="s">
        <v>40</v>
      </c>
      <c r="C13" s="375">
        <v>19.945310626049412</v>
      </c>
      <c r="D13" s="370">
        <v>8.4250971183229106E-2</v>
      </c>
      <c r="E13" s="377">
        <v>43.760501909438076</v>
      </c>
      <c r="F13" s="373">
        <v>8.5369387113358439E-2</v>
      </c>
      <c r="G13" s="377">
        <v>69.30880829015544</v>
      </c>
      <c r="H13" s="373">
        <v>7.2787534980200783E-2</v>
      </c>
      <c r="I13" s="366"/>
      <c r="J13" s="366"/>
      <c r="K13" s="366"/>
      <c r="L13" s="366"/>
      <c r="M13" s="366"/>
      <c r="N13" s="366"/>
      <c r="O13" s="366"/>
    </row>
    <row r="14" spans="1:18" ht="15" customHeight="1" x14ac:dyDescent="0.2">
      <c r="B14" s="368" t="s">
        <v>41</v>
      </c>
      <c r="C14" s="375">
        <v>18.023218142548597</v>
      </c>
      <c r="D14" s="370">
        <v>0.19991515175522154</v>
      </c>
      <c r="E14" s="377">
        <v>27.735939643347052</v>
      </c>
      <c r="F14" s="373">
        <v>0.39634833095244854</v>
      </c>
      <c r="G14" s="377">
        <v>32.456249999999997</v>
      </c>
      <c r="H14" s="373">
        <v>0.55595983117572279</v>
      </c>
      <c r="I14" s="366"/>
      <c r="J14" s="366"/>
      <c r="K14" s="366"/>
      <c r="L14" s="366"/>
      <c r="M14" s="366"/>
      <c r="N14" s="366"/>
      <c r="O14" s="366"/>
    </row>
    <row r="15" spans="1:18" ht="15" customHeight="1" x14ac:dyDescent="0.2">
      <c r="B15" s="368" t="s">
        <v>9</v>
      </c>
      <c r="C15" s="375">
        <v>20.237108314828522</v>
      </c>
      <c r="D15" s="370">
        <v>0.10156820644174142</v>
      </c>
      <c r="E15" s="377">
        <v>44.117983751846381</v>
      </c>
      <c r="F15" s="373">
        <v>9.3243431614554922E-2</v>
      </c>
      <c r="G15" s="377">
        <v>69.806169429097608</v>
      </c>
      <c r="H15" s="373">
        <v>7.6534616292710286E-2</v>
      </c>
      <c r="I15" s="366"/>
      <c r="J15" s="366"/>
      <c r="K15" s="366"/>
      <c r="L15" s="366"/>
      <c r="M15" s="366"/>
      <c r="N15" s="366"/>
      <c r="O15" s="366"/>
    </row>
    <row r="16" spans="1:18" ht="15" customHeight="1" x14ac:dyDescent="0.2">
      <c r="B16" s="368" t="s">
        <v>8</v>
      </c>
      <c r="C16" s="375">
        <v>21.939930191972078</v>
      </c>
      <c r="D16" s="370">
        <v>0.63729978483317462</v>
      </c>
      <c r="E16" s="377">
        <v>34.511164874551973</v>
      </c>
      <c r="F16" s="373">
        <v>0.37462416221428263</v>
      </c>
      <c r="G16" s="377">
        <v>43.563333333333333</v>
      </c>
      <c r="H16" s="373">
        <v>0.46184312145660184</v>
      </c>
      <c r="I16" s="366"/>
      <c r="J16" s="366"/>
      <c r="K16" s="366"/>
      <c r="L16" s="366"/>
      <c r="M16" s="366"/>
      <c r="N16" s="366"/>
      <c r="O16" s="366"/>
    </row>
    <row r="17" spans="1:15" ht="15" customHeight="1" x14ac:dyDescent="0.2">
      <c r="B17" s="368" t="s">
        <v>7</v>
      </c>
      <c r="C17" s="375">
        <v>21.180472029955748</v>
      </c>
      <c r="D17" s="370">
        <v>0.28415862306206574</v>
      </c>
      <c r="E17" s="377">
        <v>43.045711500974662</v>
      </c>
      <c r="F17" s="373">
        <v>0.25859839683144542</v>
      </c>
      <c r="G17" s="377">
        <v>70.893302458140369</v>
      </c>
      <c r="H17" s="373">
        <v>0.2059768533156488</v>
      </c>
      <c r="I17" s="366"/>
      <c r="J17" s="366"/>
      <c r="K17" s="366"/>
      <c r="L17" s="366"/>
      <c r="M17" s="366"/>
      <c r="N17" s="366"/>
      <c r="O17" s="366"/>
    </row>
    <row r="18" spans="1:15" ht="15" customHeight="1" x14ac:dyDescent="0.2">
      <c r="B18" s="368" t="s">
        <v>43</v>
      </c>
      <c r="C18" s="375">
        <v>17.56063382559017</v>
      </c>
      <c r="D18" s="370">
        <v>0.26162102152679956</v>
      </c>
      <c r="E18" s="377">
        <v>30.54657980456026</v>
      </c>
      <c r="F18" s="373">
        <v>0.4471133166257803</v>
      </c>
      <c r="G18" s="377">
        <v>40.989331436699857</v>
      </c>
      <c r="H18" s="373">
        <v>0.51653056244492579</v>
      </c>
      <c r="I18" s="366"/>
      <c r="J18" s="366"/>
      <c r="K18" s="366"/>
      <c r="L18" s="366"/>
      <c r="M18" s="366"/>
      <c r="N18" s="366"/>
      <c r="O18" s="366"/>
    </row>
    <row r="19" spans="1:15" ht="15" customHeight="1" x14ac:dyDescent="0.2">
      <c r="B19" s="368" t="s">
        <v>44</v>
      </c>
      <c r="C19" s="375">
        <v>16.275095785440612</v>
      </c>
      <c r="D19" s="370">
        <v>0.23547631138142869</v>
      </c>
      <c r="E19" s="377">
        <v>25.488750192633688</v>
      </c>
      <c r="F19" s="373">
        <v>0.48982709379493211</v>
      </c>
      <c r="G19" s="377">
        <v>35.050816023738875</v>
      </c>
      <c r="H19" s="373">
        <v>0.55765880116490674</v>
      </c>
      <c r="I19" s="366"/>
      <c r="J19" s="366"/>
      <c r="K19" s="366"/>
      <c r="L19" s="366"/>
      <c r="M19" s="366"/>
      <c r="N19" s="366"/>
      <c r="O19" s="366"/>
    </row>
    <row r="20" spans="1:15" ht="15" customHeight="1" x14ac:dyDescent="0.2">
      <c r="B20" s="368" t="s">
        <v>6</v>
      </c>
      <c r="C20" s="375">
        <v>20.187288135593221</v>
      </c>
      <c r="D20" s="370">
        <v>0.10512123121503535</v>
      </c>
      <c r="E20" s="377">
        <v>30.853377586880125</v>
      </c>
      <c r="F20" s="373">
        <v>8.004604238140442E-2</v>
      </c>
      <c r="G20" s="377">
        <v>54.996206373292871</v>
      </c>
      <c r="H20" s="373">
        <v>0.10414279202597146</v>
      </c>
      <c r="I20" s="366"/>
      <c r="J20" s="366"/>
      <c r="K20" s="366"/>
      <c r="L20" s="366"/>
      <c r="M20" s="366"/>
      <c r="N20" s="366"/>
      <c r="O20" s="366"/>
    </row>
    <row r="21" spans="1:15" ht="15" customHeight="1" x14ac:dyDescent="0.2">
      <c r="B21" s="368" t="s">
        <v>5</v>
      </c>
      <c r="C21" s="375">
        <v>19.864312267657994</v>
      </c>
      <c r="D21" s="370">
        <v>9.4604120659460125E-2</v>
      </c>
      <c r="E21" s="377">
        <v>43.678660897289909</v>
      </c>
      <c r="F21" s="373">
        <v>0.15497447010443338</v>
      </c>
      <c r="G21" s="377">
        <v>68.818067754077788</v>
      </c>
      <c r="H21" s="373">
        <v>0.15560272434101738</v>
      </c>
      <c r="I21" s="366"/>
      <c r="J21" s="366"/>
      <c r="K21" s="366"/>
      <c r="L21" s="366"/>
      <c r="M21" s="366"/>
      <c r="N21" s="366"/>
      <c r="O21" s="366"/>
    </row>
    <row r="22" spans="1:15" ht="15" customHeight="1" x14ac:dyDescent="0.2">
      <c r="B22" s="368" t="s">
        <v>38</v>
      </c>
      <c r="C22" s="375">
        <v>19.903711340206186</v>
      </c>
      <c r="D22" s="370">
        <v>7.1614741162322013E-2</v>
      </c>
      <c r="E22" s="377">
        <v>44.269336432797971</v>
      </c>
      <c r="F22" s="373">
        <v>9.2520946256314227E-2</v>
      </c>
      <c r="G22" s="377">
        <v>68.899676724137933</v>
      </c>
      <c r="H22" s="373">
        <v>9.3939493224667228E-2</v>
      </c>
      <c r="I22" s="366"/>
      <c r="J22" s="366"/>
      <c r="K22" s="366"/>
      <c r="L22" s="366"/>
      <c r="M22" s="366"/>
      <c r="N22" s="366"/>
      <c r="O22" s="366"/>
    </row>
    <row r="23" spans="1:15" ht="15" customHeight="1" x14ac:dyDescent="0.2">
      <c r="B23" s="368" t="s">
        <v>45</v>
      </c>
      <c r="C23" s="375">
        <v>19.952061229000883</v>
      </c>
      <c r="D23" s="370">
        <v>5.5001954893542385E-2</v>
      </c>
      <c r="E23" s="377">
        <v>34.963705826170006</v>
      </c>
      <c r="F23" s="373">
        <v>0.31565194782456946</v>
      </c>
      <c r="G23" s="377">
        <v>51.996022771582311</v>
      </c>
      <c r="H23" s="373">
        <v>0.35083315384063035</v>
      </c>
      <c r="I23" s="366"/>
      <c r="J23" s="366"/>
      <c r="K23" s="366"/>
      <c r="L23" s="366"/>
      <c r="M23" s="366"/>
      <c r="N23" s="366"/>
      <c r="O23" s="366"/>
    </row>
    <row r="24" spans="1:15" ht="15" customHeight="1" x14ac:dyDescent="0.2">
      <c r="B24" s="368" t="s">
        <v>46</v>
      </c>
      <c r="C24" s="375">
        <v>17.804794520547944</v>
      </c>
      <c r="D24" s="370">
        <v>0.22488797201452712</v>
      </c>
      <c r="E24" s="377">
        <v>34.624584717607974</v>
      </c>
      <c r="F24" s="373">
        <v>0.29394360163786631</v>
      </c>
      <c r="G24" s="377">
        <v>59.689252336448597</v>
      </c>
      <c r="H24" s="373">
        <v>0.18133698175879939</v>
      </c>
      <c r="I24" s="366"/>
      <c r="J24" s="366"/>
      <c r="K24" s="366"/>
      <c r="L24" s="366"/>
      <c r="M24" s="366"/>
      <c r="N24" s="366"/>
      <c r="O24" s="366"/>
    </row>
    <row r="25" spans="1:15" ht="15" customHeight="1" x14ac:dyDescent="0.2">
      <c r="B25" s="368" t="s">
        <v>47</v>
      </c>
      <c r="C25" s="375">
        <v>57.262575452716298</v>
      </c>
      <c r="D25" s="370">
        <v>1.0230939946500603</v>
      </c>
      <c r="E25" s="377">
        <v>95.555684454756374</v>
      </c>
      <c r="F25" s="373">
        <v>0.64695678883059371</v>
      </c>
      <c r="G25" s="377">
        <v>103.65377176015474</v>
      </c>
      <c r="H25" s="373">
        <v>0.54953898886653785</v>
      </c>
      <c r="I25" s="366"/>
      <c r="J25" s="366"/>
      <c r="K25" s="366"/>
      <c r="L25" s="366"/>
      <c r="M25" s="366"/>
      <c r="N25" s="366"/>
      <c r="O25" s="366"/>
    </row>
    <row r="26" spans="1:15" ht="15" customHeight="1" x14ac:dyDescent="0.2">
      <c r="B26" s="368" t="s">
        <v>48</v>
      </c>
      <c r="C26" s="375">
        <v>20.596098720292485</v>
      </c>
      <c r="D26" s="370">
        <v>0.68258396393940857</v>
      </c>
      <c r="E26" s="377">
        <v>27.880591647331748</v>
      </c>
      <c r="F26" s="373">
        <v>0.62288127527701398</v>
      </c>
      <c r="G26" s="377">
        <v>34.47201203783316</v>
      </c>
      <c r="H26" s="373">
        <v>0.63938862802153995</v>
      </c>
      <c r="I26" s="366"/>
      <c r="J26" s="366"/>
      <c r="K26" s="366"/>
      <c r="L26" s="366"/>
      <c r="M26" s="366"/>
      <c r="N26" s="366"/>
      <c r="O26" s="366"/>
    </row>
    <row r="27" spans="1:15" ht="15" customHeight="1" x14ac:dyDescent="0.2">
      <c r="B27" s="368" t="s">
        <v>49</v>
      </c>
      <c r="C27" s="375">
        <v>17.04826405867971</v>
      </c>
      <c r="D27" s="370">
        <v>0.32844714118715784</v>
      </c>
      <c r="E27" s="377">
        <v>26.753888888888749</v>
      </c>
      <c r="F27" s="373">
        <v>0.47777237858584282</v>
      </c>
      <c r="G27" s="377">
        <v>36.415157593123183</v>
      </c>
      <c r="H27" s="373">
        <v>0.48839952330334241</v>
      </c>
      <c r="I27" s="366"/>
      <c r="J27" s="366"/>
      <c r="K27" s="366"/>
      <c r="L27" s="366"/>
      <c r="M27" s="366"/>
      <c r="N27" s="366"/>
      <c r="O27" s="366"/>
    </row>
    <row r="28" spans="1:15" ht="15" customHeight="1" x14ac:dyDescent="0.2">
      <c r="B28" s="368" t="s">
        <v>4</v>
      </c>
      <c r="C28" s="375">
        <v>20.40358744394619</v>
      </c>
      <c r="D28" s="370">
        <v>9.6561536701657055E-2</v>
      </c>
      <c r="E28" s="377">
        <v>45.013698630136986</v>
      </c>
      <c r="F28" s="373">
        <v>2.7919823194659143E-2</v>
      </c>
      <c r="G28" s="377">
        <v>70.424342105263165</v>
      </c>
      <c r="H28" s="373">
        <v>4.9875886896726819E-2</v>
      </c>
      <c r="I28" s="366"/>
      <c r="J28" s="366"/>
      <c r="K28" s="366"/>
      <c r="L28" s="366"/>
      <c r="M28" s="366"/>
      <c r="N28" s="366"/>
      <c r="O28" s="366"/>
    </row>
    <row r="29" spans="1:15" ht="15" customHeight="1" x14ac:dyDescent="0.2">
      <c r="B29" s="369" t="s">
        <v>3</v>
      </c>
      <c r="C29" s="378">
        <v>16.338546252604853</v>
      </c>
      <c r="D29" s="371">
        <v>0.49164790669272135</v>
      </c>
      <c r="E29" s="378">
        <v>37.969838726560916</v>
      </c>
      <c r="F29" s="374">
        <v>0.33634122218833118</v>
      </c>
      <c r="G29" s="378">
        <v>58.719217961332539</v>
      </c>
      <c r="H29" s="374">
        <v>0.33182893679853126</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4.5" customHeight="1" x14ac:dyDescent="0.2">
      <c r="B32" s="1177" t="s">
        <v>299</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461</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marzo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10.088677934707109</v>
      </c>
      <c r="D11" s="370">
        <v>0.20275513507125573</v>
      </c>
      <c r="E11" s="376">
        <v>40.124257266125191</v>
      </c>
      <c r="F11" s="372">
        <v>0.20694687188321212</v>
      </c>
      <c r="G11" s="376">
        <v>61.722504171301445</v>
      </c>
      <c r="H11" s="372">
        <v>0.25764716525499048</v>
      </c>
      <c r="I11" s="366"/>
      <c r="J11" s="366"/>
      <c r="K11" s="366"/>
      <c r="L11" s="366"/>
      <c r="M11" s="366"/>
      <c r="N11" s="366"/>
      <c r="O11" s="366"/>
    </row>
    <row r="12" spans="1:18" ht="15" customHeight="1" x14ac:dyDescent="0.2">
      <c r="B12" s="368" t="s">
        <v>10</v>
      </c>
      <c r="C12" s="375">
        <v>9.606766677306096</v>
      </c>
      <c r="D12" s="370">
        <v>0.41238887014815745</v>
      </c>
      <c r="E12" s="377">
        <v>22.837441705529645</v>
      </c>
      <c r="F12" s="373">
        <v>0.27725706495084873</v>
      </c>
      <c r="G12" s="377">
        <v>47.15781487101669</v>
      </c>
      <c r="H12" s="373">
        <v>0.1145458412781389</v>
      </c>
      <c r="I12" s="366"/>
      <c r="J12" s="366"/>
      <c r="K12" s="366"/>
      <c r="L12" s="366"/>
      <c r="M12" s="366"/>
      <c r="N12" s="366"/>
      <c r="O12" s="366"/>
    </row>
    <row r="13" spans="1:18" ht="15" customHeight="1" x14ac:dyDescent="0.2">
      <c r="B13" s="368" t="s">
        <v>40</v>
      </c>
      <c r="C13" s="375">
        <v>19.93701171875</v>
      </c>
      <c r="D13" s="370">
        <v>8.392941545702122E-2</v>
      </c>
      <c r="E13" s="377">
        <v>43.73063973063973</v>
      </c>
      <c r="F13" s="373">
        <v>8.6463835460907829E-2</v>
      </c>
      <c r="G13" s="377">
        <v>69.240044247787608</v>
      </c>
      <c r="H13" s="373">
        <v>7.4569818799451862E-2</v>
      </c>
      <c r="I13" s="366"/>
      <c r="J13" s="366"/>
      <c r="K13" s="366"/>
      <c r="L13" s="366"/>
      <c r="M13" s="366"/>
      <c r="N13" s="366"/>
      <c r="O13" s="366"/>
    </row>
    <row r="14" spans="1:18" ht="15" customHeight="1" x14ac:dyDescent="0.2">
      <c r="B14" s="368" t="s">
        <v>41</v>
      </c>
      <c r="C14" s="375">
        <v>18.023218142548597</v>
      </c>
      <c r="D14" s="370">
        <v>0.19991515175522154</v>
      </c>
      <c r="E14" s="377">
        <v>27.735939643347052</v>
      </c>
      <c r="F14" s="373">
        <v>0.39634833095244854</v>
      </c>
      <c r="G14" s="377">
        <v>32.456249999999997</v>
      </c>
      <c r="H14" s="373">
        <v>0.55595983117572279</v>
      </c>
      <c r="I14" s="366"/>
      <c r="J14" s="366"/>
      <c r="K14" s="366"/>
      <c r="L14" s="366"/>
      <c r="M14" s="366"/>
      <c r="N14" s="366"/>
      <c r="O14" s="366"/>
    </row>
    <row r="15" spans="1:18" ht="15" customHeight="1" x14ac:dyDescent="0.2">
      <c r="B15" s="368" t="s">
        <v>9</v>
      </c>
      <c r="C15" s="375">
        <v>18.106145251396647</v>
      </c>
      <c r="D15" s="370">
        <v>0.25197480783792309</v>
      </c>
      <c r="E15" s="377">
        <v>33.514925373134325</v>
      </c>
      <c r="F15" s="373">
        <v>0.3378841118346117</v>
      </c>
      <c r="G15" s="377">
        <v>61.741758241758241</v>
      </c>
      <c r="H15" s="373">
        <v>0.18132170602541492</v>
      </c>
      <c r="I15" s="366"/>
      <c r="J15" s="366"/>
      <c r="K15" s="366"/>
      <c r="L15" s="366"/>
      <c r="M15" s="366"/>
      <c r="N15" s="366"/>
      <c r="O15" s="366"/>
    </row>
    <row r="16" spans="1:18" ht="15" customHeight="1" x14ac:dyDescent="0.2">
      <c r="B16" s="368" t="s">
        <v>8</v>
      </c>
      <c r="C16" s="375">
        <v>21.939930191972078</v>
      </c>
      <c r="D16" s="370">
        <v>0.63729978483317462</v>
      </c>
      <c r="E16" s="377">
        <v>34.511164874551973</v>
      </c>
      <c r="F16" s="373">
        <v>0.37462416221428263</v>
      </c>
      <c r="G16" s="377">
        <v>43.563333333333333</v>
      </c>
      <c r="H16" s="373">
        <v>0.46184312145660184</v>
      </c>
      <c r="I16" s="366"/>
      <c r="J16" s="366"/>
      <c r="K16" s="366"/>
      <c r="L16" s="366"/>
      <c r="M16" s="366"/>
      <c r="N16" s="366"/>
      <c r="O16" s="366"/>
    </row>
    <row r="17" spans="1:15" ht="15" customHeight="1" x14ac:dyDescent="0.2">
      <c r="B17" s="368" t="s">
        <v>7</v>
      </c>
      <c r="C17" s="375">
        <v>20.42573066962634</v>
      </c>
      <c r="D17" s="370">
        <v>0.3104559237988736</v>
      </c>
      <c r="E17" s="377">
        <v>41.998875298748771</v>
      </c>
      <c r="F17" s="373">
        <v>0.27919089519034179</v>
      </c>
      <c r="G17" s="377">
        <v>69.844846195358883</v>
      </c>
      <c r="H17" s="373">
        <v>0.21840870468023738</v>
      </c>
      <c r="I17" s="366"/>
      <c r="J17" s="366"/>
      <c r="K17" s="366"/>
      <c r="L17" s="366"/>
      <c r="M17" s="366"/>
      <c r="N17" s="366"/>
      <c r="O17" s="366"/>
    </row>
    <row r="18" spans="1:15" ht="15" customHeight="1" x14ac:dyDescent="0.2">
      <c r="B18" s="368" t="s">
        <v>43</v>
      </c>
      <c r="C18" s="375">
        <v>17.49785067873303</v>
      </c>
      <c r="D18" s="370">
        <v>0.26594963317590575</v>
      </c>
      <c r="E18" s="377">
        <v>30.258049886621315</v>
      </c>
      <c r="F18" s="373">
        <v>0.45298845140909072</v>
      </c>
      <c r="G18" s="377">
        <v>40.323727544910177</v>
      </c>
      <c r="H18" s="373">
        <v>0.52218484073933735</v>
      </c>
      <c r="I18" s="366"/>
      <c r="J18" s="366"/>
      <c r="K18" s="366"/>
      <c r="L18" s="366"/>
      <c r="M18" s="366"/>
      <c r="N18" s="366"/>
      <c r="O18" s="366"/>
    </row>
    <row r="19" spans="1:15" ht="15" customHeight="1" x14ac:dyDescent="0.2">
      <c r="B19" s="368" t="s">
        <v>44</v>
      </c>
      <c r="C19" s="375">
        <v>16.491946538725156</v>
      </c>
      <c r="D19" s="370">
        <v>0.24124808825695437</v>
      </c>
      <c r="E19" s="377">
        <v>24.118214716525934</v>
      </c>
      <c r="F19" s="373">
        <v>0.52020925331356527</v>
      </c>
      <c r="G19" s="377">
        <v>31.06722329265682</v>
      </c>
      <c r="H19" s="373">
        <v>0.56592722342718982</v>
      </c>
      <c r="I19" s="366"/>
      <c r="J19" s="366"/>
      <c r="K19" s="366"/>
      <c r="L19" s="366"/>
      <c r="M19" s="366"/>
      <c r="N19" s="366"/>
      <c r="O19" s="366"/>
    </row>
    <row r="20" spans="1:15" ht="15" customHeight="1" x14ac:dyDescent="0.2">
      <c r="B20" s="368" t="s">
        <v>6</v>
      </c>
      <c r="C20" s="375">
        <v>20.081424936386767</v>
      </c>
      <c r="D20" s="370">
        <v>6.3282113999991924E-2</v>
      </c>
      <c r="E20" s="377">
        <v>30.577842143374365</v>
      </c>
      <c r="F20" s="373">
        <v>8.3102476863212843E-2</v>
      </c>
      <c r="G20" s="377">
        <v>54.177339901477829</v>
      </c>
      <c r="H20" s="373">
        <v>0.13712641078022472</v>
      </c>
      <c r="I20" s="366"/>
      <c r="J20" s="366"/>
      <c r="K20" s="366"/>
      <c r="L20" s="366"/>
      <c r="M20" s="366"/>
      <c r="N20" s="366"/>
      <c r="O20" s="366"/>
    </row>
    <row r="21" spans="1:15" ht="15" customHeight="1" x14ac:dyDescent="0.2">
      <c r="B21" s="368" t="s">
        <v>5</v>
      </c>
      <c r="C21" s="375">
        <v>19.977695167286246</v>
      </c>
      <c r="D21" s="370">
        <v>0.22322748139316007</v>
      </c>
      <c r="E21" s="377">
        <v>44.588235294117645</v>
      </c>
      <c r="F21" s="373">
        <v>0.31966635861281761</v>
      </c>
      <c r="G21" s="377">
        <v>74.312849162011176</v>
      </c>
      <c r="H21" s="373">
        <v>0.41128370007423254</v>
      </c>
      <c r="I21" s="366"/>
      <c r="J21" s="366"/>
      <c r="K21" s="366"/>
      <c r="L21" s="366"/>
      <c r="M21" s="366"/>
      <c r="N21" s="366"/>
      <c r="O21" s="366"/>
    </row>
    <row r="22" spans="1:15" ht="15" customHeight="1" x14ac:dyDescent="0.2">
      <c r="B22" s="368" t="s">
        <v>38</v>
      </c>
      <c r="C22" s="375">
        <v>19.881835249941329</v>
      </c>
      <c r="D22" s="370">
        <v>7.6076201084779721E-2</v>
      </c>
      <c r="E22" s="377">
        <v>44.252978197347716</v>
      </c>
      <c r="F22" s="373">
        <v>9.2250869242721509E-2</v>
      </c>
      <c r="G22" s="377">
        <v>68.887120277995734</v>
      </c>
      <c r="H22" s="373">
        <v>9.5065074979351571E-2</v>
      </c>
      <c r="I22" s="366"/>
      <c r="J22" s="366"/>
      <c r="K22" s="366"/>
      <c r="L22" s="366"/>
      <c r="M22" s="366"/>
      <c r="N22" s="366"/>
      <c r="O22" s="366"/>
    </row>
    <row r="23" spans="1:15" ht="15" customHeight="1" x14ac:dyDescent="0.2">
      <c r="B23" s="368" t="s">
        <v>45</v>
      </c>
      <c r="C23" s="375">
        <v>19.947385391018877</v>
      </c>
      <c r="D23" s="370">
        <v>5.6265316916108775E-2</v>
      </c>
      <c r="E23" s="377">
        <v>34.55216622458002</v>
      </c>
      <c r="F23" s="373">
        <v>0.32026884890954177</v>
      </c>
      <c r="G23" s="377">
        <v>50.41850407055631</v>
      </c>
      <c r="H23" s="373">
        <v>0.36065137954839016</v>
      </c>
      <c r="I23" s="366"/>
      <c r="J23" s="366"/>
      <c r="K23" s="366"/>
      <c r="L23" s="366"/>
      <c r="M23" s="366"/>
      <c r="N23" s="366"/>
      <c r="O23" s="366"/>
    </row>
    <row r="24" spans="1:15" ht="15" customHeight="1" x14ac:dyDescent="0.2">
      <c r="B24" s="368" t="s">
        <v>46</v>
      </c>
      <c r="C24" s="375">
        <v>17.789291882556132</v>
      </c>
      <c r="D24" s="370">
        <v>0.22578695691373446</v>
      </c>
      <c r="E24" s="377">
        <v>34.63858093126386</v>
      </c>
      <c r="F24" s="373">
        <v>0.29373671030087567</v>
      </c>
      <c r="G24" s="377">
        <v>59.65176470588235</v>
      </c>
      <c r="H24" s="373">
        <v>0.18166315398254543</v>
      </c>
      <c r="I24" s="366"/>
      <c r="J24" s="366"/>
      <c r="K24" s="366"/>
      <c r="L24" s="366"/>
      <c r="M24" s="366"/>
      <c r="N24" s="366"/>
      <c r="O24" s="366"/>
    </row>
    <row r="25" spans="1:15" ht="15" customHeight="1" x14ac:dyDescent="0.2">
      <c r="B25" s="368" t="s">
        <v>47</v>
      </c>
      <c r="C25" s="375">
        <v>14.835034013605442</v>
      </c>
      <c r="D25" s="370">
        <v>0.60055492417086298</v>
      </c>
      <c r="E25" s="377">
        <v>18.132616487455198</v>
      </c>
      <c r="F25" s="373">
        <v>0.62590399484125248</v>
      </c>
      <c r="G25" s="377">
        <v>22.954198473282442</v>
      </c>
      <c r="H25" s="373">
        <v>0.50290601996794204</v>
      </c>
      <c r="I25" s="366"/>
      <c r="J25" s="366"/>
      <c r="K25" s="366"/>
      <c r="L25" s="366"/>
      <c r="M25" s="366"/>
      <c r="N25" s="366"/>
      <c r="O25" s="366"/>
    </row>
    <row r="26" spans="1:15" ht="15" customHeight="1" x14ac:dyDescent="0.2">
      <c r="B26" s="368" t="s">
        <v>48</v>
      </c>
      <c r="C26" s="375">
        <v>20.596098720292485</v>
      </c>
      <c r="D26" s="370">
        <v>0.68258396393940857</v>
      </c>
      <c r="E26" s="377">
        <v>27.880591647331748</v>
      </c>
      <c r="F26" s="373">
        <v>0.62288127527701398</v>
      </c>
      <c r="G26" s="377">
        <v>34.47201203783316</v>
      </c>
      <c r="H26" s="373">
        <v>0.63938862802153995</v>
      </c>
      <c r="I26" s="366"/>
      <c r="J26" s="366"/>
      <c r="K26" s="366"/>
      <c r="L26" s="366"/>
      <c r="M26" s="366"/>
      <c r="N26" s="366"/>
      <c r="O26" s="366"/>
    </row>
    <row r="27" spans="1:15" ht="15" customHeight="1" x14ac:dyDescent="0.2">
      <c r="B27" s="368" t="s">
        <v>49</v>
      </c>
      <c r="C27" s="375">
        <v>17.04826405867971</v>
      </c>
      <c r="D27" s="370">
        <v>0.32844714118715784</v>
      </c>
      <c r="E27" s="377">
        <v>26.753888888888749</v>
      </c>
      <c r="F27" s="373">
        <v>0.47777237858584282</v>
      </c>
      <c r="G27" s="377">
        <v>36.415157593123183</v>
      </c>
      <c r="H27" s="373">
        <v>0.48839952330334241</v>
      </c>
      <c r="I27" s="366"/>
      <c r="J27" s="366"/>
      <c r="K27" s="366"/>
      <c r="L27" s="366"/>
      <c r="M27" s="366"/>
      <c r="N27" s="366"/>
      <c r="O27" s="366"/>
    </row>
    <row r="28" spans="1:15" ht="15" customHeight="1" x14ac:dyDescent="0.2">
      <c r="B28" s="368" t="s">
        <v>4</v>
      </c>
      <c r="C28" s="375">
        <v>20.40449438202247</v>
      </c>
      <c r="D28" s="370">
        <v>9.666135125760221E-2</v>
      </c>
      <c r="E28" s="377">
        <v>45.013698630136986</v>
      </c>
      <c r="F28" s="373">
        <v>2.7919823194659143E-2</v>
      </c>
      <c r="G28" s="377">
        <v>70.424342105263165</v>
      </c>
      <c r="H28" s="373">
        <v>4.9875886896726819E-2</v>
      </c>
      <c r="I28" s="366"/>
      <c r="J28" s="366"/>
      <c r="K28" s="366"/>
      <c r="L28" s="366"/>
      <c r="M28" s="366"/>
      <c r="N28" s="366"/>
      <c r="O28" s="366"/>
    </row>
    <row r="29" spans="1:15" ht="15" customHeight="1" x14ac:dyDescent="0.2">
      <c r="B29" s="369" t="s">
        <v>3</v>
      </c>
      <c r="C29" s="378">
        <v>15.22052602013299</v>
      </c>
      <c r="D29" s="371">
        <v>0.39107607143152517</v>
      </c>
      <c r="E29" s="378">
        <v>37.258383293715944</v>
      </c>
      <c r="F29" s="374">
        <v>0.30198241524598113</v>
      </c>
      <c r="G29" s="378">
        <v>56.949397937587236</v>
      </c>
      <c r="H29" s="374">
        <v>0.34075102718247602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850"/>
      <c r="J31" s="850"/>
      <c r="K31" s="850"/>
      <c r="L31" s="850"/>
      <c r="M31" s="850"/>
      <c r="N31" s="850"/>
      <c r="O31" s="850"/>
    </row>
    <row r="32" spans="1:15" ht="38.25" customHeight="1" x14ac:dyDescent="0.2">
      <c r="B32" s="1177" t="s">
        <v>299</v>
      </c>
      <c r="C32" s="1177"/>
      <c r="D32" s="1177"/>
      <c r="E32" s="1177"/>
      <c r="F32" s="1177"/>
      <c r="G32" s="1177"/>
      <c r="H32" s="1177"/>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460</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marzo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t="s">
        <v>376</v>
      </c>
      <c r="D11" s="370" t="s">
        <v>376</v>
      </c>
      <c r="E11" s="376" t="s">
        <v>376</v>
      </c>
      <c r="F11" s="372" t="s">
        <v>376</v>
      </c>
      <c r="G11" s="376" t="s">
        <v>376</v>
      </c>
      <c r="H11" s="372" t="s">
        <v>376</v>
      </c>
      <c r="I11" s="366"/>
      <c r="J11" s="366"/>
      <c r="K11" s="366"/>
      <c r="L11" s="366"/>
      <c r="M11" s="366"/>
      <c r="N11" s="366"/>
      <c r="O11" s="366"/>
    </row>
    <row r="12" spans="1:18" ht="15" customHeight="1" x14ac:dyDescent="0.2">
      <c r="B12" s="368" t="s">
        <v>10</v>
      </c>
      <c r="C12" s="375">
        <v>18.333333333333332</v>
      </c>
      <c r="D12" s="370">
        <v>0.57294368205777202</v>
      </c>
      <c r="E12" s="377">
        <v>27</v>
      </c>
      <c r="F12" s="373">
        <v>0.58208272761117452</v>
      </c>
      <c r="G12" s="377">
        <v>46</v>
      </c>
      <c r="H12" s="373" t="s">
        <v>376</v>
      </c>
      <c r="I12" s="366"/>
      <c r="J12" s="366"/>
      <c r="K12" s="366"/>
      <c r="L12" s="366"/>
      <c r="M12" s="366"/>
      <c r="N12" s="366"/>
      <c r="O12" s="366"/>
    </row>
    <row r="13" spans="1:18" ht="15" customHeight="1" x14ac:dyDescent="0.2">
      <c r="B13" s="368" t="s">
        <v>40</v>
      </c>
      <c r="C13" s="375">
        <v>20.410958904109588</v>
      </c>
      <c r="D13" s="370">
        <v>9.7930632799153622E-2</v>
      </c>
      <c r="E13" s="377">
        <v>44.803921568627452</v>
      </c>
      <c r="F13" s="373">
        <v>2.1877461269060292E-2</v>
      </c>
      <c r="G13" s="377">
        <v>70.327868852459019</v>
      </c>
      <c r="H13" s="373">
        <v>3.6411420400497441E-2</v>
      </c>
      <c r="I13" s="366"/>
      <c r="J13" s="366"/>
      <c r="K13" s="366"/>
      <c r="L13" s="366"/>
      <c r="M13" s="366"/>
      <c r="N13" s="366"/>
      <c r="O13" s="366"/>
    </row>
    <row r="14" spans="1:18" ht="15" customHeight="1" x14ac:dyDescent="0.2">
      <c r="B14" s="368" t="s">
        <v>41</v>
      </c>
      <c r="C14" s="375" t="s">
        <v>376</v>
      </c>
      <c r="D14" s="370" t="s">
        <v>376</v>
      </c>
      <c r="E14" s="377" t="s">
        <v>376</v>
      </c>
      <c r="F14" s="373" t="s">
        <v>376</v>
      </c>
      <c r="G14" s="377" t="s">
        <v>376</v>
      </c>
      <c r="H14" s="373" t="s">
        <v>376</v>
      </c>
      <c r="I14" s="366"/>
      <c r="J14" s="366"/>
      <c r="K14" s="366"/>
      <c r="L14" s="366"/>
      <c r="M14" s="366"/>
      <c r="N14" s="366"/>
      <c r="O14" s="366"/>
    </row>
    <row r="15" spans="1:18" ht="15" customHeight="1" x14ac:dyDescent="0.2">
      <c r="B15" s="368" t="s">
        <v>9</v>
      </c>
      <c r="C15" s="375">
        <v>20.335570469798657</v>
      </c>
      <c r="D15" s="370">
        <v>8.8568579515317172E-2</v>
      </c>
      <c r="E15" s="377">
        <v>44.669968919968923</v>
      </c>
      <c r="F15" s="373">
        <v>5.0135065480169085E-2</v>
      </c>
      <c r="G15" s="377">
        <v>70.543718592964822</v>
      </c>
      <c r="H15" s="373">
        <v>5.1609233734002467E-2</v>
      </c>
      <c r="I15" s="366"/>
      <c r="J15" s="366"/>
      <c r="K15" s="366"/>
      <c r="L15" s="366"/>
      <c r="M15" s="366"/>
      <c r="N15" s="366"/>
      <c r="O15" s="366"/>
    </row>
    <row r="16" spans="1:18" ht="15" customHeight="1" x14ac:dyDescent="0.2">
      <c r="B16" s="368" t="s">
        <v>8</v>
      </c>
      <c r="C16" s="375" t="s">
        <v>376</v>
      </c>
      <c r="D16" s="370" t="s">
        <v>376</v>
      </c>
      <c r="E16" s="377" t="s">
        <v>376</v>
      </c>
      <c r="F16" s="373" t="s">
        <v>376</v>
      </c>
      <c r="G16" s="377" t="s">
        <v>376</v>
      </c>
      <c r="H16" s="373" t="s">
        <v>376</v>
      </c>
      <c r="I16" s="366"/>
      <c r="J16" s="366"/>
      <c r="K16" s="366"/>
      <c r="L16" s="366"/>
      <c r="M16" s="366"/>
      <c r="N16" s="366"/>
      <c r="O16" s="366"/>
    </row>
    <row r="17" spans="1:15" ht="15" customHeight="1" x14ac:dyDescent="0.2">
      <c r="B17" s="368" t="s">
        <v>7</v>
      </c>
      <c r="C17" s="375">
        <v>22.378045201056647</v>
      </c>
      <c r="D17" s="370">
        <v>0.2346029701073637</v>
      </c>
      <c r="E17" s="377">
        <v>45.411820781696854</v>
      </c>
      <c r="F17" s="373">
        <v>0.20322579607195282</v>
      </c>
      <c r="G17" s="377">
        <v>72.929769392033549</v>
      </c>
      <c r="H17" s="373">
        <v>0.17836691831125545</v>
      </c>
      <c r="I17" s="366"/>
      <c r="J17" s="366"/>
      <c r="K17" s="366"/>
      <c r="L17" s="366"/>
      <c r="M17" s="366"/>
      <c r="N17" s="366"/>
      <c r="O17" s="366"/>
    </row>
    <row r="18" spans="1:15" ht="15" customHeight="1" x14ac:dyDescent="0.2">
      <c r="B18" s="368" t="s">
        <v>43</v>
      </c>
      <c r="C18" s="375">
        <v>18.830663615560642</v>
      </c>
      <c r="D18" s="370">
        <v>0.15334561418271431</v>
      </c>
      <c r="E18" s="377">
        <v>37.071794871794872</v>
      </c>
      <c r="F18" s="373">
        <v>0.28608349003941064</v>
      </c>
      <c r="G18" s="377">
        <v>53.692857142857143</v>
      </c>
      <c r="H18" s="373">
        <v>0.36037297097444465</v>
      </c>
      <c r="I18" s="366"/>
      <c r="J18" s="366"/>
      <c r="K18" s="366"/>
      <c r="L18" s="366"/>
      <c r="M18" s="366"/>
      <c r="N18" s="366"/>
      <c r="O18" s="366"/>
    </row>
    <row r="19" spans="1:15" ht="15" customHeight="1" x14ac:dyDescent="0.2">
      <c r="B19" s="368" t="s">
        <v>44</v>
      </c>
      <c r="C19" s="375">
        <v>15.754082612872239</v>
      </c>
      <c r="D19" s="370">
        <v>0.21581599190961234</v>
      </c>
      <c r="E19" s="377">
        <v>32.199454793275784</v>
      </c>
      <c r="F19" s="373">
        <v>0.30135896733378725</v>
      </c>
      <c r="G19" s="377">
        <v>60.858529819694866</v>
      </c>
      <c r="H19" s="373">
        <v>0.15219471938267506</v>
      </c>
      <c r="I19" s="366"/>
      <c r="J19" s="366"/>
      <c r="K19" s="366"/>
      <c r="L19" s="366"/>
      <c r="M19" s="366"/>
      <c r="N19" s="366"/>
      <c r="O19" s="366"/>
    </row>
    <row r="20" spans="1:15" ht="15" customHeight="1" x14ac:dyDescent="0.2">
      <c r="B20" s="368" t="s">
        <v>6</v>
      </c>
      <c r="C20" s="375">
        <v>20.229583192138257</v>
      </c>
      <c r="D20" s="370">
        <v>0.11751616820568098</v>
      </c>
      <c r="E20" s="377">
        <v>30.955092221331196</v>
      </c>
      <c r="F20" s="373">
        <v>7.8671481190394216E-2</v>
      </c>
      <c r="G20" s="377">
        <v>55.242229896398619</v>
      </c>
      <c r="H20" s="373">
        <v>9.2016919850153006E-2</v>
      </c>
      <c r="I20" s="366"/>
      <c r="J20" s="366"/>
      <c r="K20" s="366"/>
      <c r="L20" s="366"/>
      <c r="M20" s="366"/>
      <c r="N20" s="366"/>
      <c r="O20" s="366"/>
    </row>
    <row r="21" spans="1:15" ht="15" customHeight="1" x14ac:dyDescent="0.2">
      <c r="B21" s="368" t="s">
        <v>5</v>
      </c>
      <c r="C21" s="375">
        <v>19.854863692688973</v>
      </c>
      <c r="D21" s="370">
        <v>7.4197393190496466E-2</v>
      </c>
      <c r="E21" s="377">
        <v>43.618596746783197</v>
      </c>
      <c r="F21" s="373">
        <v>0.13644166609591371</v>
      </c>
      <c r="G21" s="377">
        <v>68.491193087404454</v>
      </c>
      <c r="H21" s="373">
        <v>0.11708513419908392</v>
      </c>
      <c r="I21" s="366"/>
      <c r="J21" s="366"/>
      <c r="K21" s="366"/>
      <c r="L21" s="366"/>
      <c r="M21" s="366"/>
      <c r="N21" s="366"/>
      <c r="O21" s="366"/>
    </row>
    <row r="22" spans="1:15" ht="15" customHeight="1" x14ac:dyDescent="0.2">
      <c r="B22" s="368" t="s">
        <v>38</v>
      </c>
      <c r="C22" s="375">
        <v>20.061969439728355</v>
      </c>
      <c r="D22" s="370">
        <v>1.9410127894197687E-2</v>
      </c>
      <c r="E22" s="377">
        <v>44.526501766784449</v>
      </c>
      <c r="F22" s="373">
        <v>9.6517387745037347E-2</v>
      </c>
      <c r="G22" s="377">
        <v>69.211699164345404</v>
      </c>
      <c r="H22" s="373">
        <v>5.9806406115212304E-2</v>
      </c>
      <c r="I22" s="366"/>
      <c r="J22" s="366"/>
      <c r="K22" s="366"/>
      <c r="L22" s="366"/>
      <c r="M22" s="366"/>
      <c r="N22" s="366"/>
      <c r="O22" s="366"/>
    </row>
    <row r="23" spans="1:15" ht="15" customHeight="1" x14ac:dyDescent="0.2">
      <c r="B23" s="368" t="s">
        <v>45</v>
      </c>
      <c r="C23" s="375">
        <v>20.028901734104046</v>
      </c>
      <c r="D23" s="370">
        <v>2.6815482235137918E-2</v>
      </c>
      <c r="E23" s="377">
        <v>44.893333333333331</v>
      </c>
      <c r="F23" s="373">
        <v>4.0626066840895418E-2</v>
      </c>
      <c r="G23" s="377">
        <v>70.03879728419011</v>
      </c>
      <c r="H23" s="373">
        <v>2.5160099977495094E-2</v>
      </c>
      <c r="I23" s="366"/>
      <c r="J23" s="366"/>
      <c r="K23" s="366"/>
      <c r="L23" s="366"/>
      <c r="M23" s="366"/>
      <c r="N23" s="366"/>
      <c r="O23" s="366"/>
    </row>
    <row r="24" spans="1:15" ht="15" customHeight="1" x14ac:dyDescent="0.2">
      <c r="B24" s="368" t="s">
        <v>46</v>
      </c>
      <c r="C24" s="375">
        <v>19.600000000000001</v>
      </c>
      <c r="D24" s="370">
        <v>5.7205296998101417E-2</v>
      </c>
      <c r="E24" s="377">
        <v>22</v>
      </c>
      <c r="F24" s="373" t="s">
        <v>376</v>
      </c>
      <c r="G24" s="377">
        <v>65</v>
      </c>
      <c r="H24" s="373">
        <v>0.13323467750529827</v>
      </c>
      <c r="I24" s="366"/>
      <c r="J24" s="366"/>
      <c r="K24" s="366"/>
      <c r="L24" s="366"/>
      <c r="M24" s="366"/>
      <c r="N24" s="366"/>
      <c r="O24" s="366"/>
    </row>
    <row r="25" spans="1:15" ht="15" customHeight="1" x14ac:dyDescent="0.2">
      <c r="B25" s="368" t="s">
        <v>47</v>
      </c>
      <c r="C25" s="375">
        <v>118.70935960591133</v>
      </c>
      <c r="D25" s="370">
        <v>0.36735535980827971</v>
      </c>
      <c r="E25" s="377">
        <v>132.60720411663809</v>
      </c>
      <c r="F25" s="373">
        <v>0.27641613761742867</v>
      </c>
      <c r="G25" s="377">
        <v>131.04145077720207</v>
      </c>
      <c r="H25" s="373">
        <v>0.27890063421322198</v>
      </c>
      <c r="I25" s="366"/>
      <c r="J25" s="366"/>
      <c r="K25" s="366"/>
      <c r="L25" s="366"/>
      <c r="M25" s="366"/>
      <c r="N25" s="366"/>
      <c r="O25" s="366"/>
    </row>
    <row r="26" spans="1:15" ht="15" customHeight="1" x14ac:dyDescent="0.2">
      <c r="B26" s="368" t="s">
        <v>48</v>
      </c>
      <c r="C26" s="375" t="s">
        <v>376</v>
      </c>
      <c r="D26" s="370" t="s">
        <v>376</v>
      </c>
      <c r="E26" s="377" t="s">
        <v>376</v>
      </c>
      <c r="F26" s="373" t="s">
        <v>376</v>
      </c>
      <c r="G26" s="377" t="s">
        <v>376</v>
      </c>
      <c r="H26" s="373" t="s">
        <v>376</v>
      </c>
      <c r="I26" s="366"/>
      <c r="J26" s="366"/>
      <c r="K26" s="366"/>
      <c r="L26" s="366"/>
      <c r="M26" s="366"/>
      <c r="N26" s="366"/>
      <c r="O26" s="366"/>
    </row>
    <row r="27" spans="1:15" ht="15" customHeight="1" x14ac:dyDescent="0.2">
      <c r="B27" s="368" t="s">
        <v>49</v>
      </c>
      <c r="C27" s="375" t="s">
        <v>376</v>
      </c>
      <c r="D27" s="370" t="s">
        <v>376</v>
      </c>
      <c r="E27" s="377" t="s">
        <v>376</v>
      </c>
      <c r="F27" s="373" t="s">
        <v>376</v>
      </c>
      <c r="G27" s="377" t="s">
        <v>376</v>
      </c>
      <c r="H27" s="373" t="s">
        <v>376</v>
      </c>
      <c r="I27" s="366"/>
      <c r="J27" s="366"/>
      <c r="K27" s="366"/>
      <c r="L27" s="366"/>
      <c r="M27" s="366"/>
      <c r="N27" s="366"/>
      <c r="O27" s="366"/>
    </row>
    <row r="28" spans="1:15" ht="15" customHeight="1" x14ac:dyDescent="0.2">
      <c r="B28" s="368" t="s">
        <v>4</v>
      </c>
      <c r="C28" s="375">
        <v>20</v>
      </c>
      <c r="D28" s="370">
        <v>0</v>
      </c>
      <c r="E28" s="377" t="s">
        <v>376</v>
      </c>
      <c r="F28" s="373" t="s">
        <v>376</v>
      </c>
      <c r="G28" s="377" t="s">
        <v>376</v>
      </c>
      <c r="H28" s="373" t="s">
        <v>376</v>
      </c>
      <c r="I28" s="366"/>
      <c r="J28" s="366"/>
      <c r="K28" s="366"/>
      <c r="L28" s="366"/>
      <c r="M28" s="366"/>
      <c r="N28" s="366"/>
      <c r="O28" s="366"/>
    </row>
    <row r="29" spans="1:15" ht="15" customHeight="1" x14ac:dyDescent="0.2">
      <c r="B29" s="369" t="s">
        <v>3</v>
      </c>
      <c r="C29" s="378">
        <v>20.796469955799786</v>
      </c>
      <c r="D29" s="371">
        <v>0.59997601778187104</v>
      </c>
      <c r="E29" s="378">
        <v>42.944035469298981</v>
      </c>
      <c r="F29" s="374">
        <v>0.45988031942051733</v>
      </c>
      <c r="G29" s="378">
        <v>68.85218288071502</v>
      </c>
      <c r="H29" s="374">
        <v>0.24159272248602495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850"/>
      <c r="J31" s="850"/>
      <c r="K31" s="850"/>
      <c r="L31" s="850"/>
      <c r="M31" s="850"/>
      <c r="N31" s="850"/>
      <c r="O31" s="850"/>
    </row>
    <row r="32" spans="1:15" ht="38.25" customHeight="1" x14ac:dyDescent="0.2">
      <c r="B32" s="1177" t="s">
        <v>299</v>
      </c>
      <c r="C32" s="1177"/>
      <c r="D32" s="1177"/>
      <c r="E32" s="1177"/>
      <c r="F32" s="1177"/>
      <c r="G32" s="1177"/>
      <c r="H32" s="1177"/>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4" customFormat="1" x14ac:dyDescent="0.2">
      <c r="B1" s="354" t="s">
        <v>85</v>
      </c>
      <c r="C1" s="354" t="s">
        <v>69</v>
      </c>
      <c r="F1" s="354" t="s">
        <v>68</v>
      </c>
      <c r="J1" s="354" t="s">
        <v>85</v>
      </c>
      <c r="K1" s="354" t="s">
        <v>70</v>
      </c>
    </row>
    <row r="2" spans="2:24" s="2" customFormat="1" ht="15" customHeight="1" x14ac:dyDescent="0.2">
      <c r="B2" s="11"/>
    </row>
    <row r="3" spans="2:24" s="44" customFormat="1" ht="38.25" customHeight="1" x14ac:dyDescent="0.2">
      <c r="B3" s="1058"/>
      <c r="C3" s="1058"/>
      <c r="D3" s="1058"/>
    </row>
    <row r="4" spans="2:24" s="7" customFormat="1" ht="23.25" customHeight="1" x14ac:dyDescent="0.2">
      <c r="B4" s="1173" t="s">
        <v>463</v>
      </c>
      <c r="C4" s="1173"/>
      <c r="D4" s="1173"/>
      <c r="E4" s="1173"/>
      <c r="F4" s="1173"/>
      <c r="G4" s="1173"/>
      <c r="H4" s="1173"/>
      <c r="I4" s="1173"/>
      <c r="J4" s="1173"/>
      <c r="K4" s="1173"/>
      <c r="L4" s="1173"/>
      <c r="M4" s="1173"/>
      <c r="N4" s="1173"/>
      <c r="O4" s="1173"/>
      <c r="P4" s="1173"/>
      <c r="Q4" s="1173"/>
      <c r="R4" s="1173"/>
      <c r="S4" s="1173"/>
      <c r="T4" s="1173"/>
      <c r="U4" s="1173"/>
      <c r="V4" s="1173"/>
      <c r="W4" s="389"/>
      <c r="X4" s="389"/>
    </row>
    <row r="5" spans="2:24" s="7" customFormat="1" ht="15.75" customHeight="1" x14ac:dyDescent="0.2">
      <c r="B5" s="1171" t="str">
        <f>porsaad!B6</f>
        <v>Situación a 31 de marzo de 2023</v>
      </c>
      <c r="C5" s="1171"/>
      <c r="D5" s="1171"/>
      <c r="E5" s="1171"/>
      <c r="F5" s="1171"/>
      <c r="G5" s="1171"/>
      <c r="H5" s="1171"/>
      <c r="I5" s="1171"/>
      <c r="J5" s="1171"/>
      <c r="K5" s="1171"/>
      <c r="L5" s="1171"/>
      <c r="M5" s="1171"/>
      <c r="N5" s="1171"/>
      <c r="O5" s="1171"/>
      <c r="P5" s="1171"/>
      <c r="Q5" s="1171"/>
      <c r="R5" s="1171"/>
      <c r="S5" s="1171"/>
      <c r="T5" s="1171"/>
      <c r="U5" s="1171"/>
      <c r="V5" s="1171"/>
      <c r="W5" s="401"/>
      <c r="X5" s="401"/>
    </row>
    <row r="7" spans="2:24" ht="16.5" customHeight="1" x14ac:dyDescent="0.2">
      <c r="M7" s="355"/>
      <c r="S7" s="355"/>
    </row>
    <row r="8" spans="2:24" ht="16.5" customHeight="1" x14ac:dyDescent="0.2">
      <c r="M8" s="355"/>
      <c r="S8" s="355"/>
    </row>
    <row r="9" spans="2:24" ht="15" customHeight="1" x14ac:dyDescent="0.2">
      <c r="B9" s="1174" t="s">
        <v>133</v>
      </c>
      <c r="C9" s="1175"/>
      <c r="D9" s="1175"/>
      <c r="E9" s="1175"/>
      <c r="F9" s="1176"/>
      <c r="G9" s="355"/>
      <c r="H9" s="1174" t="s">
        <v>135</v>
      </c>
      <c r="I9" s="1175"/>
      <c r="J9" s="1175"/>
      <c r="K9" s="1175"/>
      <c r="L9" s="1176"/>
      <c r="M9" s="356"/>
      <c r="S9" s="356"/>
    </row>
    <row r="10" spans="2:24" ht="15" customHeight="1" x14ac:dyDescent="0.2">
      <c r="B10" s="357" t="s">
        <v>132</v>
      </c>
      <c r="C10" s="358" t="s">
        <v>51</v>
      </c>
      <c r="D10" s="358" t="s">
        <v>36</v>
      </c>
      <c r="E10" s="358" t="s">
        <v>35</v>
      </c>
      <c r="F10" s="359" t="s">
        <v>3</v>
      </c>
      <c r="G10" s="355"/>
      <c r="H10" s="357" t="s">
        <v>132</v>
      </c>
      <c r="I10" s="358" t="s">
        <v>51</v>
      </c>
      <c r="J10" s="358" t="s">
        <v>36</v>
      </c>
      <c r="K10" s="358" t="s">
        <v>35</v>
      </c>
      <c r="L10" s="359" t="s">
        <v>3</v>
      </c>
      <c r="M10" s="356"/>
      <c r="S10" s="356"/>
    </row>
    <row r="11" spans="2:24" ht="15.75" customHeight="1" x14ac:dyDescent="0.2">
      <c r="B11" s="397" t="s">
        <v>123</v>
      </c>
      <c r="C11" s="379">
        <v>2.7366818362469004E-2</v>
      </c>
      <c r="D11" s="379">
        <v>8.5962773463373419E-3</v>
      </c>
      <c r="E11" s="379">
        <v>1.065075999856265E-2</v>
      </c>
      <c r="F11" s="380">
        <v>1.5513040305015035E-2</v>
      </c>
      <c r="G11" s="355"/>
      <c r="H11" s="397" t="s">
        <v>123</v>
      </c>
      <c r="I11" s="383">
        <v>1.218312654230444E-2</v>
      </c>
      <c r="J11" s="383">
        <v>1.0424356967781944E-2</v>
      </c>
      <c r="K11" s="383">
        <v>5.4991672689564154E-3</v>
      </c>
      <c r="L11" s="384">
        <v>9.3069442903851128E-3</v>
      </c>
      <c r="M11" s="356"/>
      <c r="S11" s="356"/>
    </row>
    <row r="12" spans="2:24" ht="15.75" customHeight="1" x14ac:dyDescent="0.2">
      <c r="B12" s="398" t="s">
        <v>124</v>
      </c>
      <c r="C12" s="381">
        <v>2.0627270539107848E-2</v>
      </c>
      <c r="D12" s="381">
        <v>2.2750616762500842E-2</v>
      </c>
      <c r="E12" s="381">
        <v>2.2559200833662727E-2</v>
      </c>
      <c r="F12" s="382">
        <v>2.1979024514480992E-2</v>
      </c>
      <c r="G12" s="355"/>
      <c r="H12" s="398" t="s">
        <v>124</v>
      </c>
      <c r="I12" s="381">
        <v>5.211479059172721E-2</v>
      </c>
      <c r="J12" s="381">
        <v>3.6883914597052828E-2</v>
      </c>
      <c r="K12" s="381">
        <v>5.2163529522672282E-3</v>
      </c>
      <c r="L12" s="382">
        <v>3.0899900169553299E-2</v>
      </c>
      <c r="M12" s="356"/>
      <c r="S12" s="356"/>
    </row>
    <row r="13" spans="2:24" ht="15.75" customHeight="1" x14ac:dyDescent="0.2">
      <c r="B13" s="399" t="s">
        <v>125</v>
      </c>
      <c r="C13" s="383">
        <v>8.8218665860607795E-2</v>
      </c>
      <c r="D13" s="383">
        <v>3.6098605204803548E-2</v>
      </c>
      <c r="E13" s="383">
        <v>1.1894067339825362E-2</v>
      </c>
      <c r="F13" s="384">
        <v>4.7394409831641129E-2</v>
      </c>
      <c r="G13" s="355"/>
      <c r="H13" s="399" t="s">
        <v>125</v>
      </c>
      <c r="I13" s="383">
        <v>5.6152824034927266E-2</v>
      </c>
      <c r="J13" s="383">
        <v>1.8013761332427724E-2</v>
      </c>
      <c r="K13" s="383">
        <v>4.5250290670269928E-2</v>
      </c>
      <c r="L13" s="384">
        <v>3.8844079631947859E-2</v>
      </c>
      <c r="M13" s="356"/>
      <c r="S13" s="356"/>
    </row>
    <row r="14" spans="2:24" ht="15.75" customHeight="1" x14ac:dyDescent="0.2">
      <c r="B14" s="398" t="s">
        <v>126</v>
      </c>
      <c r="C14" s="381">
        <v>0.85717084529826981</v>
      </c>
      <c r="D14" s="381">
        <v>0.12535397847810853</v>
      </c>
      <c r="E14" s="381">
        <v>8.5903194509324807E-2</v>
      </c>
      <c r="F14" s="382">
        <v>0.36340465809350397</v>
      </c>
      <c r="G14" s="355"/>
      <c r="H14" s="398" t="s">
        <v>126</v>
      </c>
      <c r="I14" s="381">
        <v>0.20873526721772592</v>
      </c>
      <c r="J14" s="381">
        <v>0.10882083690163305</v>
      </c>
      <c r="K14" s="381">
        <v>5.7882663482386951E-2</v>
      </c>
      <c r="L14" s="382">
        <v>0.12227909212395878</v>
      </c>
      <c r="M14" s="356"/>
      <c r="S14" s="356"/>
    </row>
    <row r="15" spans="2:24" ht="15.75" customHeight="1" x14ac:dyDescent="0.2">
      <c r="B15" s="399" t="s">
        <v>127</v>
      </c>
      <c r="C15" s="383">
        <v>4.2653948848847172E-3</v>
      </c>
      <c r="D15" s="383">
        <v>0.68384802204025996</v>
      </c>
      <c r="E15" s="383">
        <v>0.14764454346185635</v>
      </c>
      <c r="F15" s="384">
        <v>0.31129285472632656</v>
      </c>
      <c r="G15" s="355"/>
      <c r="H15" s="399" t="s">
        <v>127</v>
      </c>
      <c r="I15" s="383">
        <v>0.38602909454865486</v>
      </c>
      <c r="J15" s="383">
        <v>9.2209786492632076E-2</v>
      </c>
      <c r="K15" s="383">
        <v>8.1670489897244125E-2</v>
      </c>
      <c r="L15" s="384">
        <v>0.17860142298001808</v>
      </c>
      <c r="M15" s="356"/>
      <c r="S15" s="356"/>
    </row>
    <row r="16" spans="2:24" ht="15.75" customHeight="1" x14ac:dyDescent="0.2">
      <c r="B16" s="398" t="s">
        <v>128</v>
      </c>
      <c r="C16" s="381">
        <v>1.8528158883160646E-3</v>
      </c>
      <c r="D16" s="381">
        <v>0.12073665921111996</v>
      </c>
      <c r="E16" s="381">
        <v>0.58196845017787202</v>
      </c>
      <c r="F16" s="382">
        <v>0.20234995381439849</v>
      </c>
      <c r="G16" s="355"/>
      <c r="H16" s="398" t="s">
        <v>128</v>
      </c>
      <c r="I16" s="381">
        <v>0.2562080450050907</v>
      </c>
      <c r="J16" s="381">
        <v>0.27738239376310425</v>
      </c>
      <c r="K16" s="381">
        <v>6.8315369386921412E-2</v>
      </c>
      <c r="L16" s="382">
        <v>0.20061694159654767</v>
      </c>
      <c r="M16" s="356"/>
      <c r="S16" s="356"/>
    </row>
    <row r="17" spans="2:19" ht="15.75" customHeight="1" x14ac:dyDescent="0.2">
      <c r="B17" s="399" t="s">
        <v>129</v>
      </c>
      <c r="C17" s="383">
        <v>3.1906497170397486E-4</v>
      </c>
      <c r="D17" s="383">
        <v>2.227064594472656E-3</v>
      </c>
      <c r="E17" s="383">
        <v>0.10846958209062489</v>
      </c>
      <c r="F17" s="384">
        <v>2.9676624763845225E-2</v>
      </c>
      <c r="G17" s="355"/>
      <c r="H17" s="399" t="s">
        <v>129</v>
      </c>
      <c r="I17" s="383">
        <v>1.5341075773524997E-2</v>
      </c>
      <c r="J17" s="383">
        <v>0.26524525293092754</v>
      </c>
      <c r="K17" s="383">
        <v>0.14571222072086226</v>
      </c>
      <c r="L17" s="384">
        <v>0.14856777642205565</v>
      </c>
      <c r="M17" s="356"/>
      <c r="S17" s="356"/>
    </row>
    <row r="18" spans="2:19" ht="15.75" customHeight="1" x14ac:dyDescent="0.2">
      <c r="B18" s="398" t="s">
        <v>130</v>
      </c>
      <c r="C18" s="381">
        <v>9.5159728402939881E-5</v>
      </c>
      <c r="D18" s="381">
        <v>3.455789887974811E-4</v>
      </c>
      <c r="E18" s="381">
        <v>3.0802400373710879E-2</v>
      </c>
      <c r="F18" s="382">
        <v>8.3153089113502544E-3</v>
      </c>
      <c r="G18" s="355"/>
      <c r="H18" s="398" t="s">
        <v>130</v>
      </c>
      <c r="I18" s="381">
        <v>2.0707863811282334E-3</v>
      </c>
      <c r="J18" s="381">
        <v>7.5613501461772439E-2</v>
      </c>
      <c r="K18" s="381">
        <v>0.25494139458881943</v>
      </c>
      <c r="L18" s="382">
        <v>0.11338942853671806</v>
      </c>
      <c r="M18" s="355"/>
      <c r="S18" s="355"/>
    </row>
    <row r="19" spans="2:19" ht="15.75" customHeight="1" x14ac:dyDescent="0.2">
      <c r="B19" s="399" t="s">
        <v>131</v>
      </c>
      <c r="C19" s="383">
        <v>8.3964466237888125E-5</v>
      </c>
      <c r="D19" s="383">
        <v>4.3197373599685137E-5</v>
      </c>
      <c r="E19" s="383">
        <v>1.0780121456035071E-4</v>
      </c>
      <c r="F19" s="384">
        <v>7.4125039438322263E-5</v>
      </c>
      <c r="G19" s="355"/>
      <c r="H19" s="399" t="s">
        <v>131</v>
      </c>
      <c r="I19" s="383">
        <v>1.1164989904916392E-2</v>
      </c>
      <c r="J19" s="383">
        <v>0.11540619555266811</v>
      </c>
      <c r="K19" s="383">
        <v>0.33551205103227227</v>
      </c>
      <c r="L19" s="384">
        <v>0.1574944142488155</v>
      </c>
    </row>
    <row r="20" spans="2:19" x14ac:dyDescent="0.2">
      <c r="B20" s="360" t="s">
        <v>3</v>
      </c>
      <c r="C20" s="387">
        <v>1</v>
      </c>
      <c r="D20" s="387">
        <v>1</v>
      </c>
      <c r="E20" s="387">
        <v>0.99999999999999989</v>
      </c>
      <c r="F20" s="388">
        <v>1</v>
      </c>
      <c r="G20" s="355"/>
      <c r="H20" s="360" t="s">
        <v>3</v>
      </c>
      <c r="I20" s="387">
        <v>1</v>
      </c>
      <c r="J20" s="387">
        <v>0.99999999999999989</v>
      </c>
      <c r="K20" s="387">
        <v>1</v>
      </c>
      <c r="L20" s="388">
        <v>1</v>
      </c>
    </row>
    <row r="23" spans="2:19" ht="15" customHeight="1" x14ac:dyDescent="0.2"/>
    <row r="24" spans="2:19" ht="15" customHeight="1" x14ac:dyDescent="0.2">
      <c r="H24" s="492"/>
      <c r="I24" s="492"/>
      <c r="J24" s="492"/>
      <c r="K24" s="492"/>
      <c r="L24" s="492"/>
    </row>
    <row r="25" spans="2:19" ht="15" customHeight="1" x14ac:dyDescent="0.2">
      <c r="B25" s="1174" t="s">
        <v>134</v>
      </c>
      <c r="C25" s="1175"/>
      <c r="D25" s="1175"/>
      <c r="E25" s="1175"/>
      <c r="F25" s="1176"/>
      <c r="H25" s="1183" t="s">
        <v>136</v>
      </c>
      <c r="I25" s="1183"/>
      <c r="J25" s="1183"/>
      <c r="K25" s="1183"/>
      <c r="L25" s="1183"/>
    </row>
    <row r="26" spans="2:19" ht="15" customHeight="1" x14ac:dyDescent="0.2">
      <c r="B26" s="357" t="s">
        <v>132</v>
      </c>
      <c r="C26" s="358" t="s">
        <v>51</v>
      </c>
      <c r="D26" s="358" t="s">
        <v>36</v>
      </c>
      <c r="E26" s="358" t="s">
        <v>35</v>
      </c>
      <c r="F26" s="359" t="s">
        <v>3</v>
      </c>
      <c r="H26" s="493" t="s">
        <v>132</v>
      </c>
      <c r="I26" s="494" t="s">
        <v>51</v>
      </c>
      <c r="J26" s="494" t="s">
        <v>36</v>
      </c>
      <c r="K26" s="494" t="s">
        <v>35</v>
      </c>
      <c r="L26" s="493" t="s">
        <v>3</v>
      </c>
    </row>
    <row r="27" spans="2:19" ht="15.75" customHeight="1" x14ac:dyDescent="0.2">
      <c r="B27" s="397" t="s">
        <v>123</v>
      </c>
      <c r="C27" s="383">
        <v>6.8759342301943195E-3</v>
      </c>
      <c r="D27" s="383">
        <v>1.0734652801073465E-2</v>
      </c>
      <c r="E27" s="383">
        <v>8.7627059235892042E-3</v>
      </c>
      <c r="F27" s="384">
        <v>8.7155463558121794E-3</v>
      </c>
      <c r="H27" s="495" t="s">
        <v>123</v>
      </c>
      <c r="I27" s="490">
        <v>2.1696751643330573E-2</v>
      </c>
      <c r="J27" s="490">
        <v>1.1960742902215001E-2</v>
      </c>
      <c r="K27" s="490">
        <v>2.5850950174646139E-3</v>
      </c>
      <c r="L27" s="490">
        <v>1.1473116702382272E-2</v>
      </c>
    </row>
    <row r="28" spans="2:19" ht="15.75" customHeight="1" x14ac:dyDescent="0.2">
      <c r="B28" s="398" t="s">
        <v>124</v>
      </c>
      <c r="C28" s="381">
        <v>2.1823617339312408E-2</v>
      </c>
      <c r="D28" s="381">
        <v>2.2475679302247569E-2</v>
      </c>
      <c r="E28" s="381">
        <v>7.010164738871364E-4</v>
      </c>
      <c r="F28" s="382">
        <v>1.5470094781566619E-2</v>
      </c>
      <c r="H28" s="496" t="s">
        <v>124</v>
      </c>
      <c r="I28" s="491">
        <v>4.1526159907522044E-2</v>
      </c>
      <c r="J28" s="491">
        <v>1.7426048127443333E-2</v>
      </c>
      <c r="K28" s="491">
        <v>1.8549579022535165E-2</v>
      </c>
      <c r="L28" s="491">
        <v>2.4092829570375247E-2</v>
      </c>
    </row>
    <row r="29" spans="2:19" ht="15.75" customHeight="1" x14ac:dyDescent="0.2">
      <c r="B29" s="399" t="s">
        <v>125</v>
      </c>
      <c r="C29" s="383">
        <v>1.5246636771300448E-2</v>
      </c>
      <c r="D29" s="383">
        <v>4.3609527004360949E-3</v>
      </c>
      <c r="E29" s="383">
        <v>1.927795303189625E-2</v>
      </c>
      <c r="F29" s="384">
        <v>1.2964375204270618E-2</v>
      </c>
      <c r="H29" s="495" t="s">
        <v>125</v>
      </c>
      <c r="I29" s="490">
        <v>8.3414844353851311E-2</v>
      </c>
      <c r="J29" s="490">
        <v>4.5334448232611665E-2</v>
      </c>
      <c r="K29" s="490">
        <v>2.9305124245091366E-2</v>
      </c>
      <c r="L29" s="490">
        <v>5.0112155350364729E-2</v>
      </c>
    </row>
    <row r="30" spans="2:19" ht="15.75" customHeight="1" x14ac:dyDescent="0.2">
      <c r="B30" s="398" t="s">
        <v>126</v>
      </c>
      <c r="C30" s="381">
        <v>8.9088191330343791E-2</v>
      </c>
      <c r="D30" s="381">
        <v>4.6628648104662863E-2</v>
      </c>
      <c r="E30" s="381">
        <v>2.278303540133193E-2</v>
      </c>
      <c r="F30" s="382">
        <v>5.4690053382721426E-2</v>
      </c>
      <c r="H30" s="496" t="s">
        <v>126</v>
      </c>
      <c r="I30" s="491">
        <v>0.68189497732511606</v>
      </c>
      <c r="J30" s="491">
        <v>0.12110306065712968</v>
      </c>
      <c r="K30" s="491">
        <v>9.1153660926316493E-2</v>
      </c>
      <c r="L30" s="491">
        <v>0.25812544942634419</v>
      </c>
    </row>
    <row r="31" spans="2:19" ht="15.75" customHeight="1" x14ac:dyDescent="0.2">
      <c r="B31" s="399" t="s">
        <v>127</v>
      </c>
      <c r="C31" s="383">
        <v>0.25739910313901343</v>
      </c>
      <c r="D31" s="383">
        <v>0.10365649111036565</v>
      </c>
      <c r="E31" s="383">
        <v>2.4886084822993339E-2</v>
      </c>
      <c r="F31" s="384">
        <v>0.13519991284453645</v>
      </c>
      <c r="H31" s="495" t="s">
        <v>127</v>
      </c>
      <c r="I31" s="490">
        <v>0.10526891796685295</v>
      </c>
      <c r="J31" s="490">
        <v>0.48961462701877945</v>
      </c>
      <c r="K31" s="490">
        <v>0.10655352032371811</v>
      </c>
      <c r="L31" s="490">
        <v>0.26524293170866081</v>
      </c>
    </row>
    <row r="32" spans="2:19" ht="15.75" customHeight="1" x14ac:dyDescent="0.2">
      <c r="B32" s="398" t="s">
        <v>128</v>
      </c>
      <c r="C32" s="381">
        <v>0.54319880418535127</v>
      </c>
      <c r="D32" s="381">
        <v>0.12613217041261321</v>
      </c>
      <c r="E32" s="381">
        <v>4.6617595513494564E-2</v>
      </c>
      <c r="F32" s="382">
        <v>0.25340451029523914</v>
      </c>
      <c r="H32" s="496" t="s">
        <v>128</v>
      </c>
      <c r="I32" s="491">
        <v>5.922146145269739E-2</v>
      </c>
      <c r="J32" s="491">
        <v>0.21355206048041239</v>
      </c>
      <c r="K32" s="491">
        <v>0.38330814664740298</v>
      </c>
      <c r="L32" s="491">
        <v>0.22803490231573073</v>
      </c>
    </row>
    <row r="33" spans="2:12" ht="15.75" customHeight="1" x14ac:dyDescent="0.2">
      <c r="B33" s="399" t="s">
        <v>129</v>
      </c>
      <c r="C33" s="383">
        <v>5.5904334828101643E-2</v>
      </c>
      <c r="D33" s="383">
        <v>0.54042267695404222</v>
      </c>
      <c r="E33" s="383">
        <v>9.3585699263932703E-2</v>
      </c>
      <c r="F33" s="384">
        <v>0.2249700403094019</v>
      </c>
      <c r="H33" s="495" t="s">
        <v>129</v>
      </c>
      <c r="I33" s="490">
        <v>9.2341156111274509E-4</v>
      </c>
      <c r="J33" s="490">
        <v>8.0527048519669492E-2</v>
      </c>
      <c r="K33" s="490">
        <v>0.14948159711266476</v>
      </c>
      <c r="L33" s="490">
        <v>8.2000407837637693E-2</v>
      </c>
    </row>
    <row r="34" spans="2:12" ht="15.75" customHeight="1" x14ac:dyDescent="0.2">
      <c r="B34" s="398" t="s">
        <v>130</v>
      </c>
      <c r="C34" s="381">
        <v>4.7832585949177881E-3</v>
      </c>
      <c r="D34" s="381">
        <v>6.5749748406574979E-2</v>
      </c>
      <c r="E34" s="381">
        <v>0.16543988783736419</v>
      </c>
      <c r="F34" s="382">
        <v>7.4517921342194135E-2</v>
      </c>
      <c r="H34" s="496" t="s">
        <v>130</v>
      </c>
      <c r="I34" s="491">
        <v>7.7976976271742918E-4</v>
      </c>
      <c r="J34" s="491">
        <v>9.0987849609282401E-3</v>
      </c>
      <c r="K34" s="491">
        <v>0.13038400008856857</v>
      </c>
      <c r="L34" s="491">
        <v>4.6133949621319177E-2</v>
      </c>
    </row>
    <row r="35" spans="2:12" ht="15.75" customHeight="1" x14ac:dyDescent="0.2">
      <c r="B35" s="399" t="s">
        <v>131</v>
      </c>
      <c r="C35" s="383">
        <v>5.6801195814648727E-3</v>
      </c>
      <c r="D35" s="383">
        <v>7.9838980207983898E-2</v>
      </c>
      <c r="E35" s="383">
        <v>0.6179460217315107</v>
      </c>
      <c r="F35" s="384">
        <v>0.22006754548425755</v>
      </c>
      <c r="H35" s="495" t="s">
        <v>131</v>
      </c>
      <c r="I35" s="490">
        <v>5.2737060267994554E-3</v>
      </c>
      <c r="J35" s="490">
        <v>1.1383179100810744E-2</v>
      </c>
      <c r="K35" s="490">
        <v>8.8679276616237937E-2</v>
      </c>
      <c r="L35" s="490">
        <v>3.4784257467185171E-2</v>
      </c>
    </row>
    <row r="36" spans="2:12" x14ac:dyDescent="0.2">
      <c r="B36" s="360" t="s">
        <v>3</v>
      </c>
      <c r="C36" s="387">
        <v>0.99999999999999989</v>
      </c>
      <c r="D36" s="387">
        <v>0.99999999999999989</v>
      </c>
      <c r="E36" s="387">
        <v>1</v>
      </c>
      <c r="F36" s="388">
        <v>1</v>
      </c>
      <c r="H36" s="496" t="s">
        <v>3</v>
      </c>
      <c r="I36" s="497">
        <v>0.99999999999999989</v>
      </c>
      <c r="J36" s="497">
        <v>1</v>
      </c>
      <c r="K36" s="497">
        <v>1</v>
      </c>
      <c r="L36" s="498">
        <v>1.0000000000000002</v>
      </c>
    </row>
    <row r="37" spans="2:12" x14ac:dyDescent="0.2">
      <c r="H37" s="492"/>
      <c r="I37" s="492"/>
      <c r="J37" s="492"/>
      <c r="K37" s="492"/>
      <c r="L37" s="492"/>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69</v>
      </c>
      <c r="C1" s="361" t="s">
        <v>69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470</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marzo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147.63928164122444</v>
      </c>
      <c r="D11" s="370">
        <v>0.2296353463036947</v>
      </c>
      <c r="E11" s="376">
        <v>269.16241052241634</v>
      </c>
      <c r="F11" s="372">
        <v>0.1415265914101603</v>
      </c>
      <c r="G11" s="376">
        <v>396.10488949637818</v>
      </c>
      <c r="H11" s="372">
        <v>0.12314901276262967</v>
      </c>
      <c r="I11" s="366"/>
      <c r="J11" s="366"/>
      <c r="K11" s="366"/>
      <c r="L11" s="366"/>
      <c r="M11" s="366"/>
      <c r="N11" s="366"/>
      <c r="O11" s="366"/>
    </row>
    <row r="12" spans="1:18" ht="15" customHeight="1" x14ac:dyDescent="0.2">
      <c r="B12" s="368" t="s">
        <v>10</v>
      </c>
      <c r="C12" s="375">
        <v>113.52029940889206</v>
      </c>
      <c r="D12" s="370">
        <v>0.29967138334069865</v>
      </c>
      <c r="E12" s="377">
        <v>202.32727285338368</v>
      </c>
      <c r="F12" s="373">
        <v>0.29869624838538689</v>
      </c>
      <c r="G12" s="377">
        <v>326.96031720674853</v>
      </c>
      <c r="H12" s="373">
        <v>0.14338768261963608</v>
      </c>
      <c r="I12" s="366"/>
      <c r="J12" s="366"/>
      <c r="K12" s="366"/>
      <c r="L12" s="366"/>
      <c r="M12" s="366"/>
      <c r="N12" s="366"/>
      <c r="O12" s="366"/>
    </row>
    <row r="13" spans="1:18" ht="15" customHeight="1" x14ac:dyDescent="0.2">
      <c r="B13" s="368" t="s">
        <v>40</v>
      </c>
      <c r="C13" s="375">
        <v>102.39646459748116</v>
      </c>
      <c r="D13" s="370">
        <v>0.41094642352253635</v>
      </c>
      <c r="E13" s="377">
        <v>180.41417571570176</v>
      </c>
      <c r="F13" s="373">
        <v>0.40751526232857765</v>
      </c>
      <c r="G13" s="377">
        <v>256.72875424689244</v>
      </c>
      <c r="H13" s="373">
        <v>0.41405147214771759</v>
      </c>
      <c r="I13" s="366"/>
      <c r="J13" s="366"/>
      <c r="K13" s="366"/>
      <c r="L13" s="366"/>
      <c r="M13" s="366"/>
      <c r="N13" s="366"/>
      <c r="O13" s="366"/>
    </row>
    <row r="14" spans="1:18" ht="15" customHeight="1" x14ac:dyDescent="0.2">
      <c r="B14" s="368" t="s">
        <v>41</v>
      </c>
      <c r="C14" s="375">
        <v>142.95502615756516</v>
      </c>
      <c r="D14" s="370">
        <v>0.144290615585347</v>
      </c>
      <c r="E14" s="377">
        <v>243.42110398967796</v>
      </c>
      <c r="F14" s="373">
        <v>0.20248312799377655</v>
      </c>
      <c r="G14" s="377">
        <v>341.12046345136861</v>
      </c>
      <c r="H14" s="373">
        <v>0.22934394558749513</v>
      </c>
      <c r="I14" s="366"/>
      <c r="J14" s="366"/>
      <c r="K14" s="366"/>
      <c r="L14" s="366"/>
      <c r="M14" s="366"/>
      <c r="N14" s="366"/>
      <c r="O14" s="366"/>
    </row>
    <row r="15" spans="1:18" ht="15" customHeight="1" x14ac:dyDescent="0.2">
      <c r="B15" s="368" t="s">
        <v>9</v>
      </c>
      <c r="C15" s="375">
        <v>149.30493421052273</v>
      </c>
      <c r="D15" s="370">
        <v>0.18698266478014192</v>
      </c>
      <c r="E15" s="377">
        <v>242.71254939782293</v>
      </c>
      <c r="F15" s="373">
        <v>0.24707042942301449</v>
      </c>
      <c r="G15" s="377">
        <v>344.56967670234684</v>
      </c>
      <c r="H15" s="373">
        <v>0.22206372277985673</v>
      </c>
      <c r="I15" s="366"/>
      <c r="J15" s="366"/>
      <c r="K15" s="366"/>
      <c r="L15" s="366"/>
      <c r="M15" s="366"/>
      <c r="N15" s="366"/>
      <c r="O15" s="366"/>
    </row>
    <row r="16" spans="1:18" ht="15" customHeight="1" x14ac:dyDescent="0.2">
      <c r="B16" s="368" t="s">
        <v>8</v>
      </c>
      <c r="C16" s="375">
        <v>108.4463448660708</v>
      </c>
      <c r="D16" s="370">
        <v>0.59606206556464869</v>
      </c>
      <c r="E16" s="377">
        <v>175.90246496997528</v>
      </c>
      <c r="F16" s="373">
        <v>0.53394917052602453</v>
      </c>
      <c r="G16" s="377">
        <v>240.74272399588352</v>
      </c>
      <c r="H16" s="373">
        <v>0.5164100426425372</v>
      </c>
      <c r="I16" s="366"/>
      <c r="J16" s="366"/>
      <c r="K16" s="366"/>
      <c r="L16" s="366"/>
      <c r="M16" s="366"/>
      <c r="N16" s="366"/>
      <c r="O16" s="366"/>
    </row>
    <row r="17" spans="1:15" ht="15" customHeight="1" x14ac:dyDescent="0.2">
      <c r="B17" s="368" t="s">
        <v>7</v>
      </c>
      <c r="C17" s="375">
        <v>92.443067766428641</v>
      </c>
      <c r="D17" s="370">
        <v>0.69486167170212865</v>
      </c>
      <c r="E17" s="377">
        <v>160.52977890857616</v>
      </c>
      <c r="F17" s="373">
        <v>0.70607274388079844</v>
      </c>
      <c r="G17" s="377">
        <v>220.09983162685586</v>
      </c>
      <c r="H17" s="373">
        <v>0.70359149629432494</v>
      </c>
      <c r="I17" s="366"/>
      <c r="J17" s="366"/>
      <c r="K17" s="366"/>
      <c r="L17" s="366"/>
      <c r="M17" s="366"/>
      <c r="N17" s="366"/>
      <c r="O17" s="366"/>
    </row>
    <row r="18" spans="1:15" ht="15" customHeight="1" x14ac:dyDescent="0.2">
      <c r="B18" s="368" t="s">
        <v>43</v>
      </c>
      <c r="C18" s="375">
        <v>134.76668884339796</v>
      </c>
      <c r="D18" s="370">
        <v>0.23643362446429161</v>
      </c>
      <c r="E18" s="377">
        <v>235.80567433188719</v>
      </c>
      <c r="F18" s="373">
        <v>0.25153620861245302</v>
      </c>
      <c r="G18" s="377">
        <v>326.66418644586173</v>
      </c>
      <c r="H18" s="373">
        <v>0.26147921769030008</v>
      </c>
      <c r="I18" s="366"/>
      <c r="J18" s="366"/>
      <c r="K18" s="366"/>
      <c r="L18" s="366"/>
      <c r="M18" s="366"/>
      <c r="N18" s="366"/>
      <c r="O18" s="366"/>
    </row>
    <row r="19" spans="1:15" ht="15" customHeight="1" x14ac:dyDescent="0.2">
      <c r="B19" s="368" t="s">
        <v>44</v>
      </c>
      <c r="C19" s="375">
        <v>150.9112595864442</v>
      </c>
      <c r="D19" s="370">
        <v>0.1123863855213697</v>
      </c>
      <c r="E19" s="377">
        <v>253.3408510690669</v>
      </c>
      <c r="F19" s="373">
        <v>0.2357308460967957</v>
      </c>
      <c r="G19" s="377">
        <v>349.65400488063278</v>
      </c>
      <c r="H19" s="373">
        <v>0.28826001652114353</v>
      </c>
      <c r="I19" s="366"/>
      <c r="J19" s="366"/>
      <c r="K19" s="366"/>
      <c r="L19" s="366"/>
      <c r="M19" s="366"/>
      <c r="N19" s="366"/>
      <c r="O19" s="366"/>
    </row>
    <row r="20" spans="1:15" ht="15" customHeight="1" x14ac:dyDescent="0.2">
      <c r="B20" s="368" t="s">
        <v>6</v>
      </c>
      <c r="C20" s="375">
        <v>153.20506339342936</v>
      </c>
      <c r="D20" s="370">
        <v>0.12707860341906699</v>
      </c>
      <c r="E20" s="377">
        <v>264.66660262052403</v>
      </c>
      <c r="F20" s="373">
        <v>0.10618948467500369</v>
      </c>
      <c r="G20" s="377">
        <v>378.59178233036971</v>
      </c>
      <c r="H20" s="373">
        <v>0.1138994122209397</v>
      </c>
      <c r="I20" s="366"/>
      <c r="J20" s="366"/>
      <c r="K20" s="366"/>
      <c r="L20" s="366"/>
      <c r="M20" s="366"/>
      <c r="N20" s="366"/>
      <c r="O20" s="366"/>
    </row>
    <row r="21" spans="1:15" ht="15" customHeight="1" x14ac:dyDescent="0.2">
      <c r="B21" s="368" t="s">
        <v>5</v>
      </c>
      <c r="C21" s="375">
        <v>126.88323390894838</v>
      </c>
      <c r="D21" s="370">
        <v>0.25648132702918236</v>
      </c>
      <c r="E21" s="377">
        <v>224.95420579029692</v>
      </c>
      <c r="F21" s="373">
        <v>0.25038763018126636</v>
      </c>
      <c r="G21" s="377">
        <v>316.22259340659633</v>
      </c>
      <c r="H21" s="373">
        <v>0.27983368211356952</v>
      </c>
      <c r="I21" s="366"/>
      <c r="J21" s="366"/>
      <c r="K21" s="366"/>
      <c r="L21" s="366"/>
      <c r="M21" s="366"/>
      <c r="N21" s="366"/>
      <c r="O21" s="366"/>
    </row>
    <row r="22" spans="1:15" ht="15" customHeight="1" x14ac:dyDescent="0.2">
      <c r="B22" s="368" t="s">
        <v>38</v>
      </c>
      <c r="C22" s="375">
        <v>98.837298969070858</v>
      </c>
      <c r="D22" s="370">
        <v>0.60503626686092837</v>
      </c>
      <c r="E22" s="377">
        <v>164.63004151445264</v>
      </c>
      <c r="F22" s="373">
        <v>0.61891802546577179</v>
      </c>
      <c r="G22" s="377">
        <v>208.33940915506884</v>
      </c>
      <c r="H22" s="373">
        <v>0.61637504936831844</v>
      </c>
      <c r="I22" s="366"/>
      <c r="J22" s="366"/>
      <c r="K22" s="366"/>
      <c r="L22" s="366"/>
      <c r="M22" s="366"/>
      <c r="N22" s="366"/>
      <c r="O22" s="366"/>
    </row>
    <row r="23" spans="1:15" ht="15" customHeight="1" x14ac:dyDescent="0.2">
      <c r="B23" s="368" t="s">
        <v>45</v>
      </c>
      <c r="C23" s="375">
        <v>154.43414306596028</v>
      </c>
      <c r="D23" s="370">
        <v>9.6616969153182755E-2</v>
      </c>
      <c r="E23" s="377">
        <v>235.8197643274768</v>
      </c>
      <c r="F23" s="373">
        <v>0.17757546327726784</v>
      </c>
      <c r="G23" s="377">
        <v>327.57857685276667</v>
      </c>
      <c r="H23" s="373">
        <v>0.23118119089745434</v>
      </c>
      <c r="I23" s="366"/>
      <c r="J23" s="366"/>
      <c r="K23" s="366"/>
      <c r="L23" s="366"/>
      <c r="M23" s="366"/>
      <c r="N23" s="366"/>
      <c r="O23" s="366"/>
    </row>
    <row r="24" spans="1:15" ht="15" customHeight="1" x14ac:dyDescent="0.2">
      <c r="B24" s="368" t="s">
        <v>46</v>
      </c>
      <c r="C24" s="375">
        <v>113.40819423692572</v>
      </c>
      <c r="D24" s="370">
        <v>0.36837932190691858</v>
      </c>
      <c r="E24" s="377">
        <v>190.72781824874505</v>
      </c>
      <c r="F24" s="373">
        <v>0.43714274085536331</v>
      </c>
      <c r="G24" s="377">
        <v>267.69437665043796</v>
      </c>
      <c r="H24" s="373">
        <v>0.43872777379112304</v>
      </c>
      <c r="I24" s="366"/>
      <c r="J24" s="366"/>
      <c r="K24" s="366"/>
      <c r="L24" s="366"/>
      <c r="M24" s="366"/>
      <c r="N24" s="366"/>
      <c r="O24" s="366"/>
    </row>
    <row r="25" spans="1:15" ht="15" customHeight="1" x14ac:dyDescent="0.2">
      <c r="B25" s="368" t="s">
        <v>47</v>
      </c>
      <c r="C25" s="375">
        <v>100.13847403884519</v>
      </c>
      <c r="D25" s="370">
        <v>0.46426269522087654</v>
      </c>
      <c r="E25" s="377">
        <v>235.85897469602719</v>
      </c>
      <c r="F25" s="373">
        <v>0.44061798162776206</v>
      </c>
      <c r="G25" s="377">
        <v>280.71769886363722</v>
      </c>
      <c r="H25" s="373">
        <v>0.45082654269262312</v>
      </c>
      <c r="I25" s="366"/>
      <c r="J25" s="366"/>
      <c r="K25" s="366"/>
      <c r="L25" s="366"/>
      <c r="M25" s="366"/>
      <c r="N25" s="366"/>
      <c r="O25" s="366"/>
    </row>
    <row r="26" spans="1:15" ht="15" customHeight="1" x14ac:dyDescent="0.2">
      <c r="B26" s="368" t="s">
        <v>48</v>
      </c>
      <c r="C26" s="375">
        <v>163.14302871172538</v>
      </c>
      <c r="D26" s="370">
        <v>0.23022570545227444</v>
      </c>
      <c r="E26" s="377">
        <v>277.14427241264679</v>
      </c>
      <c r="F26" s="373">
        <v>0.30944845264096682</v>
      </c>
      <c r="G26" s="377">
        <v>362.99077209568037</v>
      </c>
      <c r="H26" s="373">
        <v>0.37244075051510978</v>
      </c>
      <c r="I26" s="366"/>
      <c r="J26" s="366"/>
      <c r="K26" s="366"/>
      <c r="L26" s="366"/>
      <c r="M26" s="366"/>
      <c r="N26" s="366"/>
      <c r="O26" s="366"/>
    </row>
    <row r="27" spans="1:15" ht="15" customHeight="1" x14ac:dyDescent="0.2">
      <c r="B27" s="368" t="s">
        <v>49</v>
      </c>
      <c r="C27" s="375">
        <v>172.64750000000001</v>
      </c>
      <c r="D27" s="370">
        <v>0.34690981400208598</v>
      </c>
      <c r="E27" s="377">
        <v>175.76353424657424</v>
      </c>
      <c r="F27" s="373">
        <v>0.40810778316027396</v>
      </c>
      <c r="G27" s="377">
        <v>244.37808510638339</v>
      </c>
      <c r="H27" s="373">
        <v>0.4304600189226967</v>
      </c>
      <c r="I27" s="366"/>
      <c r="J27" s="366"/>
      <c r="K27" s="366"/>
      <c r="L27" s="366"/>
      <c r="M27" s="366"/>
      <c r="N27" s="366"/>
      <c r="O27" s="366"/>
    </row>
    <row r="28" spans="1:15" ht="15" customHeight="1" x14ac:dyDescent="0.2">
      <c r="B28" s="368" t="s">
        <v>4</v>
      </c>
      <c r="C28" s="375" t="s">
        <v>376</v>
      </c>
      <c r="D28" s="370" t="s">
        <v>376</v>
      </c>
      <c r="E28" s="377" t="s">
        <v>376</v>
      </c>
      <c r="F28" s="373" t="s">
        <v>376</v>
      </c>
      <c r="G28" s="377" t="s">
        <v>376</v>
      </c>
      <c r="H28" s="373" t="s">
        <v>376</v>
      </c>
      <c r="I28" s="366"/>
      <c r="J28" s="366"/>
      <c r="K28" s="366"/>
      <c r="L28" s="366"/>
      <c r="M28" s="366"/>
      <c r="N28" s="366"/>
      <c r="O28" s="366"/>
    </row>
    <row r="29" spans="1:15" ht="15" customHeight="1" x14ac:dyDescent="0.2">
      <c r="B29" s="369" t="s">
        <v>3</v>
      </c>
      <c r="C29" s="378">
        <v>139.97160242856907</v>
      </c>
      <c r="D29" s="371">
        <v>0.28174473657849392</v>
      </c>
      <c r="E29" s="378">
        <v>241.03078305749034</v>
      </c>
      <c r="F29" s="374">
        <v>0.29466062928659548</v>
      </c>
      <c r="G29" s="378">
        <v>336.74016189363749</v>
      </c>
      <c r="H29" s="374">
        <v>0.3121851490194586</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68</v>
      </c>
      <c r="C1" s="361" t="s">
        <v>68</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469</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marzo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376</v>
      </c>
      <c r="D11" s="370" t="s">
        <v>376</v>
      </c>
      <c r="E11" s="376">
        <v>124.32666666666667</v>
      </c>
      <c r="F11" s="372">
        <v>0.32235398085576883</v>
      </c>
      <c r="G11" s="376">
        <v>691.10749999999985</v>
      </c>
      <c r="H11" s="372">
        <v>0.2339074510107762</v>
      </c>
      <c r="I11" s="366"/>
      <c r="J11" s="366"/>
      <c r="K11" s="366"/>
      <c r="L11" s="366"/>
      <c r="M11" s="366"/>
      <c r="N11" s="366"/>
      <c r="O11" s="366"/>
    </row>
    <row r="12" spans="1:18" ht="15" customHeight="1" x14ac:dyDescent="0.2">
      <c r="B12" s="368" t="s">
        <v>10</v>
      </c>
      <c r="C12" s="375" t="s">
        <v>376</v>
      </c>
      <c r="D12" s="370" t="s">
        <v>376</v>
      </c>
      <c r="E12" s="377" t="s">
        <v>376</v>
      </c>
      <c r="F12" s="373" t="s">
        <v>376</v>
      </c>
      <c r="G12" s="377" t="s">
        <v>376</v>
      </c>
      <c r="H12" s="373" t="s">
        <v>376</v>
      </c>
      <c r="I12" s="366"/>
      <c r="J12" s="366"/>
      <c r="K12" s="366"/>
      <c r="L12" s="366"/>
      <c r="M12" s="366"/>
      <c r="N12" s="366"/>
      <c r="O12" s="366"/>
    </row>
    <row r="13" spans="1:18" ht="15" customHeight="1" x14ac:dyDescent="0.2">
      <c r="B13" s="368" t="s">
        <v>40</v>
      </c>
      <c r="C13" s="375">
        <v>252</v>
      </c>
      <c r="D13" s="370">
        <v>0.10647942749999</v>
      </c>
      <c r="E13" s="377">
        <v>369.30666666666667</v>
      </c>
      <c r="F13" s="373">
        <v>0.13322746211009656</v>
      </c>
      <c r="G13" s="377">
        <v>622.85</v>
      </c>
      <c r="H13" s="373">
        <v>0.1131336289838803</v>
      </c>
      <c r="I13" s="366"/>
      <c r="J13" s="366"/>
      <c r="K13" s="366"/>
      <c r="L13" s="366"/>
      <c r="M13" s="366"/>
      <c r="N13" s="366"/>
      <c r="O13" s="366"/>
    </row>
    <row r="14" spans="1:18" ht="15" customHeight="1" x14ac:dyDescent="0.2">
      <c r="B14" s="368" t="s">
        <v>41</v>
      </c>
      <c r="C14" s="375" t="s">
        <v>376</v>
      </c>
      <c r="D14" s="370" t="s">
        <v>376</v>
      </c>
      <c r="E14" s="377" t="s">
        <v>376</v>
      </c>
      <c r="F14" s="373" t="s">
        <v>376</v>
      </c>
      <c r="G14" s="377" t="s">
        <v>376</v>
      </c>
      <c r="H14" s="373" t="s">
        <v>376</v>
      </c>
      <c r="I14" s="366"/>
      <c r="J14" s="366"/>
      <c r="K14" s="366"/>
      <c r="L14" s="366"/>
      <c r="M14" s="366"/>
      <c r="N14" s="366"/>
      <c r="O14" s="366"/>
    </row>
    <row r="15" spans="1:18" ht="15" customHeight="1" x14ac:dyDescent="0.2">
      <c r="B15" s="368" t="s">
        <v>9</v>
      </c>
      <c r="C15" s="375" t="s">
        <v>376</v>
      </c>
      <c r="D15" s="370" t="s">
        <v>376</v>
      </c>
      <c r="E15" s="377" t="s">
        <v>376</v>
      </c>
      <c r="F15" s="373" t="s">
        <v>376</v>
      </c>
      <c r="G15" s="377" t="s">
        <v>376</v>
      </c>
      <c r="H15" s="373" t="s">
        <v>376</v>
      </c>
      <c r="I15" s="366"/>
      <c r="J15" s="366"/>
      <c r="K15" s="366"/>
      <c r="L15" s="366"/>
      <c r="M15" s="366"/>
      <c r="N15" s="366"/>
      <c r="O15" s="366"/>
    </row>
    <row r="16" spans="1:18" ht="15" customHeight="1" x14ac:dyDescent="0.2">
      <c r="B16" s="368" t="s">
        <v>8</v>
      </c>
      <c r="C16" s="375" t="s">
        <v>376</v>
      </c>
      <c r="D16" s="370" t="s">
        <v>376</v>
      </c>
      <c r="E16" s="377" t="s">
        <v>376</v>
      </c>
      <c r="F16" s="373" t="s">
        <v>376</v>
      </c>
      <c r="G16" s="377" t="s">
        <v>376</v>
      </c>
      <c r="H16" s="373" t="s">
        <v>376</v>
      </c>
      <c r="I16" s="366"/>
      <c r="J16" s="366"/>
      <c r="K16" s="366"/>
      <c r="L16" s="366"/>
      <c r="M16" s="366"/>
      <c r="N16" s="366"/>
      <c r="O16" s="366"/>
    </row>
    <row r="17" spans="1:15" ht="15" customHeight="1" x14ac:dyDescent="0.2">
      <c r="B17" s="368" t="s">
        <v>7</v>
      </c>
      <c r="C17" s="375">
        <v>298.00728351126929</v>
      </c>
      <c r="D17" s="370">
        <v>0.49067917796054805</v>
      </c>
      <c r="E17" s="377">
        <v>506.6392961876827</v>
      </c>
      <c r="F17" s="373">
        <v>0.53811185688273799</v>
      </c>
      <c r="G17" s="377">
        <v>686.24888123924177</v>
      </c>
      <c r="H17" s="373">
        <v>0.42359222126876778</v>
      </c>
      <c r="I17" s="366"/>
      <c r="J17" s="366"/>
      <c r="K17" s="366"/>
      <c r="L17" s="366"/>
      <c r="M17" s="366"/>
      <c r="N17" s="366"/>
      <c r="O17" s="366"/>
    </row>
    <row r="18" spans="1:15" ht="15" customHeight="1" x14ac:dyDescent="0.2">
      <c r="B18" s="368" t="s">
        <v>43</v>
      </c>
      <c r="C18" s="375">
        <v>427.18333333333334</v>
      </c>
      <c r="D18" s="370">
        <v>0.26646983962433468</v>
      </c>
      <c r="E18" s="377">
        <v>800</v>
      </c>
      <c r="F18" s="373">
        <v>0</v>
      </c>
      <c r="G18" s="377">
        <v>904.78692307692302</v>
      </c>
      <c r="H18" s="373">
        <v>0.45613240711026481</v>
      </c>
      <c r="I18" s="366"/>
      <c r="J18" s="366"/>
      <c r="K18" s="366"/>
      <c r="L18" s="366"/>
      <c r="M18" s="366"/>
      <c r="N18" s="366"/>
      <c r="O18" s="366"/>
    </row>
    <row r="19" spans="1:15" ht="15" customHeight="1" x14ac:dyDescent="0.2">
      <c r="B19" s="368" t="s">
        <v>44</v>
      </c>
      <c r="C19" s="375">
        <v>275.60000000000002</v>
      </c>
      <c r="D19" s="370">
        <v>0.13582707480970171</v>
      </c>
      <c r="E19" s="377">
        <v>499.53809523809537</v>
      </c>
      <c r="F19" s="373">
        <v>0.36269120480456285</v>
      </c>
      <c r="G19" s="377">
        <v>763.43442622950784</v>
      </c>
      <c r="H19" s="373">
        <v>0.47297686543023382</v>
      </c>
      <c r="I19" s="366"/>
      <c r="J19" s="366"/>
      <c r="K19" s="366"/>
      <c r="L19" s="366"/>
      <c r="M19" s="366"/>
      <c r="N19" s="366"/>
      <c r="O19" s="366"/>
    </row>
    <row r="20" spans="1:15" ht="15" customHeight="1" x14ac:dyDescent="0.2">
      <c r="B20" s="368" t="s">
        <v>6</v>
      </c>
      <c r="C20" s="375">
        <v>299.11396226415098</v>
      </c>
      <c r="D20" s="370">
        <v>0.13820080640116442</v>
      </c>
      <c r="E20" s="377">
        <v>1175.1507407407407</v>
      </c>
      <c r="F20" s="373">
        <v>0.44278866327595284</v>
      </c>
      <c r="G20" s="440">
        <v>1519.079666666667</v>
      </c>
      <c r="H20" s="373">
        <v>0.19029504097012689</v>
      </c>
      <c r="I20" s="366"/>
      <c r="J20" s="366"/>
      <c r="K20" s="366"/>
      <c r="L20" s="366"/>
      <c r="M20" s="366"/>
      <c r="N20" s="366"/>
      <c r="O20" s="366"/>
    </row>
    <row r="21" spans="1:15" ht="15" customHeight="1" x14ac:dyDescent="0.2">
      <c r="B21" s="368" t="s">
        <v>5</v>
      </c>
      <c r="C21" s="375" t="s">
        <v>376</v>
      </c>
      <c r="D21" s="370" t="s">
        <v>376</v>
      </c>
      <c r="E21" s="377" t="s">
        <v>376</v>
      </c>
      <c r="F21" s="373" t="s">
        <v>376</v>
      </c>
      <c r="G21" s="377" t="s">
        <v>376</v>
      </c>
      <c r="H21" s="373" t="s">
        <v>376</v>
      </c>
      <c r="I21" s="366"/>
      <c r="J21" s="366"/>
      <c r="K21" s="366"/>
      <c r="L21" s="366"/>
      <c r="M21" s="366"/>
      <c r="N21" s="366"/>
      <c r="O21" s="366"/>
    </row>
    <row r="22" spans="1:15" ht="15" customHeight="1" x14ac:dyDescent="0.2">
      <c r="B22" s="368" t="s">
        <v>38</v>
      </c>
      <c r="C22" s="375">
        <v>300</v>
      </c>
      <c r="D22" s="370">
        <v>0</v>
      </c>
      <c r="E22" s="377">
        <v>404.5641477142857</v>
      </c>
      <c r="F22" s="373">
        <v>0.88038983599067844</v>
      </c>
      <c r="G22" s="377">
        <v>584.99235714285714</v>
      </c>
      <c r="H22" s="373">
        <v>0.52587400360820291</v>
      </c>
      <c r="I22" s="366"/>
      <c r="J22" s="366"/>
      <c r="K22" s="366"/>
      <c r="L22" s="366"/>
      <c r="M22" s="366"/>
      <c r="N22" s="366"/>
      <c r="O22" s="366"/>
    </row>
    <row r="23" spans="1:15" ht="15" customHeight="1" x14ac:dyDescent="0.2">
      <c r="B23" s="368" t="s">
        <v>45</v>
      </c>
      <c r="C23" s="375" t="s">
        <v>376</v>
      </c>
      <c r="D23" s="370" t="s">
        <v>376</v>
      </c>
      <c r="E23" s="377">
        <v>368.32437499999997</v>
      </c>
      <c r="F23" s="373">
        <v>0.17121460153186505</v>
      </c>
      <c r="G23" s="377">
        <v>520.31159420289839</v>
      </c>
      <c r="H23" s="373">
        <v>0.32589594307022857</v>
      </c>
      <c r="I23" s="366"/>
      <c r="J23" s="366"/>
      <c r="K23" s="366"/>
      <c r="L23" s="366"/>
      <c r="M23" s="366"/>
      <c r="N23" s="366"/>
      <c r="O23" s="366"/>
    </row>
    <row r="24" spans="1:15" ht="15" customHeight="1" x14ac:dyDescent="0.2">
      <c r="B24" s="368" t="s">
        <v>46</v>
      </c>
      <c r="C24" s="375">
        <v>233.93</v>
      </c>
      <c r="D24" s="370">
        <v>0</v>
      </c>
      <c r="E24" s="377" t="s">
        <v>376</v>
      </c>
      <c r="F24" s="373" t="s">
        <v>376</v>
      </c>
      <c r="G24" s="377">
        <v>234.64</v>
      </c>
      <c r="H24" s="373">
        <v>1.2234538485599837</v>
      </c>
      <c r="I24" s="366"/>
      <c r="J24" s="366"/>
      <c r="K24" s="366"/>
      <c r="L24" s="366"/>
      <c r="M24" s="366"/>
      <c r="N24" s="366"/>
      <c r="O24" s="366"/>
    </row>
    <row r="25" spans="1:15" ht="15" customHeight="1" x14ac:dyDescent="0.2">
      <c r="B25" s="368" t="s">
        <v>47</v>
      </c>
      <c r="C25" s="375">
        <v>537.60444444444454</v>
      </c>
      <c r="D25" s="370">
        <v>0.19524697656975812</v>
      </c>
      <c r="E25" s="377">
        <v>852.40230769230766</v>
      </c>
      <c r="F25" s="373">
        <v>0.5678641886309872</v>
      </c>
      <c r="G25" s="377">
        <v>1049.3154545454547</v>
      </c>
      <c r="H25" s="373">
        <v>0.27940773545837005</v>
      </c>
      <c r="I25" s="366"/>
      <c r="J25" s="366"/>
      <c r="K25" s="366"/>
      <c r="L25" s="366"/>
      <c r="M25" s="366"/>
      <c r="N25" s="366"/>
      <c r="O25" s="366"/>
    </row>
    <row r="26" spans="1:15" ht="15" customHeight="1" x14ac:dyDescent="0.2">
      <c r="B26" s="368" t="s">
        <v>48</v>
      </c>
      <c r="C26" s="375">
        <v>272.50789843104826</v>
      </c>
      <c r="D26" s="370">
        <v>0.21280883383707205</v>
      </c>
      <c r="E26" s="377">
        <v>401.46283417546897</v>
      </c>
      <c r="F26" s="373">
        <v>0.27352555940315842</v>
      </c>
      <c r="G26" s="377">
        <v>695.22107838242584</v>
      </c>
      <c r="H26" s="373">
        <v>0.29679022625557977</v>
      </c>
      <c r="I26" s="366"/>
      <c r="J26" s="366"/>
      <c r="K26" s="366"/>
      <c r="L26" s="366"/>
      <c r="M26" s="366"/>
      <c r="N26" s="366"/>
      <c r="O26" s="366"/>
    </row>
    <row r="27" spans="1:15" ht="15" customHeight="1" x14ac:dyDescent="0.2">
      <c r="B27" s="368" t="s">
        <v>49</v>
      </c>
      <c r="C27" s="375" t="s">
        <v>376</v>
      </c>
      <c r="D27" s="370" t="s">
        <v>376</v>
      </c>
      <c r="E27" s="377" t="s">
        <v>376</v>
      </c>
      <c r="F27" s="373" t="s">
        <v>376</v>
      </c>
      <c r="G27" s="377" t="s">
        <v>376</v>
      </c>
      <c r="H27" s="373" t="s">
        <v>376</v>
      </c>
      <c r="I27" s="366"/>
      <c r="J27" s="366"/>
      <c r="K27" s="366"/>
      <c r="L27" s="366"/>
      <c r="M27" s="366"/>
      <c r="N27" s="366"/>
      <c r="O27" s="366"/>
    </row>
    <row r="28" spans="1:15" ht="15" customHeight="1" x14ac:dyDescent="0.2">
      <c r="B28" s="368" t="s">
        <v>4</v>
      </c>
      <c r="C28" s="375" t="s">
        <v>376</v>
      </c>
      <c r="D28" s="370" t="s">
        <v>376</v>
      </c>
      <c r="E28" s="377" t="s">
        <v>376</v>
      </c>
      <c r="F28" s="373" t="s">
        <v>376</v>
      </c>
      <c r="G28" s="377" t="s">
        <v>376</v>
      </c>
      <c r="H28" s="373" t="s">
        <v>376</v>
      </c>
      <c r="I28" s="366"/>
      <c r="J28" s="366"/>
      <c r="K28" s="366"/>
      <c r="L28" s="366"/>
      <c r="M28" s="366"/>
      <c r="N28" s="366"/>
      <c r="O28" s="366"/>
    </row>
    <row r="29" spans="1:15" ht="15" customHeight="1" x14ac:dyDescent="0.2">
      <c r="B29" s="369" t="s">
        <v>3</v>
      </c>
      <c r="C29" s="378">
        <v>280.31712406576895</v>
      </c>
      <c r="D29" s="371">
        <v>0.32384823150155456</v>
      </c>
      <c r="E29" s="378">
        <v>435.27240025830304</v>
      </c>
      <c r="F29" s="374">
        <v>0.45283303675190451</v>
      </c>
      <c r="G29" s="378">
        <v>698.43966526463453</v>
      </c>
      <c r="H29" s="374">
        <v>0.36187435757424791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203</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468</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marzo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376</v>
      </c>
      <c r="D11" s="370" t="s">
        <v>376</v>
      </c>
      <c r="E11" s="376" t="s">
        <v>376</v>
      </c>
      <c r="F11" s="372" t="s">
        <v>376</v>
      </c>
      <c r="G11" s="376" t="s">
        <v>376</v>
      </c>
      <c r="H11" s="372" t="s">
        <v>376</v>
      </c>
      <c r="I11" s="366"/>
      <c r="J11" s="366"/>
      <c r="K11" s="366"/>
      <c r="L11" s="366"/>
      <c r="M11" s="366"/>
      <c r="N11" s="366"/>
      <c r="O11" s="366"/>
    </row>
    <row r="12" spans="1:18" ht="15" customHeight="1" x14ac:dyDescent="0.2">
      <c r="B12" s="368" t="s">
        <v>10</v>
      </c>
      <c r="C12" s="375">
        <v>124.94666666666667</v>
      </c>
      <c r="D12" s="370">
        <v>0.67851440770305693</v>
      </c>
      <c r="E12" s="377">
        <v>130</v>
      </c>
      <c r="F12" s="373">
        <v>0</v>
      </c>
      <c r="G12" s="377">
        <v>290</v>
      </c>
      <c r="H12" s="373">
        <v>0</v>
      </c>
      <c r="I12" s="366"/>
      <c r="J12" s="366"/>
      <c r="K12" s="366"/>
      <c r="L12" s="366"/>
      <c r="M12" s="366"/>
      <c r="N12" s="366"/>
      <c r="O12" s="366"/>
    </row>
    <row r="13" spans="1:18" ht="15" customHeight="1" x14ac:dyDescent="0.2">
      <c r="B13" s="368" t="s">
        <v>40</v>
      </c>
      <c r="C13" s="375">
        <v>138.57794520547947</v>
      </c>
      <c r="D13" s="370">
        <v>0.23909274065877842</v>
      </c>
      <c r="E13" s="377">
        <v>225.27705882352933</v>
      </c>
      <c r="F13" s="373">
        <v>0.43593631977335978</v>
      </c>
      <c r="G13" s="377">
        <v>341.55131147541016</v>
      </c>
      <c r="H13" s="373">
        <v>0.39196878959805226</v>
      </c>
      <c r="I13" s="366"/>
      <c r="J13" s="366"/>
      <c r="K13" s="366"/>
      <c r="L13" s="366"/>
      <c r="M13" s="366"/>
      <c r="N13" s="366"/>
      <c r="O13" s="366"/>
    </row>
    <row r="14" spans="1:18" ht="15" customHeight="1" x14ac:dyDescent="0.2">
      <c r="B14" s="368" t="s">
        <v>41</v>
      </c>
      <c r="C14" s="375" t="s">
        <v>376</v>
      </c>
      <c r="D14" s="370" t="s">
        <v>376</v>
      </c>
      <c r="E14" s="377" t="s">
        <v>376</v>
      </c>
      <c r="F14" s="373" t="s">
        <v>376</v>
      </c>
      <c r="G14" s="377" t="s">
        <v>376</v>
      </c>
      <c r="H14" s="373" t="s">
        <v>376</v>
      </c>
      <c r="I14" s="366"/>
      <c r="J14" s="366"/>
      <c r="K14" s="366"/>
      <c r="L14" s="366"/>
      <c r="M14" s="366"/>
      <c r="N14" s="366"/>
      <c r="O14" s="366"/>
    </row>
    <row r="15" spans="1:18" ht="15" customHeight="1" x14ac:dyDescent="0.2">
      <c r="B15" s="368" t="s">
        <v>9</v>
      </c>
      <c r="C15" s="375">
        <v>252.35607640681462</v>
      </c>
      <c r="D15" s="370">
        <v>0.28167672068256716</v>
      </c>
      <c r="E15" s="377">
        <v>359.00108410494295</v>
      </c>
      <c r="F15" s="373">
        <v>0.2697228003126787</v>
      </c>
      <c r="G15" s="377">
        <v>586.77429067461719</v>
      </c>
      <c r="H15" s="373">
        <v>0.26835881508514109</v>
      </c>
      <c r="I15" s="366"/>
      <c r="J15" s="366"/>
      <c r="K15" s="366"/>
      <c r="L15" s="366"/>
      <c r="M15" s="366"/>
      <c r="N15" s="366"/>
      <c r="O15" s="366"/>
    </row>
    <row r="16" spans="1:18" ht="15" customHeight="1" x14ac:dyDescent="0.2">
      <c r="B16" s="368" t="s">
        <v>8</v>
      </c>
      <c r="C16" s="375" t="s">
        <v>376</v>
      </c>
      <c r="D16" s="370" t="s">
        <v>376</v>
      </c>
      <c r="E16" s="377" t="s">
        <v>376</v>
      </c>
      <c r="F16" s="373" t="s">
        <v>376</v>
      </c>
      <c r="G16" s="377" t="s">
        <v>376</v>
      </c>
      <c r="H16" s="373" t="s">
        <v>376</v>
      </c>
      <c r="I16" s="366"/>
      <c r="J16" s="366"/>
      <c r="K16" s="366"/>
      <c r="L16" s="366"/>
      <c r="M16" s="366"/>
      <c r="N16" s="366"/>
      <c r="O16" s="366"/>
    </row>
    <row r="17" spans="1:15" ht="15" customHeight="1" x14ac:dyDescent="0.2">
      <c r="B17" s="368" t="s">
        <v>7</v>
      </c>
      <c r="C17" s="375">
        <v>225.64369973583842</v>
      </c>
      <c r="D17" s="370">
        <v>0.48302437027582723</v>
      </c>
      <c r="E17" s="377">
        <v>370.10417222751795</v>
      </c>
      <c r="F17" s="373">
        <v>0.58783275650427913</v>
      </c>
      <c r="G17" s="377">
        <v>540.31733752620721</v>
      </c>
      <c r="H17" s="373">
        <v>0.50354685799554155</v>
      </c>
      <c r="I17" s="366"/>
      <c r="J17" s="366"/>
      <c r="K17" s="366"/>
      <c r="L17" s="366"/>
      <c r="M17" s="366"/>
      <c r="N17" s="366"/>
      <c r="O17" s="366"/>
    </row>
    <row r="18" spans="1:15" ht="15" customHeight="1" x14ac:dyDescent="0.2">
      <c r="B18" s="368" t="s">
        <v>43</v>
      </c>
      <c r="C18" s="375">
        <v>165.86561784897023</v>
      </c>
      <c r="D18" s="370">
        <v>0.37134479280285976</v>
      </c>
      <c r="E18" s="377">
        <v>286.38364102564151</v>
      </c>
      <c r="F18" s="373">
        <v>0.40454263124221496</v>
      </c>
      <c r="G18" s="377">
        <v>404.16535714285715</v>
      </c>
      <c r="H18" s="373">
        <v>0.53388902609529931</v>
      </c>
      <c r="I18" s="366"/>
      <c r="J18" s="366"/>
      <c r="K18" s="366"/>
      <c r="L18" s="366"/>
      <c r="M18" s="366"/>
      <c r="N18" s="366"/>
      <c r="O18" s="366"/>
    </row>
    <row r="19" spans="1:15" ht="15" customHeight="1" x14ac:dyDescent="0.2">
      <c r="B19" s="368" t="s">
        <v>44</v>
      </c>
      <c r="C19" s="375">
        <v>221.45365806805714</v>
      </c>
      <c r="D19" s="370">
        <v>0.14129157922231603</v>
      </c>
      <c r="E19" s="377">
        <v>291.14976438604867</v>
      </c>
      <c r="F19" s="373">
        <v>0.18006397339079608</v>
      </c>
      <c r="G19" s="377">
        <v>503.58750000000032</v>
      </c>
      <c r="H19" s="373">
        <v>0.17957009952908326</v>
      </c>
      <c r="I19" s="366"/>
      <c r="J19" s="366"/>
      <c r="K19" s="366"/>
      <c r="L19" s="366"/>
      <c r="M19" s="366"/>
      <c r="N19" s="366"/>
      <c r="O19" s="366"/>
    </row>
    <row r="20" spans="1:15" ht="15" customHeight="1" x14ac:dyDescent="0.2">
      <c r="B20" s="368" t="s">
        <v>6</v>
      </c>
      <c r="C20" s="375">
        <v>257.07353100643854</v>
      </c>
      <c r="D20" s="370">
        <v>0.14246036658590314</v>
      </c>
      <c r="E20" s="377">
        <v>392.55732424485416</v>
      </c>
      <c r="F20" s="373">
        <v>0.11264597614061642</v>
      </c>
      <c r="G20" s="440">
        <v>695.11319684262435</v>
      </c>
      <c r="H20" s="373">
        <v>0.13862597483398087</v>
      </c>
      <c r="I20" s="366"/>
      <c r="J20" s="366"/>
      <c r="K20" s="366"/>
      <c r="L20" s="366"/>
      <c r="M20" s="366"/>
      <c r="N20" s="366"/>
      <c r="O20" s="366"/>
    </row>
    <row r="21" spans="1:15" ht="15" customHeight="1" x14ac:dyDescent="0.2">
      <c r="B21" s="368" t="s">
        <v>5</v>
      </c>
      <c r="C21" s="375">
        <v>190.00222428748239</v>
      </c>
      <c r="D21" s="370">
        <v>0.31896440365178497</v>
      </c>
      <c r="E21" s="377">
        <v>346.3204612770179</v>
      </c>
      <c r="F21" s="373">
        <v>0.29237544128499299</v>
      </c>
      <c r="G21" s="377">
        <v>604.59585244268021</v>
      </c>
      <c r="H21" s="373">
        <v>0.27428298646213506</v>
      </c>
      <c r="I21" s="366"/>
      <c r="J21" s="366"/>
      <c r="K21" s="366"/>
      <c r="L21" s="366"/>
      <c r="M21" s="366"/>
      <c r="N21" s="366"/>
      <c r="O21" s="366"/>
    </row>
    <row r="22" spans="1:15" ht="15" customHeight="1" x14ac:dyDescent="0.2">
      <c r="B22" s="368" t="s">
        <v>38</v>
      </c>
      <c r="C22" s="375">
        <v>185.00259762308994</v>
      </c>
      <c r="D22" s="370">
        <v>0.38138589640993176</v>
      </c>
      <c r="E22" s="377">
        <v>239.88669611307384</v>
      </c>
      <c r="F22" s="373">
        <v>0.40533683522730735</v>
      </c>
      <c r="G22" s="377">
        <v>375.6136111111116</v>
      </c>
      <c r="H22" s="373">
        <v>0.44515852162688707</v>
      </c>
      <c r="I22" s="366"/>
      <c r="J22" s="366"/>
      <c r="K22" s="366"/>
      <c r="L22" s="366"/>
      <c r="M22" s="366"/>
      <c r="N22" s="366"/>
      <c r="O22" s="366"/>
    </row>
    <row r="23" spans="1:15" ht="15" customHeight="1" x14ac:dyDescent="0.2">
      <c r="B23" s="368" t="s">
        <v>45</v>
      </c>
      <c r="C23" s="375">
        <v>297.04247591522159</v>
      </c>
      <c r="D23" s="370">
        <v>6.0923431180018334E-2</v>
      </c>
      <c r="E23" s="377">
        <v>313.79541333333299</v>
      </c>
      <c r="F23" s="373">
        <v>0.15091189987528211</v>
      </c>
      <c r="G23" s="377">
        <v>453.56830261881231</v>
      </c>
      <c r="H23" s="373">
        <v>0.25683147298641545</v>
      </c>
      <c r="I23" s="366"/>
      <c r="J23" s="366"/>
      <c r="K23" s="366"/>
      <c r="L23" s="366"/>
      <c r="M23" s="366"/>
      <c r="N23" s="366"/>
      <c r="O23" s="366"/>
    </row>
    <row r="24" spans="1:15" ht="15" customHeight="1" x14ac:dyDescent="0.2">
      <c r="B24" s="368" t="s">
        <v>46</v>
      </c>
      <c r="C24" s="375">
        <v>149.48266666666666</v>
      </c>
      <c r="D24" s="370">
        <v>0.20536613412380242</v>
      </c>
      <c r="E24" s="377">
        <v>154</v>
      </c>
      <c r="F24" s="373">
        <v>0</v>
      </c>
      <c r="G24" s="377">
        <v>522.24666666666667</v>
      </c>
      <c r="H24" s="373">
        <v>0.31407538503802596</v>
      </c>
      <c r="I24" s="366"/>
      <c r="J24" s="366"/>
      <c r="K24" s="366"/>
      <c r="L24" s="366"/>
      <c r="M24" s="366"/>
      <c r="N24" s="366"/>
      <c r="O24" s="366"/>
    </row>
    <row r="25" spans="1:15" ht="15" customHeight="1" x14ac:dyDescent="0.2">
      <c r="B25" s="368" t="s">
        <v>47</v>
      </c>
      <c r="C25" s="375">
        <v>223.83567961165036</v>
      </c>
      <c r="D25" s="370">
        <v>0.37996300645435543</v>
      </c>
      <c r="E25" s="377">
        <v>464.46338383838383</v>
      </c>
      <c r="F25" s="373">
        <v>0.28064887536934569</v>
      </c>
      <c r="G25" s="377">
        <v>547.62050505050422</v>
      </c>
      <c r="H25" s="373">
        <v>0.26290177093605499</v>
      </c>
      <c r="I25" s="366"/>
      <c r="J25" s="366"/>
      <c r="K25" s="366"/>
      <c r="L25" s="366"/>
      <c r="M25" s="366"/>
      <c r="N25" s="366"/>
      <c r="O25" s="366"/>
    </row>
    <row r="26" spans="1:15" ht="15" customHeight="1" x14ac:dyDescent="0.2">
      <c r="B26" s="368" t="s">
        <v>48</v>
      </c>
      <c r="C26" s="375" t="s">
        <v>376</v>
      </c>
      <c r="D26" s="370" t="s">
        <v>376</v>
      </c>
      <c r="E26" s="377" t="s">
        <v>376</v>
      </c>
      <c r="F26" s="373" t="s">
        <v>376</v>
      </c>
      <c r="G26" s="377" t="s">
        <v>376</v>
      </c>
      <c r="H26" s="373" t="s">
        <v>376</v>
      </c>
      <c r="I26" s="366"/>
      <c r="J26" s="366"/>
      <c r="K26" s="366"/>
      <c r="L26" s="366"/>
      <c r="M26" s="366"/>
      <c r="N26" s="366"/>
      <c r="O26" s="366"/>
    </row>
    <row r="27" spans="1:15" ht="15" customHeight="1" x14ac:dyDescent="0.2">
      <c r="B27" s="368" t="s">
        <v>49</v>
      </c>
      <c r="C27" s="375" t="s">
        <v>376</v>
      </c>
      <c r="D27" s="370" t="s">
        <v>376</v>
      </c>
      <c r="E27" s="377" t="s">
        <v>376</v>
      </c>
      <c r="F27" s="373" t="s">
        <v>376</v>
      </c>
      <c r="G27" s="377" t="s">
        <v>376</v>
      </c>
      <c r="H27" s="373" t="s">
        <v>376</v>
      </c>
      <c r="I27" s="366"/>
      <c r="J27" s="366"/>
      <c r="K27" s="366"/>
      <c r="L27" s="366"/>
      <c r="M27" s="366"/>
      <c r="N27" s="366"/>
      <c r="O27" s="366"/>
    </row>
    <row r="28" spans="1:15" ht="15" customHeight="1" x14ac:dyDescent="0.2">
      <c r="B28" s="368" t="s">
        <v>4</v>
      </c>
      <c r="C28" s="375" t="s">
        <v>376</v>
      </c>
      <c r="D28" s="370" t="s">
        <v>376</v>
      </c>
      <c r="E28" s="377" t="s">
        <v>376</v>
      </c>
      <c r="F28" s="373" t="s">
        <v>376</v>
      </c>
      <c r="G28" s="377" t="s">
        <v>376</v>
      </c>
      <c r="H28" s="373" t="s">
        <v>376</v>
      </c>
      <c r="I28" s="366"/>
      <c r="J28" s="366"/>
      <c r="K28" s="366"/>
      <c r="L28" s="366"/>
      <c r="M28" s="366"/>
      <c r="N28" s="366"/>
      <c r="O28" s="366"/>
    </row>
    <row r="29" spans="1:15" ht="15" customHeight="1" x14ac:dyDescent="0.2">
      <c r="B29" s="369" t="s">
        <v>3</v>
      </c>
      <c r="C29" s="378">
        <v>226.23780134961612</v>
      </c>
      <c r="D29" s="371">
        <v>0.32095288803381811</v>
      </c>
      <c r="E29" s="378">
        <v>353.32064566404205</v>
      </c>
      <c r="F29" s="374">
        <v>0.35468684482704299</v>
      </c>
      <c r="G29" s="378">
        <v>574.26343118797524</v>
      </c>
      <c r="H29" s="374">
        <v>0.3277753281713931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W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21" x14ac:dyDescent="0.25">
      <c r="A1" s="869"/>
      <c r="B1" s="869"/>
      <c r="H1" s="871"/>
      <c r="I1" s="871"/>
    </row>
    <row r="2" spans="1:21" ht="48.75" customHeight="1" x14ac:dyDescent="0.25">
      <c r="A2" s="869"/>
      <c r="B2" s="869"/>
      <c r="H2" s="871"/>
      <c r="I2" s="871"/>
    </row>
    <row r="3" spans="1:21" ht="24" customHeight="1" x14ac:dyDescent="0.25">
      <c r="A3" s="869"/>
      <c r="B3" s="1027" t="s">
        <v>381</v>
      </c>
      <c r="C3" s="1027"/>
      <c r="D3" s="1027"/>
      <c r="E3" s="1027"/>
      <c r="F3" s="1027"/>
      <c r="G3" s="1027"/>
      <c r="H3" s="1027"/>
      <c r="I3" s="1027"/>
      <c r="J3" s="1027"/>
      <c r="K3" s="1027"/>
      <c r="L3" s="1027"/>
      <c r="M3" s="1027"/>
      <c r="N3" s="1027"/>
      <c r="O3" s="1027"/>
      <c r="P3" s="1027"/>
      <c r="Q3" s="1027"/>
      <c r="R3" s="1027"/>
    </row>
    <row r="5" spans="1:21" x14ac:dyDescent="0.25">
      <c r="B5" s="872"/>
      <c r="C5" s="1028" t="s">
        <v>378</v>
      </c>
      <c r="D5" s="1028"/>
      <c r="E5" s="1028"/>
      <c r="F5" s="1028"/>
      <c r="G5" s="1028"/>
      <c r="H5" s="1028"/>
      <c r="I5" s="1028"/>
      <c r="J5" s="1028" t="s">
        <v>352</v>
      </c>
      <c r="K5" s="1028"/>
      <c r="L5" s="1028"/>
      <c r="M5" s="1028"/>
      <c r="N5" s="1028"/>
      <c r="O5" s="1028"/>
      <c r="P5" s="1028"/>
      <c r="Q5" s="1028"/>
      <c r="R5" s="1028"/>
      <c r="S5" s="1028"/>
    </row>
    <row r="6" spans="1:21" ht="21" customHeight="1" x14ac:dyDescent="0.25">
      <c r="B6" s="872"/>
      <c r="C6" s="1029"/>
      <c r="D6" s="1029"/>
      <c r="E6" s="1029"/>
      <c r="F6" s="1029"/>
      <c r="G6" s="1029"/>
      <c r="H6" s="1029"/>
      <c r="I6" s="1029"/>
      <c r="J6" s="1029">
        <v>43830</v>
      </c>
      <c r="K6" s="1030"/>
      <c r="L6" s="1031">
        <v>44196</v>
      </c>
      <c r="M6" s="1031"/>
      <c r="N6" s="1031">
        <v>44561</v>
      </c>
      <c r="O6" s="1031"/>
      <c r="P6" s="1031">
        <v>44926</v>
      </c>
      <c r="Q6" s="1031"/>
      <c r="R6" s="1031">
        <f>EVO_sol!R6</f>
        <v>45016</v>
      </c>
      <c r="S6" s="1031"/>
    </row>
    <row r="7" spans="1:21" x14ac:dyDescent="0.25">
      <c r="B7" s="941"/>
      <c r="C7" s="874">
        <v>43465</v>
      </c>
      <c r="D7" s="874">
        <v>43830</v>
      </c>
      <c r="E7" s="874">
        <v>44196</v>
      </c>
      <c r="F7" s="874">
        <v>44561</v>
      </c>
      <c r="G7" s="874">
        <f>[2]EVO!G7</f>
        <v>44926</v>
      </c>
      <c r="H7" s="874">
        <f>EVO!H7</f>
        <v>45016</v>
      </c>
      <c r="I7" s="874"/>
      <c r="J7" s="874" t="s">
        <v>31</v>
      </c>
      <c r="K7" s="874" t="s">
        <v>353</v>
      </c>
      <c r="L7" s="874" t="s">
        <v>31</v>
      </c>
      <c r="M7" s="874" t="s">
        <v>353</v>
      </c>
      <c r="N7" s="874" t="s">
        <v>31</v>
      </c>
      <c r="O7" s="874" t="s">
        <v>353</v>
      </c>
      <c r="P7" s="874" t="s">
        <v>31</v>
      </c>
      <c r="Q7" s="874" t="s">
        <v>353</v>
      </c>
      <c r="R7" s="874" t="s">
        <v>31</v>
      </c>
      <c r="S7" s="874" t="s">
        <v>353</v>
      </c>
    </row>
    <row r="8" spans="1:21" ht="15" customHeight="1" x14ac:dyDescent="0.25">
      <c r="B8" s="913" t="s">
        <v>11</v>
      </c>
      <c r="C8" s="920">
        <v>212243</v>
      </c>
      <c r="D8" s="920">
        <v>220375</v>
      </c>
      <c r="E8" s="920">
        <v>228555</v>
      </c>
      <c r="F8" s="920">
        <v>257227</v>
      </c>
      <c r="G8" s="920">
        <v>270632</v>
      </c>
      <c r="H8" s="920">
        <v>269920</v>
      </c>
      <c r="I8" s="885"/>
      <c r="J8" s="921">
        <v>3.8314573389935047E-2</v>
      </c>
      <c r="K8" s="920">
        <v>8132</v>
      </c>
      <c r="L8" s="922">
        <v>3.7118547929665402E-2</v>
      </c>
      <c r="M8" s="923">
        <v>8180</v>
      </c>
      <c r="N8" s="922">
        <v>0.12544901664807151</v>
      </c>
      <c r="O8" s="923">
        <v>28672</v>
      </c>
      <c r="P8" s="922">
        <v>5.2113502859342242E-2</v>
      </c>
      <c r="Q8" s="923">
        <f>G8-F8</f>
        <v>13405</v>
      </c>
      <c r="R8" s="924">
        <f>[1]Cuadro_CCAA2!N80</f>
        <v>4.5043091766491461E-2</v>
      </c>
      <c r="S8" s="923">
        <f>[1]Cuadro_CCAA2!O80</f>
        <v>11634</v>
      </c>
    </row>
    <row r="9" spans="1:21" x14ac:dyDescent="0.25">
      <c r="B9" s="942" t="s">
        <v>10</v>
      </c>
      <c r="C9" s="890">
        <v>29146</v>
      </c>
      <c r="D9" s="890">
        <v>32952</v>
      </c>
      <c r="E9" s="890">
        <v>31533</v>
      </c>
      <c r="F9" s="890">
        <v>35145</v>
      </c>
      <c r="G9" s="890">
        <v>37547</v>
      </c>
      <c r="H9" s="890">
        <v>37918</v>
      </c>
      <c r="I9" s="891"/>
      <c r="J9" s="892">
        <v>0.13058395663212785</v>
      </c>
      <c r="K9" s="890">
        <v>3806</v>
      </c>
      <c r="L9" s="895">
        <v>-4.3062636562272383E-2</v>
      </c>
      <c r="M9" s="893">
        <v>-1419</v>
      </c>
      <c r="N9" s="895">
        <v>0.11454666539815439</v>
      </c>
      <c r="O9" s="893">
        <v>3612</v>
      </c>
      <c r="P9" s="895">
        <v>6.8345426091904971E-2</v>
      </c>
      <c r="Q9" s="893">
        <f t="shared" ref="Q9:Q26" si="0">G9-F9</f>
        <v>2402</v>
      </c>
      <c r="R9" s="894">
        <f>[1]Cuadro_CCAA2!N81</f>
        <v>7.2918140403497311E-2</v>
      </c>
      <c r="S9" s="893">
        <f>[1]Cuadro_CCAA2!O81</f>
        <v>2577</v>
      </c>
    </row>
    <row r="10" spans="1:21" x14ac:dyDescent="0.25">
      <c r="B10" s="942" t="s">
        <v>40</v>
      </c>
      <c r="C10" s="890">
        <v>22049</v>
      </c>
      <c r="D10" s="890">
        <v>21083</v>
      </c>
      <c r="E10" s="890">
        <v>24199</v>
      </c>
      <c r="F10" s="890">
        <v>27700</v>
      </c>
      <c r="G10" s="890">
        <v>28977</v>
      </c>
      <c r="H10" s="890">
        <v>28870</v>
      </c>
      <c r="I10" s="891"/>
      <c r="J10" s="892">
        <v>-4.3811510726110003E-2</v>
      </c>
      <c r="K10" s="890">
        <v>-966</v>
      </c>
      <c r="L10" s="895">
        <v>0.14779680311151155</v>
      </c>
      <c r="M10" s="893">
        <v>3116</v>
      </c>
      <c r="N10" s="895">
        <v>0.14467539980990951</v>
      </c>
      <c r="O10" s="893">
        <v>3501</v>
      </c>
      <c r="P10" s="895">
        <v>4.6101083032491053E-2</v>
      </c>
      <c r="Q10" s="893">
        <f t="shared" si="0"/>
        <v>1277</v>
      </c>
      <c r="R10" s="894">
        <f>[1]Cuadro_CCAA2!N82</f>
        <v>3.6029570085408746E-2</v>
      </c>
      <c r="S10" s="893">
        <f>[1]Cuadro_CCAA2!O82</f>
        <v>1004</v>
      </c>
    </row>
    <row r="11" spans="1:21" x14ac:dyDescent="0.25">
      <c r="B11" s="942" t="s">
        <v>41</v>
      </c>
      <c r="C11" s="890">
        <v>17328</v>
      </c>
      <c r="D11" s="890">
        <v>20674</v>
      </c>
      <c r="E11" s="890">
        <v>23074</v>
      </c>
      <c r="F11" s="890">
        <v>24476</v>
      </c>
      <c r="G11" s="890">
        <v>26198</v>
      </c>
      <c r="H11" s="890">
        <v>26768</v>
      </c>
      <c r="I11" s="891"/>
      <c r="J11" s="892">
        <v>0.19309787626962138</v>
      </c>
      <c r="K11" s="890">
        <v>3346</v>
      </c>
      <c r="L11" s="895">
        <v>0.11608783979878101</v>
      </c>
      <c r="M11" s="893">
        <v>2400</v>
      </c>
      <c r="N11" s="895">
        <v>6.0761029730432625E-2</v>
      </c>
      <c r="O11" s="893">
        <v>1402</v>
      </c>
      <c r="P11" s="895">
        <v>7.0354633109985354E-2</v>
      </c>
      <c r="Q11" s="893">
        <f t="shared" si="0"/>
        <v>1722</v>
      </c>
      <c r="R11" s="894">
        <f>[1]Cuadro_CCAA2!N83</f>
        <v>9.8670169101953809E-2</v>
      </c>
      <c r="S11" s="893">
        <f>[1]Cuadro_CCAA2!O83</f>
        <v>2404</v>
      </c>
    </row>
    <row r="12" spans="1:21" x14ac:dyDescent="0.25">
      <c r="B12" s="942" t="s">
        <v>9</v>
      </c>
      <c r="C12" s="890">
        <v>21638</v>
      </c>
      <c r="D12" s="890">
        <v>23390</v>
      </c>
      <c r="E12" s="890">
        <v>25070</v>
      </c>
      <c r="F12" s="890">
        <v>26787</v>
      </c>
      <c r="G12" s="890">
        <v>34697</v>
      </c>
      <c r="H12" s="890">
        <v>36628</v>
      </c>
      <c r="I12" s="891"/>
      <c r="J12" s="892">
        <v>8.0968666235326836E-2</v>
      </c>
      <c r="K12" s="890">
        <v>1752</v>
      </c>
      <c r="L12" s="895">
        <v>7.1825566481402259E-2</v>
      </c>
      <c r="M12" s="893">
        <v>1680</v>
      </c>
      <c r="N12" s="895">
        <v>6.8488232947746308E-2</v>
      </c>
      <c r="O12" s="893">
        <v>1717</v>
      </c>
      <c r="P12" s="895">
        <v>0.29529249262702062</v>
      </c>
      <c r="Q12" s="893">
        <f t="shared" si="0"/>
        <v>7910</v>
      </c>
      <c r="R12" s="894">
        <f>[1]Cuadro_CCAA2!N84</f>
        <v>0.32059417363715026</v>
      </c>
      <c r="S12" s="893">
        <f>[1]Cuadro_CCAA2!O84</f>
        <v>8892</v>
      </c>
      <c r="U12" s="925"/>
    </row>
    <row r="13" spans="1:21" x14ac:dyDescent="0.25">
      <c r="B13" s="942" t="s">
        <v>8</v>
      </c>
      <c r="C13" s="890">
        <v>15734</v>
      </c>
      <c r="D13" s="890">
        <v>17179</v>
      </c>
      <c r="E13" s="890">
        <v>17123</v>
      </c>
      <c r="F13" s="890">
        <v>17369</v>
      </c>
      <c r="G13" s="890">
        <v>17553</v>
      </c>
      <c r="H13" s="890">
        <v>17818</v>
      </c>
      <c r="I13" s="891"/>
      <c r="J13" s="892">
        <v>9.1839328841998302E-2</v>
      </c>
      <c r="K13" s="890">
        <v>1445</v>
      </c>
      <c r="L13" s="895">
        <v>-3.2597939344548577E-3</v>
      </c>
      <c r="M13" s="893">
        <v>-56</v>
      </c>
      <c r="N13" s="895">
        <v>1.4366641359574883E-2</v>
      </c>
      <c r="O13" s="893">
        <v>246</v>
      </c>
      <c r="P13" s="895">
        <v>1.0593586274396882E-2</v>
      </c>
      <c r="Q13" s="893">
        <f t="shared" si="0"/>
        <v>184</v>
      </c>
      <c r="R13" s="894">
        <f>[1]Cuadro_CCAA2!N85</f>
        <v>2.4022988505747023E-2</v>
      </c>
      <c r="S13" s="893">
        <f>[1]Cuadro_CCAA2!O85</f>
        <v>418</v>
      </c>
      <c r="U13" s="925"/>
    </row>
    <row r="14" spans="1:21" x14ac:dyDescent="0.25">
      <c r="B14" s="942" t="s">
        <v>7</v>
      </c>
      <c r="C14" s="890">
        <v>93374</v>
      </c>
      <c r="D14" s="890">
        <v>104776</v>
      </c>
      <c r="E14" s="890">
        <v>105589</v>
      </c>
      <c r="F14" s="890">
        <v>108712</v>
      </c>
      <c r="G14" s="890">
        <v>114173</v>
      </c>
      <c r="H14" s="890">
        <v>116227</v>
      </c>
      <c r="I14" s="891"/>
      <c r="J14" s="892">
        <v>0.12211108017221073</v>
      </c>
      <c r="K14" s="890">
        <v>11402</v>
      </c>
      <c r="L14" s="895">
        <v>7.7594105520348844E-3</v>
      </c>
      <c r="M14" s="893">
        <v>813</v>
      </c>
      <c r="N14" s="895">
        <v>2.9576944568089569E-2</v>
      </c>
      <c r="O14" s="893">
        <v>3123</v>
      </c>
      <c r="P14" s="895">
        <v>5.0233644859813076E-2</v>
      </c>
      <c r="Q14" s="893">
        <f t="shared" si="0"/>
        <v>5461</v>
      </c>
      <c r="R14" s="894">
        <f>[1]Cuadro_CCAA2!N86</f>
        <v>6.1472565207861374E-2</v>
      </c>
      <c r="S14" s="893">
        <f>[1]Cuadro_CCAA2!O86</f>
        <v>6731</v>
      </c>
      <c r="U14" s="925"/>
    </row>
    <row r="15" spans="1:21" x14ac:dyDescent="0.25">
      <c r="B15" s="942" t="s">
        <v>43</v>
      </c>
      <c r="C15" s="890">
        <v>57838</v>
      </c>
      <c r="D15" s="890">
        <v>62182</v>
      </c>
      <c r="E15" s="890">
        <v>59849</v>
      </c>
      <c r="F15" s="890">
        <v>63814</v>
      </c>
      <c r="G15" s="890">
        <v>67338</v>
      </c>
      <c r="H15" s="890">
        <v>67575</v>
      </c>
      <c r="I15" s="891"/>
      <c r="J15" s="892">
        <v>7.5106331477575283E-2</v>
      </c>
      <c r="K15" s="890">
        <v>4344</v>
      </c>
      <c r="L15" s="895">
        <v>-3.7518896143578506E-2</v>
      </c>
      <c r="M15" s="893">
        <v>-2333</v>
      </c>
      <c r="N15" s="895">
        <v>6.6250062657688513E-2</v>
      </c>
      <c r="O15" s="893">
        <v>3965</v>
      </c>
      <c r="P15" s="895">
        <v>5.5222991819976697E-2</v>
      </c>
      <c r="Q15" s="893">
        <f t="shared" si="0"/>
        <v>3524</v>
      </c>
      <c r="R15" s="894">
        <f>[1]Cuadro_CCAA2!N87</f>
        <v>6.0232835446215605E-2</v>
      </c>
      <c r="S15" s="893">
        <f>[1]Cuadro_CCAA2!O87</f>
        <v>3839</v>
      </c>
      <c r="U15" s="925"/>
    </row>
    <row r="16" spans="1:21" x14ac:dyDescent="0.25">
      <c r="B16" s="942" t="s">
        <v>44</v>
      </c>
      <c r="C16" s="890">
        <v>155037</v>
      </c>
      <c r="D16" s="890">
        <v>163730</v>
      </c>
      <c r="E16" s="890">
        <v>156934</v>
      </c>
      <c r="F16" s="890">
        <v>166875</v>
      </c>
      <c r="G16" s="890">
        <v>187874</v>
      </c>
      <c r="H16" s="890">
        <v>191389</v>
      </c>
      <c r="I16" s="891"/>
      <c r="J16" s="892">
        <v>5.6070486400020547E-2</v>
      </c>
      <c r="K16" s="890">
        <v>8693</v>
      </c>
      <c r="L16" s="895">
        <v>-4.1507359677517841E-2</v>
      </c>
      <c r="M16" s="893">
        <v>-6796</v>
      </c>
      <c r="N16" s="895">
        <v>6.3345100488103379E-2</v>
      </c>
      <c r="O16" s="893">
        <v>9941</v>
      </c>
      <c r="P16" s="895">
        <v>0.12583670411985026</v>
      </c>
      <c r="Q16" s="893">
        <f t="shared" si="0"/>
        <v>20999</v>
      </c>
      <c r="R16" s="894">
        <f>[1]Cuadro_CCAA2!N88</f>
        <v>0.10317657027246674</v>
      </c>
      <c r="S16" s="893">
        <f>[1]Cuadro_CCAA2!O88</f>
        <v>17900</v>
      </c>
      <c r="U16" s="925"/>
    </row>
    <row r="17" spans="2:23" x14ac:dyDescent="0.25">
      <c r="B17" s="942" t="s">
        <v>6</v>
      </c>
      <c r="C17" s="890">
        <v>74354</v>
      </c>
      <c r="D17" s="890">
        <v>88242</v>
      </c>
      <c r="E17" s="890">
        <v>102104</v>
      </c>
      <c r="F17" s="890">
        <v>117265</v>
      </c>
      <c r="G17" s="890">
        <v>133839</v>
      </c>
      <c r="H17" s="890">
        <v>138962</v>
      </c>
      <c r="I17" s="891"/>
      <c r="J17" s="892">
        <v>0.18678215025418932</v>
      </c>
      <c r="K17" s="890">
        <v>13888</v>
      </c>
      <c r="L17" s="895">
        <v>0.15709072777135602</v>
      </c>
      <c r="M17" s="893">
        <v>13862</v>
      </c>
      <c r="N17" s="895">
        <v>0.14848585755700072</v>
      </c>
      <c r="O17" s="893">
        <v>15161</v>
      </c>
      <c r="P17" s="895">
        <v>0.14133799513921463</v>
      </c>
      <c r="Q17" s="893">
        <f t="shared" si="0"/>
        <v>16574</v>
      </c>
      <c r="R17" s="894">
        <f>[1]Cuadro_CCAA2!N89</f>
        <v>0.15079542537245461</v>
      </c>
      <c r="S17" s="893">
        <f>[1]Cuadro_CCAA2!O89</f>
        <v>18209</v>
      </c>
      <c r="U17" s="925"/>
    </row>
    <row r="18" spans="2:23" x14ac:dyDescent="0.25">
      <c r="B18" s="942" t="s">
        <v>5</v>
      </c>
      <c r="C18" s="890">
        <v>29189</v>
      </c>
      <c r="D18" s="890">
        <v>28237</v>
      </c>
      <c r="E18" s="890">
        <v>29065</v>
      </c>
      <c r="F18" s="890">
        <v>31070</v>
      </c>
      <c r="G18" s="890">
        <v>32795</v>
      </c>
      <c r="H18" s="890">
        <v>32777</v>
      </c>
      <c r="I18" s="891"/>
      <c r="J18" s="892">
        <v>-3.2615026208503206E-2</v>
      </c>
      <c r="K18" s="890">
        <v>-952</v>
      </c>
      <c r="L18" s="895">
        <v>2.9323228388284939E-2</v>
      </c>
      <c r="M18" s="893">
        <v>828</v>
      </c>
      <c r="N18" s="895">
        <v>6.8983313263375257E-2</v>
      </c>
      <c r="O18" s="893">
        <v>2005</v>
      </c>
      <c r="P18" s="895">
        <v>5.551979401351792E-2</v>
      </c>
      <c r="Q18" s="893">
        <f t="shared" si="0"/>
        <v>1725</v>
      </c>
      <c r="R18" s="894">
        <f>[1]Cuadro_CCAA2!N90</f>
        <v>7.8581065517127957E-2</v>
      </c>
      <c r="S18" s="893">
        <f>[1]Cuadro_CCAA2!O90</f>
        <v>2388</v>
      </c>
      <c r="U18" s="925"/>
    </row>
    <row r="19" spans="2:23" x14ac:dyDescent="0.25">
      <c r="B19" s="942" t="s">
        <v>38</v>
      </c>
      <c r="C19" s="890">
        <v>60099</v>
      </c>
      <c r="D19" s="890">
        <v>61636</v>
      </c>
      <c r="E19" s="890">
        <v>62544</v>
      </c>
      <c r="F19" s="890">
        <v>65061</v>
      </c>
      <c r="G19" s="890">
        <v>68103</v>
      </c>
      <c r="H19" s="890">
        <v>70190</v>
      </c>
      <c r="I19" s="891"/>
      <c r="J19" s="892">
        <v>2.5574468793158056E-2</v>
      </c>
      <c r="K19" s="890">
        <v>1537</v>
      </c>
      <c r="L19" s="895">
        <v>1.4731650334220303E-2</v>
      </c>
      <c r="M19" s="893">
        <v>908</v>
      </c>
      <c r="N19" s="895">
        <v>4.0243668457405901E-2</v>
      </c>
      <c r="O19" s="893">
        <v>2517</v>
      </c>
      <c r="P19" s="895">
        <v>4.6756121178586296E-2</v>
      </c>
      <c r="Q19" s="893">
        <f t="shared" si="0"/>
        <v>3042</v>
      </c>
      <c r="R19" s="894">
        <f>[1]Cuadro_CCAA2!N91</f>
        <v>6.8845269457430414E-2</v>
      </c>
      <c r="S19" s="893">
        <f>[1]Cuadro_CCAA2!O91</f>
        <v>4521</v>
      </c>
      <c r="U19" s="925"/>
    </row>
    <row r="20" spans="2:23" x14ac:dyDescent="0.25">
      <c r="B20" s="942" t="s">
        <v>45</v>
      </c>
      <c r="C20" s="890">
        <v>141699</v>
      </c>
      <c r="D20" s="890">
        <v>143622</v>
      </c>
      <c r="E20" s="890">
        <v>133442</v>
      </c>
      <c r="F20" s="890">
        <v>152686</v>
      </c>
      <c r="G20" s="890">
        <v>163762</v>
      </c>
      <c r="H20" s="890">
        <v>164657</v>
      </c>
      <c r="I20" s="891"/>
      <c r="J20" s="892">
        <v>1.3571020261258004E-2</v>
      </c>
      <c r="K20" s="890">
        <v>1923</v>
      </c>
      <c r="L20" s="895">
        <v>-7.0880505772096147E-2</v>
      </c>
      <c r="M20" s="893">
        <v>-10180</v>
      </c>
      <c r="N20" s="895">
        <v>0.14421246683952571</v>
      </c>
      <c r="O20" s="893">
        <v>19244</v>
      </c>
      <c r="P20" s="895">
        <v>7.2541031921721677E-2</v>
      </c>
      <c r="Q20" s="893">
        <f t="shared" si="0"/>
        <v>11076</v>
      </c>
      <c r="R20" s="894">
        <f>[1]Cuadro_CCAA2!N92</f>
        <v>8.4111349600347607E-2</v>
      </c>
      <c r="S20" s="893">
        <f>[1]Cuadro_CCAA2!O92</f>
        <v>12775</v>
      </c>
      <c r="U20" s="925"/>
    </row>
    <row r="21" spans="2:23" x14ac:dyDescent="0.25">
      <c r="B21" s="942" t="s">
        <v>46</v>
      </c>
      <c r="C21" s="890">
        <v>34999</v>
      </c>
      <c r="D21" s="890">
        <v>35054</v>
      </c>
      <c r="E21" s="890">
        <v>35294</v>
      </c>
      <c r="F21" s="890">
        <v>37047</v>
      </c>
      <c r="G21" s="890">
        <v>37762</v>
      </c>
      <c r="H21" s="890">
        <v>38104</v>
      </c>
      <c r="I21" s="891"/>
      <c r="J21" s="892">
        <v>1.571473470670659E-3</v>
      </c>
      <c r="K21" s="890">
        <v>55</v>
      </c>
      <c r="L21" s="895">
        <v>6.8465795629599757E-3</v>
      </c>
      <c r="M21" s="893">
        <v>240</v>
      </c>
      <c r="N21" s="895">
        <v>4.9668498894996249E-2</v>
      </c>
      <c r="O21" s="893">
        <v>1753</v>
      </c>
      <c r="P21" s="895">
        <v>1.9299808351553427E-2</v>
      </c>
      <c r="Q21" s="893">
        <f t="shared" si="0"/>
        <v>715</v>
      </c>
      <c r="R21" s="894">
        <f>[1]Cuadro_CCAA2!N93</f>
        <v>3.428245704513988E-2</v>
      </c>
      <c r="S21" s="893">
        <f>[1]Cuadro_CCAA2!O93</f>
        <v>1263</v>
      </c>
      <c r="U21" s="925"/>
    </row>
    <row r="22" spans="2:23" x14ac:dyDescent="0.25">
      <c r="B22" s="942" t="s">
        <v>47</v>
      </c>
      <c r="C22" s="890">
        <v>13668</v>
      </c>
      <c r="D22" s="890">
        <v>13801</v>
      </c>
      <c r="E22" s="890">
        <v>13661</v>
      </c>
      <c r="F22" s="890">
        <v>14164</v>
      </c>
      <c r="G22" s="890">
        <v>15245</v>
      </c>
      <c r="H22" s="890">
        <v>15346</v>
      </c>
      <c r="I22" s="891"/>
      <c r="J22" s="892">
        <v>9.7307579748318052E-3</v>
      </c>
      <c r="K22" s="890">
        <v>133</v>
      </c>
      <c r="L22" s="895">
        <v>-1.0144192449822453E-2</v>
      </c>
      <c r="M22" s="893">
        <v>-140</v>
      </c>
      <c r="N22" s="895">
        <v>3.6820144938145116E-2</v>
      </c>
      <c r="O22" s="893">
        <v>503</v>
      </c>
      <c r="P22" s="895">
        <v>7.6320248517367961E-2</v>
      </c>
      <c r="Q22" s="893">
        <f t="shared" si="0"/>
        <v>1081</v>
      </c>
      <c r="R22" s="894">
        <f>[1]Cuadro_CCAA2!N94</f>
        <v>8.1237229620235274E-2</v>
      </c>
      <c r="S22" s="893">
        <f>[1]Cuadro_CCAA2!O94</f>
        <v>1153</v>
      </c>
      <c r="U22" s="925"/>
    </row>
    <row r="23" spans="2:23" x14ac:dyDescent="0.25">
      <c r="B23" s="942" t="s">
        <v>48</v>
      </c>
      <c r="C23" s="890">
        <v>65017</v>
      </c>
      <c r="D23" s="890">
        <v>67062</v>
      </c>
      <c r="E23" s="890">
        <v>65757</v>
      </c>
      <c r="F23" s="890">
        <v>65741</v>
      </c>
      <c r="G23" s="890">
        <v>65206</v>
      </c>
      <c r="H23" s="890">
        <v>65268</v>
      </c>
      <c r="I23" s="891"/>
      <c r="J23" s="892">
        <v>3.1453312210652618E-2</v>
      </c>
      <c r="K23" s="890">
        <v>2045</v>
      </c>
      <c r="L23" s="895">
        <v>-1.9459604545047915E-2</v>
      </c>
      <c r="M23" s="893">
        <v>-1305</v>
      </c>
      <c r="N23" s="895">
        <v>-2.4332010280270211E-4</v>
      </c>
      <c r="O23" s="893">
        <v>-16</v>
      </c>
      <c r="P23" s="895">
        <v>-8.137996075508469E-3</v>
      </c>
      <c r="Q23" s="893">
        <f t="shared" si="0"/>
        <v>-535</v>
      </c>
      <c r="R23" s="894">
        <f>[1]Cuadro_CCAA2!N95</f>
        <v>-1.5603487838458108E-3</v>
      </c>
      <c r="S23" s="893">
        <f>[1]Cuadro_CCAA2!O95</f>
        <v>-102</v>
      </c>
      <c r="U23" s="925"/>
    </row>
    <row r="24" spans="2:23" x14ac:dyDescent="0.25">
      <c r="B24" s="942" t="s">
        <v>49</v>
      </c>
      <c r="C24" s="890">
        <v>8100</v>
      </c>
      <c r="D24" s="890">
        <v>8282</v>
      </c>
      <c r="E24" s="890">
        <v>7638</v>
      </c>
      <c r="F24" s="890">
        <v>8004</v>
      </c>
      <c r="G24" s="890">
        <v>8548</v>
      </c>
      <c r="H24" s="890">
        <v>8666</v>
      </c>
      <c r="I24" s="891"/>
      <c r="J24" s="892">
        <v>2.246913580246912E-2</v>
      </c>
      <c r="K24" s="890">
        <v>182</v>
      </c>
      <c r="L24" s="895">
        <v>-7.7758995411736254E-2</v>
      </c>
      <c r="M24" s="893">
        <v>-644</v>
      </c>
      <c r="N24" s="895">
        <v>4.7918303220738423E-2</v>
      </c>
      <c r="O24" s="893">
        <v>366</v>
      </c>
      <c r="P24" s="895">
        <v>6.7966016991504175E-2</v>
      </c>
      <c r="Q24" s="893">
        <f t="shared" si="0"/>
        <v>544</v>
      </c>
      <c r="R24" s="894">
        <f>[1]Cuadro_CCAA2!N96</f>
        <v>6.6847223932044786E-2</v>
      </c>
      <c r="S24" s="893">
        <f>[1]Cuadro_CCAA2!O96</f>
        <v>543</v>
      </c>
      <c r="U24" s="925"/>
    </row>
    <row r="25" spans="2:23" x14ac:dyDescent="0.25">
      <c r="B25" s="943" t="s">
        <v>4</v>
      </c>
      <c r="C25" s="906">
        <v>2763</v>
      </c>
      <c r="D25" s="906">
        <v>2906</v>
      </c>
      <c r="E25" s="906">
        <v>2799</v>
      </c>
      <c r="F25" s="906">
        <v>2999</v>
      </c>
      <c r="G25" s="906">
        <v>3188</v>
      </c>
      <c r="H25" s="906">
        <v>3215</v>
      </c>
      <c r="I25" s="907"/>
      <c r="J25" s="909">
        <v>5.1755338400289563E-2</v>
      </c>
      <c r="K25" s="906">
        <v>143</v>
      </c>
      <c r="L25" s="912">
        <v>-3.6820371644872729E-2</v>
      </c>
      <c r="M25" s="910">
        <v>-107</v>
      </c>
      <c r="N25" s="912">
        <v>7.1454090746695176E-2</v>
      </c>
      <c r="O25" s="910">
        <v>200</v>
      </c>
      <c r="P25" s="912">
        <v>6.302100700233404E-2</v>
      </c>
      <c r="Q25" s="910">
        <f t="shared" si="0"/>
        <v>189</v>
      </c>
      <c r="R25" s="911">
        <f>[1]Cuadro_CCAA2!P99</f>
        <v>6.3864990072799444E-2</v>
      </c>
      <c r="S25" s="910">
        <f>[1]Cuadro_CCAA2!O97+[1]Cuadro_CCAA2!O98</f>
        <v>193</v>
      </c>
      <c r="U25" s="925"/>
      <c r="V25" s="925"/>
      <c r="W25" s="933"/>
    </row>
    <row r="26" spans="2:23" x14ac:dyDescent="0.25">
      <c r="B26" s="875" t="s">
        <v>3</v>
      </c>
      <c r="C26" s="876">
        <v>1054275</v>
      </c>
      <c r="D26" s="876">
        <v>1115183</v>
      </c>
      <c r="E26" s="876">
        <v>1124230</v>
      </c>
      <c r="F26" s="876">
        <v>1222142</v>
      </c>
      <c r="G26" s="876">
        <v>1313437</v>
      </c>
      <c r="H26" s="876">
        <v>1330298</v>
      </c>
      <c r="I26" s="877"/>
      <c r="J26" s="878">
        <v>5.7772402836072212E-2</v>
      </c>
      <c r="K26" s="879">
        <v>60908</v>
      </c>
      <c r="L26" s="880">
        <v>8.1125698652149136E-3</v>
      </c>
      <c r="M26" s="876">
        <v>9047</v>
      </c>
      <c r="N26" s="881">
        <v>8.7092498865890322E-2</v>
      </c>
      <c r="O26" s="882">
        <v>97912</v>
      </c>
      <c r="P26" s="881">
        <v>7.4700812180581222E-2</v>
      </c>
      <c r="Q26" s="882">
        <f t="shared" si="0"/>
        <v>91295</v>
      </c>
      <c r="R26" s="881">
        <f>[1]Cuadro_CCAA2!N99</f>
        <v>7.8075717448596205E-2</v>
      </c>
      <c r="S26" s="882">
        <f t="shared" ref="S26" si="1">SUM(S8:S25)</f>
        <v>96342</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EVO_resolPIA!C8:H8</xm:f>
              <xm:sqref>I8</xm:sqref>
            </x14:sparkline>
            <x14:sparkline>
              <xm:f>EVO_resolPIA!C9:H9</xm:f>
              <xm:sqref>I9</xm:sqref>
            </x14:sparkline>
            <x14:sparkline>
              <xm:f>EVO_resolPIA!C10:H10</xm:f>
              <xm:sqref>I10</xm:sqref>
            </x14:sparkline>
            <x14:sparkline>
              <xm:f>EVO_resolPIA!C11:H11</xm:f>
              <xm:sqref>I11</xm:sqref>
            </x14:sparkline>
            <x14:sparkline>
              <xm:f>EVO_resolPIA!C12:H12</xm:f>
              <xm:sqref>I12</xm:sqref>
            </x14:sparkline>
            <x14:sparkline>
              <xm:f>EVO_resolPIA!C13:H13</xm:f>
              <xm:sqref>I13</xm:sqref>
            </x14:sparkline>
            <x14:sparkline>
              <xm:f>EVO_resolPIA!C14:H14</xm:f>
              <xm:sqref>I14</xm:sqref>
            </x14:sparkline>
            <x14:sparkline>
              <xm:f>EVO_resolPIA!C15:H15</xm:f>
              <xm:sqref>I15</xm:sqref>
            </x14:sparkline>
            <x14:sparkline>
              <xm:f>EVO_resolPIA!C16:H16</xm:f>
              <xm:sqref>I16</xm:sqref>
            </x14:sparkline>
            <x14:sparkline>
              <xm:f>EVO_resolPIA!C17:H17</xm:f>
              <xm:sqref>I17</xm:sqref>
            </x14:sparkline>
            <x14:sparkline>
              <xm:f>EVO_resolPIA!C18:H18</xm:f>
              <xm:sqref>I18</xm:sqref>
            </x14:sparkline>
            <x14:sparkline>
              <xm:f>EVO_resolPIA!C19:H19</xm:f>
              <xm:sqref>I19</xm:sqref>
            </x14:sparkline>
            <x14:sparkline>
              <xm:f>EVO_resolPIA!C20:H20</xm:f>
              <xm:sqref>I20</xm:sqref>
            </x14:sparkline>
            <x14:sparkline>
              <xm:f>EVO_resolPIA!C21:H21</xm:f>
              <xm:sqref>I21</xm:sqref>
            </x14:sparkline>
            <x14:sparkline>
              <xm:f>EVO_resolPIA!C22:H22</xm:f>
              <xm:sqref>I22</xm:sqref>
            </x14:sparkline>
            <x14:sparkline>
              <xm:f>EVO_resolPIA!C23:H23</xm:f>
              <xm:sqref>I23</xm:sqref>
            </x14:sparkline>
            <x14:sparkline>
              <xm:f>EVO_resolPIA!C24:H24</xm:f>
              <xm:sqref>I24</xm:sqref>
            </x14:sparkline>
            <x14:sparkline>
              <xm:f>EVO_resolPIA!C25:H25</xm:f>
              <xm:sqref>I25</xm:sqref>
            </x14:sparkline>
            <x14:sparkline>
              <xm:f>EVO_resolPIA!C26:H26</xm:f>
              <xm:sqref>I26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204</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467</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marzo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260.48882352941172</v>
      </c>
      <c r="D11" s="370">
        <v>0.21294567444864063</v>
      </c>
      <c r="E11" s="376">
        <v>352.30787596049089</v>
      </c>
      <c r="F11" s="372">
        <v>0.24959416566182893</v>
      </c>
      <c r="G11" s="376">
        <v>583.23223974498956</v>
      </c>
      <c r="H11" s="372">
        <v>0.19537063500003446</v>
      </c>
      <c r="I11" s="366"/>
      <c r="J11" s="366"/>
      <c r="K11" s="366"/>
      <c r="L11" s="366"/>
      <c r="M11" s="366"/>
      <c r="N11" s="366"/>
      <c r="O11" s="366"/>
    </row>
    <row r="12" spans="1:18" ht="15" customHeight="1" x14ac:dyDescent="0.2">
      <c r="B12" s="368" t="s">
        <v>10</v>
      </c>
      <c r="C12" s="375">
        <v>219.58783783783787</v>
      </c>
      <c r="D12" s="370">
        <v>0.42290936236083165</v>
      </c>
      <c r="E12" s="377">
        <v>302.2114837522974</v>
      </c>
      <c r="F12" s="373">
        <v>0.44364832090359557</v>
      </c>
      <c r="G12" s="377">
        <v>475.5207979071314</v>
      </c>
      <c r="H12" s="373">
        <v>0.39138612337841894</v>
      </c>
      <c r="I12" s="366"/>
      <c r="J12" s="366"/>
      <c r="K12" s="366"/>
      <c r="L12" s="366"/>
      <c r="M12" s="366"/>
      <c r="N12" s="366"/>
      <c r="O12" s="366"/>
    </row>
    <row r="13" spans="1:18" ht="15" customHeight="1" x14ac:dyDescent="0.2">
      <c r="B13" s="368" t="s">
        <v>40</v>
      </c>
      <c r="C13" s="375">
        <v>295.96481481481487</v>
      </c>
      <c r="D13" s="370">
        <v>0.48116840631602265</v>
      </c>
      <c r="E13" s="377">
        <v>371.14144567219392</v>
      </c>
      <c r="F13" s="373">
        <v>0.50540853622028969</v>
      </c>
      <c r="G13" s="377">
        <v>454.28850632911838</v>
      </c>
      <c r="H13" s="373">
        <v>0.45860363849752295</v>
      </c>
      <c r="I13" s="366"/>
      <c r="J13" s="366"/>
      <c r="K13" s="366"/>
      <c r="L13" s="366"/>
      <c r="M13" s="366"/>
      <c r="N13" s="366"/>
      <c r="O13" s="366"/>
    </row>
    <row r="14" spans="1:18" ht="15" customHeight="1" x14ac:dyDescent="0.2">
      <c r="B14" s="368" t="s">
        <v>41</v>
      </c>
      <c r="C14" s="375">
        <v>403.49</v>
      </c>
      <c r="D14" s="370">
        <v>0</v>
      </c>
      <c r="E14" s="377">
        <v>345.92341827476019</v>
      </c>
      <c r="F14" s="373">
        <v>0.3563545874579328</v>
      </c>
      <c r="G14" s="377">
        <v>505.01032260752692</v>
      </c>
      <c r="H14" s="373">
        <v>0.37937657768296984</v>
      </c>
      <c r="I14" s="366"/>
      <c r="J14" s="366"/>
      <c r="K14" s="366"/>
      <c r="L14" s="366"/>
      <c r="M14" s="366"/>
      <c r="N14" s="366"/>
      <c r="O14" s="366"/>
    </row>
    <row r="15" spans="1:18" ht="15" customHeight="1" x14ac:dyDescent="0.2">
      <c r="B15" s="368" t="s">
        <v>9</v>
      </c>
      <c r="C15" s="375">
        <v>330.94090909090909</v>
      </c>
      <c r="D15" s="370">
        <v>0.60357694744919532</v>
      </c>
      <c r="E15" s="377">
        <v>329.14617357001902</v>
      </c>
      <c r="F15" s="373">
        <v>0.37745092778022604</v>
      </c>
      <c r="G15" s="377">
        <v>564.66373964496972</v>
      </c>
      <c r="H15" s="373">
        <v>0.31043885140688054</v>
      </c>
      <c r="I15" s="366"/>
      <c r="J15" s="366"/>
      <c r="K15" s="366"/>
      <c r="L15" s="366"/>
      <c r="M15" s="366"/>
      <c r="N15" s="366"/>
      <c r="O15" s="366"/>
    </row>
    <row r="16" spans="1:18" ht="15" customHeight="1" x14ac:dyDescent="0.2">
      <c r="B16" s="368" t="s">
        <v>8</v>
      </c>
      <c r="C16" s="375">
        <v>540.49714285714288</v>
      </c>
      <c r="D16" s="370">
        <v>0.45828821016194909</v>
      </c>
      <c r="E16" s="377">
        <v>322.89462499999996</v>
      </c>
      <c r="F16" s="373">
        <v>0.51943749520153193</v>
      </c>
      <c r="G16" s="377">
        <v>455.83526881720405</v>
      </c>
      <c r="H16" s="373">
        <v>0.60632155536802501</v>
      </c>
      <c r="I16" s="366"/>
      <c r="J16" s="366"/>
      <c r="K16" s="366"/>
      <c r="L16" s="366"/>
      <c r="M16" s="366"/>
      <c r="N16" s="366"/>
      <c r="O16" s="366"/>
    </row>
    <row r="17" spans="1:15" ht="15" customHeight="1" x14ac:dyDescent="0.2">
      <c r="B17" s="368" t="s">
        <v>7</v>
      </c>
      <c r="C17" s="375">
        <v>195.62552995391704</v>
      </c>
      <c r="D17" s="370">
        <v>0.74615918335411913</v>
      </c>
      <c r="E17" s="377">
        <v>396.10367220151363</v>
      </c>
      <c r="F17" s="373">
        <v>0.68391636292561231</v>
      </c>
      <c r="G17" s="377">
        <v>543.54875638181909</v>
      </c>
      <c r="H17" s="373">
        <v>0.61146387802207014</v>
      </c>
      <c r="I17" s="366"/>
      <c r="J17" s="366"/>
      <c r="K17" s="366"/>
      <c r="L17" s="366"/>
      <c r="M17" s="366"/>
      <c r="N17" s="366"/>
      <c r="O17" s="366"/>
    </row>
    <row r="18" spans="1:15" ht="15" customHeight="1" x14ac:dyDescent="0.2">
      <c r="B18" s="368" t="s">
        <v>43</v>
      </c>
      <c r="C18" s="375">
        <v>224.93049890236844</v>
      </c>
      <c r="D18" s="370">
        <v>0.40534060146252648</v>
      </c>
      <c r="E18" s="377">
        <v>372.50759600339921</v>
      </c>
      <c r="F18" s="373">
        <v>0.48961340598565511</v>
      </c>
      <c r="G18" s="377">
        <v>449.35098740083441</v>
      </c>
      <c r="H18" s="373">
        <v>0.56284243514575694</v>
      </c>
      <c r="I18" s="366"/>
      <c r="J18" s="366"/>
      <c r="K18" s="366"/>
      <c r="L18" s="366"/>
      <c r="M18" s="366"/>
      <c r="N18" s="366"/>
      <c r="O18" s="366"/>
    </row>
    <row r="19" spans="1:15" ht="15" customHeight="1" x14ac:dyDescent="0.2">
      <c r="B19" s="368" t="s">
        <v>44</v>
      </c>
      <c r="C19" s="375">
        <v>656.84249999999997</v>
      </c>
      <c r="D19" s="370">
        <v>0.40676490255442022</v>
      </c>
      <c r="E19" s="377">
        <v>615.12048947622077</v>
      </c>
      <c r="F19" s="373">
        <v>0.28854260612847166</v>
      </c>
      <c r="G19" s="377">
        <v>618.01907707412306</v>
      </c>
      <c r="H19" s="373">
        <v>0.29031690124439602</v>
      </c>
      <c r="I19" s="366"/>
      <c r="J19" s="366"/>
      <c r="K19" s="366"/>
      <c r="L19" s="366"/>
      <c r="M19" s="366"/>
      <c r="N19" s="366"/>
      <c r="O19" s="366"/>
    </row>
    <row r="20" spans="1:15" ht="15" customHeight="1" x14ac:dyDescent="0.2">
      <c r="B20" s="368" t="s">
        <v>6</v>
      </c>
      <c r="C20" s="375">
        <v>1419.4264509394566</v>
      </c>
      <c r="D20" s="370">
        <v>0.36526359605055297</v>
      </c>
      <c r="E20" s="377">
        <v>819.28005590269129</v>
      </c>
      <c r="F20" s="373">
        <v>0.6033761454530201</v>
      </c>
      <c r="G20" s="440">
        <v>866.70735031844958</v>
      </c>
      <c r="H20" s="373">
        <v>0.36997595692036644</v>
      </c>
      <c r="I20" s="366"/>
      <c r="J20" s="366"/>
      <c r="K20" s="366"/>
      <c r="L20" s="366"/>
      <c r="M20" s="366"/>
      <c r="N20" s="366"/>
      <c r="O20" s="366"/>
    </row>
    <row r="21" spans="1:15" ht="15" customHeight="1" x14ac:dyDescent="0.2">
      <c r="B21" s="368" t="s">
        <v>5</v>
      </c>
      <c r="C21" s="375" t="s">
        <v>376</v>
      </c>
      <c r="D21" s="370" t="s">
        <v>376</v>
      </c>
      <c r="E21" s="377">
        <v>338.43763691683404</v>
      </c>
      <c r="F21" s="373">
        <v>0.35688858164285908</v>
      </c>
      <c r="G21" s="377">
        <v>497.02540944881889</v>
      </c>
      <c r="H21" s="373">
        <v>0.42267945844951704</v>
      </c>
      <c r="I21" s="366"/>
      <c r="J21" s="366"/>
      <c r="K21" s="366"/>
      <c r="L21" s="366"/>
      <c r="M21" s="366"/>
      <c r="N21" s="366"/>
      <c r="O21" s="366"/>
    </row>
    <row r="22" spans="1:15" ht="15" customHeight="1" x14ac:dyDescent="0.2">
      <c r="B22" s="368" t="s">
        <v>38</v>
      </c>
      <c r="C22" s="375">
        <v>202.83365384615385</v>
      </c>
      <c r="D22" s="370">
        <v>0.45687790898039843</v>
      </c>
      <c r="E22" s="377">
        <v>352.52119070668289</v>
      </c>
      <c r="F22" s="373">
        <v>0.5377841077980251</v>
      </c>
      <c r="G22" s="377">
        <v>387.60345464601966</v>
      </c>
      <c r="H22" s="373">
        <v>0.53166098584899057</v>
      </c>
      <c r="I22" s="366"/>
      <c r="J22" s="366"/>
      <c r="K22" s="366"/>
      <c r="L22" s="366"/>
      <c r="M22" s="366"/>
      <c r="N22" s="366"/>
      <c r="O22" s="366"/>
    </row>
    <row r="23" spans="1:15" ht="15" customHeight="1" x14ac:dyDescent="0.2">
      <c r="B23" s="368" t="s">
        <v>45</v>
      </c>
      <c r="C23" s="375">
        <v>364.52</v>
      </c>
      <c r="D23" s="370">
        <v>0.25031564535364997</v>
      </c>
      <c r="E23" s="377">
        <v>379.11372203890323</v>
      </c>
      <c r="F23" s="373">
        <v>0.15829722908262187</v>
      </c>
      <c r="G23" s="377">
        <v>571.46048048726641</v>
      </c>
      <c r="H23" s="373">
        <v>0.25092411347458887</v>
      </c>
      <c r="I23" s="366"/>
      <c r="J23" s="366"/>
      <c r="K23" s="366"/>
      <c r="L23" s="366"/>
      <c r="M23" s="366"/>
      <c r="N23" s="366"/>
      <c r="O23" s="366"/>
    </row>
    <row r="24" spans="1:15" ht="15" customHeight="1" x14ac:dyDescent="0.2">
      <c r="B24" s="368" t="s">
        <v>46</v>
      </c>
      <c r="C24" s="375" t="s">
        <v>376</v>
      </c>
      <c r="D24" s="370" t="s">
        <v>376</v>
      </c>
      <c r="E24" s="377">
        <v>417.22267676767677</v>
      </c>
      <c r="F24" s="373">
        <v>0.12538474293519628</v>
      </c>
      <c r="G24" s="377">
        <v>698.99802030457363</v>
      </c>
      <c r="H24" s="373">
        <v>0.14081767211055637</v>
      </c>
      <c r="I24" s="366"/>
      <c r="J24" s="366"/>
      <c r="K24" s="366"/>
      <c r="L24" s="366"/>
      <c r="M24" s="366"/>
      <c r="N24" s="366"/>
      <c r="O24" s="366"/>
    </row>
    <row r="25" spans="1:15" ht="15" customHeight="1" x14ac:dyDescent="0.2">
      <c r="B25" s="368" t="s">
        <v>47</v>
      </c>
      <c r="C25" s="375">
        <v>1048.1414285714286</v>
      </c>
      <c r="D25" s="370">
        <v>0.55572626827977822</v>
      </c>
      <c r="E25" s="377">
        <v>574.36956236323761</v>
      </c>
      <c r="F25" s="373">
        <v>0.82819910837929367</v>
      </c>
      <c r="G25" s="377">
        <v>623.29177777777761</v>
      </c>
      <c r="H25" s="373">
        <v>0.56273407570914769</v>
      </c>
      <c r="I25" s="366"/>
      <c r="J25" s="366"/>
      <c r="K25" s="366"/>
      <c r="L25" s="366"/>
      <c r="M25" s="366"/>
      <c r="N25" s="366"/>
      <c r="O25" s="366"/>
    </row>
    <row r="26" spans="1:15" ht="15" customHeight="1" x14ac:dyDescent="0.2">
      <c r="B26" s="368" t="s">
        <v>48</v>
      </c>
      <c r="C26" s="375">
        <v>334.92487179487176</v>
      </c>
      <c r="D26" s="370">
        <v>0.40998667160022079</v>
      </c>
      <c r="E26" s="377">
        <v>628.2453542009888</v>
      </c>
      <c r="F26" s="373">
        <v>0.32310478576635093</v>
      </c>
      <c r="G26" s="377">
        <v>701.9003875968989</v>
      </c>
      <c r="H26" s="373">
        <v>0.31513771473308061</v>
      </c>
      <c r="I26" s="366"/>
      <c r="J26" s="366"/>
      <c r="K26" s="366"/>
      <c r="L26" s="366"/>
      <c r="M26" s="366"/>
      <c r="N26" s="366"/>
      <c r="O26" s="366"/>
    </row>
    <row r="27" spans="1:15" ht="15" customHeight="1" x14ac:dyDescent="0.2">
      <c r="B27" s="368" t="s">
        <v>49</v>
      </c>
      <c r="C27" s="375">
        <v>497.58083333333337</v>
      </c>
      <c r="D27" s="370">
        <v>0.3257697896852495</v>
      </c>
      <c r="E27" s="377">
        <v>402.32442822384263</v>
      </c>
      <c r="F27" s="373">
        <v>0.12587322828349537</v>
      </c>
      <c r="G27" s="377">
        <v>666.79731132075688</v>
      </c>
      <c r="H27" s="373">
        <v>0.10321836046817751</v>
      </c>
      <c r="I27" s="366"/>
      <c r="J27" s="366"/>
      <c r="K27" s="366"/>
      <c r="L27" s="366"/>
      <c r="M27" s="366"/>
      <c r="N27" s="366"/>
      <c r="O27" s="366"/>
    </row>
    <row r="28" spans="1:15" ht="15" customHeight="1" x14ac:dyDescent="0.2">
      <c r="B28" s="368" t="s">
        <v>4</v>
      </c>
      <c r="C28" s="375" t="s">
        <v>376</v>
      </c>
      <c r="D28" s="370" t="s">
        <v>376</v>
      </c>
      <c r="E28" s="377" t="s">
        <v>376</v>
      </c>
      <c r="F28" s="373" t="s">
        <v>376</v>
      </c>
      <c r="G28" s="377" t="s">
        <v>376</v>
      </c>
      <c r="H28" s="373" t="s">
        <v>376</v>
      </c>
      <c r="I28" s="366"/>
      <c r="J28" s="366"/>
      <c r="K28" s="366"/>
      <c r="L28" s="366"/>
      <c r="M28" s="366"/>
      <c r="N28" s="366"/>
      <c r="O28" s="366"/>
    </row>
    <row r="29" spans="1:15" ht="15" customHeight="1" x14ac:dyDescent="0.2">
      <c r="B29" s="369" t="s">
        <v>3</v>
      </c>
      <c r="C29" s="378">
        <v>448.18600513207571</v>
      </c>
      <c r="D29" s="371">
        <v>1.1627696661106559</v>
      </c>
      <c r="E29" s="378">
        <v>451.76587109225443</v>
      </c>
      <c r="F29" s="374">
        <v>0.60849335218728817</v>
      </c>
      <c r="G29" s="378">
        <v>562.65483664564067</v>
      </c>
      <c r="H29" s="374">
        <v>0.46482910895006913</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205</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466</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marzo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248.71414634146342</v>
      </c>
      <c r="D11" s="370">
        <v>0.15922890572433096</v>
      </c>
      <c r="E11" s="376">
        <v>324.48479999999984</v>
      </c>
      <c r="F11" s="372">
        <v>0.32264739023817168</v>
      </c>
      <c r="G11" s="376">
        <v>533.30460317460347</v>
      </c>
      <c r="H11" s="372">
        <v>0.23305802118389346</v>
      </c>
      <c r="I11" s="366"/>
      <c r="J11" s="366"/>
      <c r="K11" s="366"/>
      <c r="L11" s="366"/>
      <c r="M11" s="366"/>
      <c r="N11" s="366"/>
      <c r="O11" s="366"/>
    </row>
    <row r="12" spans="1:18" ht="15" customHeight="1" x14ac:dyDescent="0.2">
      <c r="B12" s="368" t="s">
        <v>10</v>
      </c>
      <c r="C12" s="375">
        <v>100.37205607476636</v>
      </c>
      <c r="D12" s="370">
        <v>0.64941319248313034</v>
      </c>
      <c r="E12" s="377">
        <v>191.86114942528744</v>
      </c>
      <c r="F12" s="373">
        <v>0.52290137818400317</v>
      </c>
      <c r="G12" s="377">
        <v>326.17349056603757</v>
      </c>
      <c r="H12" s="373">
        <v>0.27334905597847153</v>
      </c>
      <c r="I12" s="366"/>
      <c r="J12" s="366"/>
      <c r="K12" s="366"/>
      <c r="L12" s="366"/>
      <c r="M12" s="366"/>
      <c r="N12" s="366"/>
      <c r="O12" s="366"/>
    </row>
    <row r="13" spans="1:18" ht="15" customHeight="1" x14ac:dyDescent="0.2">
      <c r="B13" s="368" t="s">
        <v>40</v>
      </c>
      <c r="C13" s="375">
        <v>173.64793103448275</v>
      </c>
      <c r="D13" s="370">
        <v>0.35243551694916303</v>
      </c>
      <c r="E13" s="377">
        <v>268.53688679245255</v>
      </c>
      <c r="F13" s="373">
        <v>0.28237595784360214</v>
      </c>
      <c r="G13" s="377">
        <v>412.26402439024383</v>
      </c>
      <c r="H13" s="373">
        <v>0.28818131533985869</v>
      </c>
      <c r="I13" s="366"/>
      <c r="J13" s="366"/>
      <c r="K13" s="366"/>
      <c r="L13" s="366"/>
      <c r="M13" s="366"/>
      <c r="N13" s="366"/>
      <c r="O13" s="366"/>
    </row>
    <row r="14" spans="1:18" ht="15" customHeight="1" x14ac:dyDescent="0.2">
      <c r="B14" s="368" t="s">
        <v>41</v>
      </c>
      <c r="C14" s="375">
        <v>152.07724974999999</v>
      </c>
      <c r="D14" s="370">
        <v>0.70447576578688209</v>
      </c>
      <c r="E14" s="377">
        <v>218.20985929577463</v>
      </c>
      <c r="F14" s="373">
        <v>0.64801913332665362</v>
      </c>
      <c r="G14" s="377">
        <v>180.2431578947369</v>
      </c>
      <c r="H14" s="373">
        <v>0.83240875319331542</v>
      </c>
      <c r="I14" s="366"/>
      <c r="J14" s="366"/>
      <c r="K14" s="366"/>
      <c r="L14" s="366"/>
      <c r="M14" s="366"/>
      <c r="N14" s="366"/>
      <c r="O14" s="366"/>
    </row>
    <row r="15" spans="1:18" ht="15" customHeight="1" x14ac:dyDescent="0.2">
      <c r="B15" s="368" t="s">
        <v>9</v>
      </c>
      <c r="C15" s="375">
        <v>245.43536470588239</v>
      </c>
      <c r="D15" s="370">
        <v>0.33577772260176209</v>
      </c>
      <c r="E15" s="377">
        <v>333.66584362139895</v>
      </c>
      <c r="F15" s="373">
        <v>0.36731655749481784</v>
      </c>
      <c r="G15" s="377">
        <v>527.48101694915226</v>
      </c>
      <c r="H15" s="373">
        <v>0.41516169407613418</v>
      </c>
      <c r="I15" s="366"/>
      <c r="J15" s="366"/>
      <c r="K15" s="366"/>
      <c r="L15" s="366"/>
      <c r="M15" s="366"/>
      <c r="N15" s="366"/>
      <c r="O15" s="366"/>
    </row>
    <row r="16" spans="1:18" ht="15" customHeight="1" x14ac:dyDescent="0.2">
      <c r="B16" s="368" t="s">
        <v>8</v>
      </c>
      <c r="C16" s="375" t="s">
        <v>376</v>
      </c>
      <c r="D16" s="370" t="s">
        <v>376</v>
      </c>
      <c r="E16" s="377" t="s">
        <v>376</v>
      </c>
      <c r="F16" s="373" t="s">
        <v>376</v>
      </c>
      <c r="G16" s="377" t="s">
        <v>376</v>
      </c>
      <c r="H16" s="373" t="s">
        <v>376</v>
      </c>
      <c r="I16" s="366"/>
      <c r="J16" s="366"/>
      <c r="K16" s="366"/>
      <c r="L16" s="366"/>
      <c r="M16" s="366"/>
      <c r="N16" s="366"/>
      <c r="O16" s="366"/>
    </row>
    <row r="17" spans="1:15" ht="15" customHeight="1" x14ac:dyDescent="0.2">
      <c r="B17" s="368" t="s">
        <v>7</v>
      </c>
      <c r="C17" s="375">
        <v>225.05492581602138</v>
      </c>
      <c r="D17" s="370">
        <v>0.60410435996902223</v>
      </c>
      <c r="E17" s="377">
        <v>394.55126683291576</v>
      </c>
      <c r="F17" s="373">
        <v>0.70585185717079024</v>
      </c>
      <c r="G17" s="377">
        <v>529.29104086845746</v>
      </c>
      <c r="H17" s="373">
        <v>0.60116415254713729</v>
      </c>
      <c r="I17" s="366"/>
      <c r="J17" s="366"/>
      <c r="K17" s="366"/>
      <c r="L17" s="366"/>
      <c r="M17" s="366"/>
      <c r="N17" s="366"/>
      <c r="O17" s="366"/>
    </row>
    <row r="18" spans="1:15" ht="15" customHeight="1" x14ac:dyDescent="0.2">
      <c r="B18" s="368" t="s">
        <v>43</v>
      </c>
      <c r="C18" s="375">
        <v>172.49752499999997</v>
      </c>
      <c r="D18" s="370">
        <v>0.629952284652044</v>
      </c>
      <c r="E18" s="377">
        <v>218.43797037037044</v>
      </c>
      <c r="F18" s="373">
        <v>0.68623402129272293</v>
      </c>
      <c r="G18" s="377">
        <v>206.8522358490566</v>
      </c>
      <c r="H18" s="373">
        <v>0.70158385473495166</v>
      </c>
      <c r="I18" s="366"/>
      <c r="J18" s="366"/>
      <c r="K18" s="366"/>
      <c r="L18" s="366"/>
      <c r="M18" s="366"/>
      <c r="N18" s="366"/>
      <c r="O18" s="366"/>
    </row>
    <row r="19" spans="1:15" ht="15" customHeight="1" x14ac:dyDescent="0.2">
      <c r="B19" s="368" t="s">
        <v>44</v>
      </c>
      <c r="C19" s="375">
        <v>172.65868534482763</v>
      </c>
      <c r="D19" s="370">
        <v>9.4610074787709636E-2</v>
      </c>
      <c r="E19" s="377">
        <v>390.84262721893413</v>
      </c>
      <c r="F19" s="373">
        <v>0.15878807257163902</v>
      </c>
      <c r="G19" s="377">
        <v>403.50393700787231</v>
      </c>
      <c r="H19" s="373">
        <v>0.11028389149233234</v>
      </c>
      <c r="I19" s="366"/>
      <c r="J19" s="366"/>
      <c r="K19" s="366"/>
      <c r="L19" s="366"/>
      <c r="M19" s="366"/>
      <c r="N19" s="366"/>
      <c r="O19" s="366"/>
    </row>
    <row r="20" spans="1:15" ht="15" customHeight="1" x14ac:dyDescent="0.2">
      <c r="B20" s="368" t="s">
        <v>6</v>
      </c>
      <c r="C20" s="375">
        <v>397.97975903614451</v>
      </c>
      <c r="D20" s="370">
        <v>0.75913390230667221</v>
      </c>
      <c r="E20" s="377">
        <v>534.58056277056028</v>
      </c>
      <c r="F20" s="373">
        <v>0.52021320132172366</v>
      </c>
      <c r="G20" s="440">
        <v>684.07864978903228</v>
      </c>
      <c r="H20" s="373">
        <v>0.32202430221955752</v>
      </c>
      <c r="I20" s="366"/>
      <c r="J20" s="366"/>
      <c r="K20" s="366"/>
      <c r="L20" s="366"/>
      <c r="M20" s="366"/>
      <c r="N20" s="366"/>
      <c r="O20" s="366"/>
    </row>
    <row r="21" spans="1:15" ht="15" customHeight="1" x14ac:dyDescent="0.2">
      <c r="B21" s="368" t="s">
        <v>5</v>
      </c>
      <c r="C21" s="375">
        <v>267.72942748091606</v>
      </c>
      <c r="D21" s="370">
        <v>0.22570894127451158</v>
      </c>
      <c r="E21" s="377">
        <v>337.89889328063248</v>
      </c>
      <c r="F21" s="373">
        <v>0.33088891059110642</v>
      </c>
      <c r="G21" s="377">
        <v>383.99962616822421</v>
      </c>
      <c r="H21" s="373">
        <v>0.37001853785260397</v>
      </c>
      <c r="I21" s="366"/>
      <c r="J21" s="366"/>
      <c r="K21" s="366"/>
      <c r="L21" s="366"/>
      <c r="M21" s="366"/>
      <c r="N21" s="366"/>
      <c r="O21" s="366"/>
    </row>
    <row r="22" spans="1:15" ht="15" customHeight="1" x14ac:dyDescent="0.2">
      <c r="B22" s="368" t="s">
        <v>38</v>
      </c>
      <c r="C22" s="375">
        <v>191.65541984732829</v>
      </c>
      <c r="D22" s="370">
        <v>0.43016647627165877</v>
      </c>
      <c r="E22" s="377">
        <v>224.16446320868613</v>
      </c>
      <c r="F22" s="373">
        <v>0.44536323669811506</v>
      </c>
      <c r="G22" s="377">
        <v>356.46798876404432</v>
      </c>
      <c r="H22" s="373">
        <v>0.44145286614361151</v>
      </c>
      <c r="I22" s="366"/>
      <c r="J22" s="366"/>
      <c r="K22" s="366"/>
      <c r="L22" s="366"/>
      <c r="M22" s="366"/>
      <c r="N22" s="366"/>
      <c r="O22" s="366"/>
    </row>
    <row r="23" spans="1:15" ht="15" customHeight="1" x14ac:dyDescent="0.2">
      <c r="B23" s="368" t="s">
        <v>45</v>
      </c>
      <c r="C23" s="375">
        <v>294.79208530805687</v>
      </c>
      <c r="D23" s="370">
        <v>9.2631557159597477E-2</v>
      </c>
      <c r="E23" s="377">
        <v>319.25820512820485</v>
      </c>
      <c r="F23" s="373">
        <v>0.17979471182658704</v>
      </c>
      <c r="G23" s="377">
        <v>430.70682179341384</v>
      </c>
      <c r="H23" s="373">
        <v>0.26316884644896971</v>
      </c>
      <c r="I23" s="366"/>
      <c r="J23" s="366"/>
      <c r="K23" s="366"/>
      <c r="L23" s="366"/>
      <c r="M23" s="366"/>
      <c r="N23" s="366"/>
      <c r="O23" s="366"/>
    </row>
    <row r="24" spans="1:15" ht="15" customHeight="1" x14ac:dyDescent="0.2">
      <c r="B24" s="368" t="s">
        <v>46</v>
      </c>
      <c r="C24" s="375">
        <v>298.94125000000003</v>
      </c>
      <c r="D24" s="370">
        <v>2.4537380405192145E-2</v>
      </c>
      <c r="E24" s="377">
        <v>421.04714285714277</v>
      </c>
      <c r="F24" s="373">
        <v>0.11042351072182949</v>
      </c>
      <c r="G24" s="377">
        <v>715.06999999999982</v>
      </c>
      <c r="H24" s="373">
        <v>1.9581894308246968E-8</v>
      </c>
      <c r="I24" s="366"/>
      <c r="J24" s="366"/>
      <c r="K24" s="366"/>
      <c r="L24" s="366"/>
      <c r="M24" s="366"/>
      <c r="N24" s="366"/>
      <c r="O24" s="366"/>
    </row>
    <row r="25" spans="1:15" ht="15" customHeight="1" x14ac:dyDescent="0.2">
      <c r="B25" s="368" t="s">
        <v>47</v>
      </c>
      <c r="C25" s="375">
        <v>468.04642384105978</v>
      </c>
      <c r="D25" s="370">
        <v>0.61893957661969523</v>
      </c>
      <c r="E25" s="377">
        <v>497.84198275862093</v>
      </c>
      <c r="F25" s="373">
        <v>0.55326809326556015</v>
      </c>
      <c r="G25" s="377">
        <v>500.00903225806445</v>
      </c>
      <c r="H25" s="373">
        <v>0.57613635993510914</v>
      </c>
      <c r="I25" s="366"/>
      <c r="J25" s="366"/>
      <c r="K25" s="366"/>
      <c r="L25" s="366"/>
      <c r="M25" s="366"/>
      <c r="N25" s="366"/>
      <c r="O25" s="366"/>
    </row>
    <row r="26" spans="1:15" ht="15" customHeight="1" x14ac:dyDescent="0.2">
      <c r="B26" s="368" t="s">
        <v>48</v>
      </c>
      <c r="C26" s="375" t="s">
        <v>376</v>
      </c>
      <c r="D26" s="370" t="s">
        <v>376</v>
      </c>
      <c r="E26" s="377">
        <v>300</v>
      </c>
      <c r="F26" s="373">
        <v>0</v>
      </c>
      <c r="G26" s="377">
        <v>316.5</v>
      </c>
      <c r="H26" s="373">
        <v>0.50045837497956547</v>
      </c>
      <c r="I26" s="366"/>
      <c r="J26" s="366"/>
      <c r="K26" s="366"/>
      <c r="L26" s="366"/>
      <c r="M26" s="366"/>
      <c r="N26" s="366"/>
      <c r="O26" s="366"/>
    </row>
    <row r="27" spans="1:15" ht="15" customHeight="1" x14ac:dyDescent="0.2">
      <c r="B27" s="368" t="s">
        <v>49</v>
      </c>
      <c r="C27" s="375">
        <v>214.61538461538461</v>
      </c>
      <c r="D27" s="370">
        <v>0.22491664159025351</v>
      </c>
      <c r="E27" s="377">
        <v>300.67782608695654</v>
      </c>
      <c r="F27" s="373">
        <v>0.27977193005951356</v>
      </c>
      <c r="G27" s="377">
        <v>556.49149999999986</v>
      </c>
      <c r="H27" s="373">
        <v>0.22878351224957852</v>
      </c>
      <c r="I27" s="366"/>
      <c r="J27" s="366"/>
      <c r="K27" s="366"/>
      <c r="L27" s="366"/>
      <c r="M27" s="366"/>
      <c r="N27" s="366"/>
      <c r="O27" s="366"/>
    </row>
    <row r="28" spans="1:15" ht="15" customHeight="1" x14ac:dyDescent="0.2">
      <c r="B28" s="368" t="s">
        <v>4</v>
      </c>
      <c r="C28" s="375" t="s">
        <v>376</v>
      </c>
      <c r="D28" s="370" t="s">
        <v>376</v>
      </c>
      <c r="E28" s="377" t="s">
        <v>376</v>
      </c>
      <c r="F28" s="373" t="s">
        <v>376</v>
      </c>
      <c r="G28" s="377" t="s">
        <v>376</v>
      </c>
      <c r="H28" s="373" t="s">
        <v>376</v>
      </c>
      <c r="I28" s="366"/>
      <c r="J28" s="366"/>
      <c r="K28" s="366"/>
      <c r="L28" s="366"/>
      <c r="M28" s="366"/>
      <c r="N28" s="366"/>
      <c r="O28" s="366"/>
    </row>
    <row r="29" spans="1:15" ht="15" customHeight="1" x14ac:dyDescent="0.2">
      <c r="B29" s="369" t="s">
        <v>3</v>
      </c>
      <c r="C29" s="378">
        <v>226.35289660171836</v>
      </c>
      <c r="D29" s="371">
        <v>0.59434680972283715</v>
      </c>
      <c r="E29" s="378">
        <v>345.73137273193447</v>
      </c>
      <c r="F29" s="374">
        <v>0.59062415325952677</v>
      </c>
      <c r="G29" s="378">
        <v>456.31087943117029</v>
      </c>
      <c r="H29" s="374">
        <v>0.52469475944101485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206</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465</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marzo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376</v>
      </c>
      <c r="D11" s="370" t="s">
        <v>376</v>
      </c>
      <c r="E11" s="376" t="s">
        <v>376</v>
      </c>
      <c r="F11" s="372" t="s">
        <v>376</v>
      </c>
      <c r="G11" s="376" t="s">
        <v>376</v>
      </c>
      <c r="H11" s="372" t="s">
        <v>376</v>
      </c>
      <c r="I11" s="366"/>
      <c r="J11" s="366"/>
      <c r="K11" s="366"/>
      <c r="L11" s="366"/>
      <c r="M11" s="366"/>
      <c r="N11" s="366"/>
      <c r="O11" s="366"/>
    </row>
    <row r="12" spans="1:18" ht="15" customHeight="1" x14ac:dyDescent="0.2">
      <c r="B12" s="368" t="s">
        <v>10</v>
      </c>
      <c r="C12" s="375" t="s">
        <v>376</v>
      </c>
      <c r="D12" s="370" t="s">
        <v>376</v>
      </c>
      <c r="E12" s="377" t="s">
        <v>376</v>
      </c>
      <c r="F12" s="373" t="s">
        <v>376</v>
      </c>
      <c r="G12" s="377" t="s">
        <v>376</v>
      </c>
      <c r="H12" s="373" t="s">
        <v>376</v>
      </c>
      <c r="I12" s="366"/>
      <c r="J12" s="366"/>
      <c r="K12" s="366"/>
      <c r="L12" s="366"/>
      <c r="M12" s="366"/>
      <c r="N12" s="366"/>
      <c r="O12" s="366"/>
    </row>
    <row r="13" spans="1:18" ht="15" customHeight="1" x14ac:dyDescent="0.2">
      <c r="B13" s="368" t="s">
        <v>40</v>
      </c>
      <c r="C13" s="375">
        <v>299.79416993464099</v>
      </c>
      <c r="D13" s="370">
        <v>0.565901299021765</v>
      </c>
      <c r="E13" s="377" t="s">
        <v>376</v>
      </c>
      <c r="F13" s="373" t="s">
        <v>376</v>
      </c>
      <c r="G13" s="377" t="s">
        <v>376</v>
      </c>
      <c r="H13" s="373" t="s">
        <v>376</v>
      </c>
      <c r="I13" s="366"/>
      <c r="J13" s="366"/>
      <c r="K13" s="366"/>
      <c r="L13" s="366"/>
      <c r="M13" s="366"/>
      <c r="N13" s="366"/>
      <c r="O13" s="366"/>
    </row>
    <row r="14" spans="1:18" ht="15" customHeight="1" x14ac:dyDescent="0.2">
      <c r="B14" s="368" t="s">
        <v>41</v>
      </c>
      <c r="C14" s="375" t="s">
        <v>376</v>
      </c>
      <c r="D14" s="370" t="s">
        <v>376</v>
      </c>
      <c r="E14" s="377" t="s">
        <v>376</v>
      </c>
      <c r="F14" s="373" t="s">
        <v>376</v>
      </c>
      <c r="G14" s="377" t="s">
        <v>376</v>
      </c>
      <c r="H14" s="373" t="s">
        <v>376</v>
      </c>
      <c r="I14" s="366"/>
      <c r="J14" s="366"/>
      <c r="K14" s="366"/>
      <c r="L14" s="366"/>
      <c r="M14" s="366"/>
      <c r="N14" s="366"/>
      <c r="O14" s="366"/>
    </row>
    <row r="15" spans="1:18" ht="15" customHeight="1" x14ac:dyDescent="0.2">
      <c r="B15" s="368" t="s">
        <v>9</v>
      </c>
      <c r="C15" s="375">
        <v>247.64907054871216</v>
      </c>
      <c r="D15" s="370">
        <v>0.39850791926188295</v>
      </c>
      <c r="E15" s="377">
        <v>347.54389948006934</v>
      </c>
      <c r="F15" s="373">
        <v>0.33449965436654266</v>
      </c>
      <c r="G15" s="377">
        <v>510.63385294117631</v>
      </c>
      <c r="H15" s="373">
        <v>0.44045105971615778</v>
      </c>
      <c r="I15" s="366"/>
      <c r="J15" s="366"/>
      <c r="K15" s="366"/>
      <c r="L15" s="366"/>
      <c r="M15" s="366"/>
      <c r="N15" s="366"/>
      <c r="O15" s="366"/>
    </row>
    <row r="16" spans="1:18" ht="15" customHeight="1" x14ac:dyDescent="0.2">
      <c r="B16" s="368" t="s">
        <v>8</v>
      </c>
      <c r="C16" s="375" t="s">
        <v>376</v>
      </c>
      <c r="D16" s="370" t="s">
        <v>376</v>
      </c>
      <c r="E16" s="377" t="s">
        <v>376</v>
      </c>
      <c r="F16" s="373" t="s">
        <v>376</v>
      </c>
      <c r="G16" s="377" t="s">
        <v>376</v>
      </c>
      <c r="H16" s="373" t="s">
        <v>376</v>
      </c>
      <c r="I16" s="366"/>
      <c r="J16" s="366"/>
      <c r="K16" s="366"/>
      <c r="L16" s="366"/>
      <c r="M16" s="366"/>
      <c r="N16" s="366"/>
      <c r="O16" s="366"/>
    </row>
    <row r="17" spans="1:15" ht="15" customHeight="1" x14ac:dyDescent="0.2">
      <c r="B17" s="368" t="s">
        <v>7</v>
      </c>
      <c r="C17" s="375">
        <v>103.33832443970104</v>
      </c>
      <c r="D17" s="370">
        <v>1.1570865888037534</v>
      </c>
      <c r="E17" s="377">
        <v>143.73834819333561</v>
      </c>
      <c r="F17" s="373">
        <v>1.2059494730229983</v>
      </c>
      <c r="G17" s="377">
        <v>204.59171457387941</v>
      </c>
      <c r="H17" s="373">
        <v>1.0388078460845978</v>
      </c>
      <c r="I17" s="366"/>
      <c r="J17" s="366"/>
      <c r="K17" s="366"/>
      <c r="L17" s="366"/>
      <c r="M17" s="366"/>
      <c r="N17" s="366"/>
      <c r="O17" s="366"/>
    </row>
    <row r="18" spans="1:15" ht="15" customHeight="1" x14ac:dyDescent="0.2">
      <c r="B18" s="368" t="s">
        <v>43</v>
      </c>
      <c r="C18" s="375">
        <v>138.02256711409402</v>
      </c>
      <c r="D18" s="370">
        <v>0.57270583032070632</v>
      </c>
      <c r="E18" s="377">
        <v>173.51566153846139</v>
      </c>
      <c r="F18" s="373">
        <v>0.5979440432829024</v>
      </c>
      <c r="G18" s="377">
        <v>246.1147651006716</v>
      </c>
      <c r="H18" s="373">
        <v>0.7833314061559925</v>
      </c>
      <c r="I18" s="366"/>
      <c r="J18" s="366"/>
      <c r="K18" s="366"/>
      <c r="L18" s="366"/>
      <c r="M18" s="366"/>
      <c r="N18" s="366"/>
      <c r="O18" s="366"/>
    </row>
    <row r="19" spans="1:15" ht="15" customHeight="1" x14ac:dyDescent="0.2">
      <c r="B19" s="368" t="s">
        <v>44</v>
      </c>
      <c r="C19" s="375" t="s">
        <v>376</v>
      </c>
      <c r="D19" s="370" t="s">
        <v>376</v>
      </c>
      <c r="E19" s="377" t="s">
        <v>376</v>
      </c>
      <c r="F19" s="373" t="s">
        <v>376</v>
      </c>
      <c r="G19" s="377" t="s">
        <v>376</v>
      </c>
      <c r="H19" s="373" t="s">
        <v>376</v>
      </c>
      <c r="I19" s="366"/>
      <c r="J19" s="366"/>
      <c r="K19" s="366"/>
      <c r="L19" s="366"/>
      <c r="M19" s="366"/>
      <c r="N19" s="366"/>
      <c r="O19" s="366"/>
    </row>
    <row r="20" spans="1:15" ht="15" customHeight="1" x14ac:dyDescent="0.2">
      <c r="B20" s="368" t="s">
        <v>6</v>
      </c>
      <c r="C20" s="375">
        <v>247.08290836653384</v>
      </c>
      <c r="D20" s="370">
        <v>0.3253172669124279</v>
      </c>
      <c r="E20" s="377">
        <v>335.28088471849799</v>
      </c>
      <c r="F20" s="373">
        <v>0.3476349878125809</v>
      </c>
      <c r="G20" s="440">
        <v>440.06396721311535</v>
      </c>
      <c r="H20" s="373">
        <v>0.46582781626838826</v>
      </c>
      <c r="I20" s="366"/>
      <c r="J20" s="366"/>
      <c r="K20" s="366"/>
      <c r="L20" s="366"/>
      <c r="M20" s="366"/>
      <c r="N20" s="366"/>
      <c r="O20" s="366"/>
    </row>
    <row r="21" spans="1:15" ht="15" customHeight="1" x14ac:dyDescent="0.2">
      <c r="B21" s="368" t="s">
        <v>5</v>
      </c>
      <c r="C21" s="375">
        <v>274.43108856088566</v>
      </c>
      <c r="D21" s="370">
        <v>0.22127187438417162</v>
      </c>
      <c r="E21" s="377">
        <v>345.36307453416117</v>
      </c>
      <c r="F21" s="373">
        <v>0.32513724881125489</v>
      </c>
      <c r="G21" s="377">
        <v>377.74020833333338</v>
      </c>
      <c r="H21" s="373">
        <v>0.4964054049415304</v>
      </c>
      <c r="I21" s="366"/>
      <c r="J21" s="366"/>
      <c r="K21" s="366"/>
      <c r="L21" s="366"/>
      <c r="M21" s="366"/>
      <c r="N21" s="366"/>
      <c r="O21" s="366"/>
    </row>
    <row r="22" spans="1:15" ht="15" customHeight="1" x14ac:dyDescent="0.2">
      <c r="B22" s="368" t="s">
        <v>38</v>
      </c>
      <c r="C22" s="375">
        <v>227.75970338983041</v>
      </c>
      <c r="D22" s="370">
        <v>0.36669343196295473</v>
      </c>
      <c r="E22" s="377">
        <v>336.98549905837922</v>
      </c>
      <c r="F22" s="373">
        <v>0.37117716453381133</v>
      </c>
      <c r="G22" s="377">
        <v>544.63991769547533</v>
      </c>
      <c r="H22" s="373">
        <v>0.41116973338304125</v>
      </c>
      <c r="I22" s="366"/>
      <c r="J22" s="366"/>
      <c r="K22" s="366"/>
      <c r="L22" s="366"/>
      <c r="M22" s="366"/>
      <c r="N22" s="366"/>
      <c r="O22" s="366"/>
    </row>
    <row r="23" spans="1:15" ht="15" customHeight="1" x14ac:dyDescent="0.2">
      <c r="B23" s="368" t="s">
        <v>45</v>
      </c>
      <c r="C23" s="375">
        <v>290.98289259007475</v>
      </c>
      <c r="D23" s="370">
        <v>0.11686224780919127</v>
      </c>
      <c r="E23" s="377">
        <v>310.83881728582207</v>
      </c>
      <c r="F23" s="373">
        <v>0.22103329987637507</v>
      </c>
      <c r="G23" s="377">
        <v>422.49443579766353</v>
      </c>
      <c r="H23" s="373">
        <v>0.35288394679001761</v>
      </c>
      <c r="I23" s="366"/>
      <c r="J23" s="366"/>
      <c r="K23" s="366"/>
      <c r="L23" s="366"/>
      <c r="M23" s="366"/>
      <c r="N23" s="366"/>
      <c r="O23" s="366"/>
    </row>
    <row r="24" spans="1:15" ht="15" customHeight="1" x14ac:dyDescent="0.2">
      <c r="B24" s="368" t="s">
        <v>46</v>
      </c>
      <c r="C24" s="375">
        <v>296.55172413793105</v>
      </c>
      <c r="D24" s="370">
        <v>0.10845789596614896</v>
      </c>
      <c r="E24" s="377">
        <v>422.32305785124043</v>
      </c>
      <c r="F24" s="373">
        <v>6.3323918273739815E-2</v>
      </c>
      <c r="G24" s="377">
        <v>696.52714285714262</v>
      </c>
      <c r="H24" s="373">
        <v>0.13872597029526304</v>
      </c>
      <c r="I24" s="366"/>
      <c r="J24" s="366"/>
      <c r="K24" s="366"/>
      <c r="L24" s="366"/>
      <c r="M24" s="366"/>
      <c r="N24" s="366"/>
      <c r="O24" s="366"/>
    </row>
    <row r="25" spans="1:15" ht="15" customHeight="1" x14ac:dyDescent="0.2">
      <c r="B25" s="368" t="s">
        <v>47</v>
      </c>
      <c r="C25" s="375">
        <v>291.04169811320776</v>
      </c>
      <c r="D25" s="370">
        <v>0.13903228257052905</v>
      </c>
      <c r="E25" s="377" t="s">
        <v>376</v>
      </c>
      <c r="F25" s="373" t="s">
        <v>376</v>
      </c>
      <c r="G25" s="377" t="s">
        <v>376</v>
      </c>
      <c r="H25" s="373" t="s">
        <v>376</v>
      </c>
      <c r="I25" s="366"/>
      <c r="J25" s="366"/>
      <c r="K25" s="366"/>
      <c r="L25" s="366"/>
      <c r="M25" s="366"/>
      <c r="N25" s="366"/>
      <c r="O25" s="366"/>
    </row>
    <row r="26" spans="1:15" ht="15" customHeight="1" x14ac:dyDescent="0.2">
      <c r="B26" s="368" t="s">
        <v>48</v>
      </c>
      <c r="C26" s="375" t="s">
        <v>376</v>
      </c>
      <c r="D26" s="370" t="s">
        <v>376</v>
      </c>
      <c r="E26" s="377" t="s">
        <v>376</v>
      </c>
      <c r="F26" s="373" t="s">
        <v>376</v>
      </c>
      <c r="G26" s="377" t="s">
        <v>376</v>
      </c>
      <c r="H26" s="373" t="s">
        <v>376</v>
      </c>
      <c r="I26" s="366"/>
      <c r="J26" s="366"/>
      <c r="K26" s="366"/>
      <c r="L26" s="366"/>
      <c r="M26" s="366"/>
      <c r="N26" s="366"/>
      <c r="O26" s="366"/>
    </row>
    <row r="27" spans="1:15" ht="15" customHeight="1" x14ac:dyDescent="0.2">
      <c r="B27" s="368" t="s">
        <v>49</v>
      </c>
      <c r="C27" s="375" t="s">
        <v>376</v>
      </c>
      <c r="D27" s="370" t="s">
        <v>376</v>
      </c>
      <c r="E27" s="377" t="s">
        <v>376</v>
      </c>
      <c r="F27" s="373" t="s">
        <v>376</v>
      </c>
      <c r="G27" s="377" t="s">
        <v>376</v>
      </c>
      <c r="H27" s="373" t="s">
        <v>376</v>
      </c>
      <c r="I27" s="366"/>
      <c r="J27" s="366"/>
      <c r="K27" s="366"/>
      <c r="L27" s="366"/>
      <c r="M27" s="366"/>
      <c r="N27" s="366"/>
      <c r="O27" s="366"/>
    </row>
    <row r="28" spans="1:15" ht="15" customHeight="1" x14ac:dyDescent="0.2">
      <c r="B28" s="368" t="s">
        <v>4</v>
      </c>
      <c r="C28" s="375" t="s">
        <v>376</v>
      </c>
      <c r="D28" s="370" t="s">
        <v>376</v>
      </c>
      <c r="E28" s="377" t="s">
        <v>376</v>
      </c>
      <c r="F28" s="373" t="s">
        <v>376</v>
      </c>
      <c r="G28" s="377" t="s">
        <v>376</v>
      </c>
      <c r="H28" s="373" t="s">
        <v>376</v>
      </c>
      <c r="I28" s="366"/>
      <c r="J28" s="366"/>
      <c r="K28" s="366"/>
      <c r="L28" s="366"/>
      <c r="M28" s="366"/>
      <c r="N28" s="366"/>
      <c r="O28" s="366"/>
    </row>
    <row r="29" spans="1:15" ht="15" customHeight="1" x14ac:dyDescent="0.2">
      <c r="B29" s="369" t="s">
        <v>3</v>
      </c>
      <c r="C29" s="378">
        <v>229.34965371621831</v>
      </c>
      <c r="D29" s="371">
        <v>0.51140909211415575</v>
      </c>
      <c r="E29" s="378">
        <v>248.32800464807971</v>
      </c>
      <c r="F29" s="374">
        <v>0.64379716443732204</v>
      </c>
      <c r="G29" s="378">
        <v>329.13454565123823</v>
      </c>
      <c r="H29" s="374">
        <v>0.71972876765830884</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207</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464</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31 de marzo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376</v>
      </c>
      <c r="D11" s="370" t="s">
        <v>376</v>
      </c>
      <c r="E11" s="376" t="s">
        <v>376</v>
      </c>
      <c r="F11" s="372" t="s">
        <v>376</v>
      </c>
      <c r="G11" s="376" t="s">
        <v>376</v>
      </c>
      <c r="H11" s="372" t="s">
        <v>376</v>
      </c>
      <c r="I11" s="366"/>
      <c r="J11" s="366"/>
      <c r="K11" s="366"/>
      <c r="L11" s="366"/>
      <c r="M11" s="366"/>
      <c r="N11" s="366"/>
      <c r="O11" s="366"/>
    </row>
    <row r="12" spans="1:18" ht="15" customHeight="1" x14ac:dyDescent="0.2">
      <c r="B12" s="368" t="s">
        <v>10</v>
      </c>
      <c r="C12" s="375" t="s">
        <v>376</v>
      </c>
      <c r="D12" s="370" t="s">
        <v>376</v>
      </c>
      <c r="E12" s="377" t="s">
        <v>376</v>
      </c>
      <c r="F12" s="373" t="s">
        <v>376</v>
      </c>
      <c r="G12" s="377" t="s">
        <v>376</v>
      </c>
      <c r="H12" s="373" t="s">
        <v>376</v>
      </c>
      <c r="I12" s="366"/>
      <c r="J12" s="366"/>
      <c r="K12" s="366"/>
      <c r="L12" s="366"/>
      <c r="M12" s="366"/>
      <c r="N12" s="366"/>
      <c r="O12" s="366"/>
    </row>
    <row r="13" spans="1:18" ht="15" customHeight="1" x14ac:dyDescent="0.2">
      <c r="B13" s="368" t="s">
        <v>40</v>
      </c>
      <c r="C13" s="375">
        <v>15.34357142857143</v>
      </c>
      <c r="D13" s="370">
        <v>3.9108073098518423E-2</v>
      </c>
      <c r="E13" s="377">
        <v>15.041428571428568</v>
      </c>
      <c r="F13" s="373">
        <v>0.11533693220280325</v>
      </c>
      <c r="G13" s="377">
        <v>15.42</v>
      </c>
      <c r="H13" s="373">
        <v>0</v>
      </c>
      <c r="I13" s="366"/>
      <c r="J13" s="366"/>
      <c r="K13" s="366"/>
      <c r="L13" s="366"/>
      <c r="M13" s="366"/>
      <c r="N13" s="366"/>
      <c r="O13" s="366"/>
    </row>
    <row r="14" spans="1:18" ht="15" customHeight="1" x14ac:dyDescent="0.2">
      <c r="B14" s="368" t="s">
        <v>41</v>
      </c>
      <c r="C14" s="375" t="s">
        <v>376</v>
      </c>
      <c r="D14" s="370" t="s">
        <v>376</v>
      </c>
      <c r="E14" s="377" t="s">
        <v>376</v>
      </c>
      <c r="F14" s="373" t="s">
        <v>376</v>
      </c>
      <c r="G14" s="377" t="s">
        <v>376</v>
      </c>
      <c r="H14" s="373" t="s">
        <v>376</v>
      </c>
      <c r="I14" s="366"/>
      <c r="J14" s="366"/>
      <c r="K14" s="366"/>
      <c r="L14" s="366"/>
      <c r="M14" s="366"/>
      <c r="N14" s="366"/>
      <c r="O14" s="366"/>
    </row>
    <row r="15" spans="1:18" ht="15" customHeight="1" x14ac:dyDescent="0.2">
      <c r="B15" s="368" t="s">
        <v>9</v>
      </c>
      <c r="C15" s="375" t="s">
        <v>376</v>
      </c>
      <c r="D15" s="370" t="s">
        <v>376</v>
      </c>
      <c r="E15" s="377" t="s">
        <v>376</v>
      </c>
      <c r="F15" s="373" t="s">
        <v>376</v>
      </c>
      <c r="G15" s="377" t="s">
        <v>376</v>
      </c>
      <c r="H15" s="373" t="s">
        <v>376</v>
      </c>
      <c r="I15" s="366"/>
      <c r="J15" s="366"/>
      <c r="K15" s="366"/>
      <c r="L15" s="366"/>
      <c r="M15" s="366"/>
      <c r="N15" s="366"/>
      <c r="O15" s="366"/>
    </row>
    <row r="16" spans="1:18" ht="15" customHeight="1" x14ac:dyDescent="0.2">
      <c r="B16" s="368" t="s">
        <v>8</v>
      </c>
      <c r="C16" s="375" t="s">
        <v>376</v>
      </c>
      <c r="D16" s="370" t="s">
        <v>376</v>
      </c>
      <c r="E16" s="377" t="s">
        <v>376</v>
      </c>
      <c r="F16" s="373" t="s">
        <v>376</v>
      </c>
      <c r="G16" s="377" t="s">
        <v>376</v>
      </c>
      <c r="H16" s="373" t="s">
        <v>376</v>
      </c>
      <c r="I16" s="366"/>
      <c r="J16" s="366"/>
      <c r="K16" s="366"/>
      <c r="L16" s="366"/>
      <c r="M16" s="366"/>
      <c r="N16" s="366"/>
      <c r="O16" s="366"/>
    </row>
    <row r="17" spans="1:15" ht="15" customHeight="1" x14ac:dyDescent="0.2">
      <c r="B17" s="368" t="s">
        <v>7</v>
      </c>
      <c r="C17" s="375" t="s">
        <v>376</v>
      </c>
      <c r="D17" s="370" t="s">
        <v>376</v>
      </c>
      <c r="E17" s="377" t="s">
        <v>376</v>
      </c>
      <c r="F17" s="373" t="s">
        <v>376</v>
      </c>
      <c r="G17" s="377" t="s">
        <v>376</v>
      </c>
      <c r="H17" s="373" t="s">
        <v>376</v>
      </c>
      <c r="I17" s="366"/>
      <c r="J17" s="366"/>
      <c r="K17" s="366"/>
      <c r="L17" s="366"/>
      <c r="M17" s="366"/>
      <c r="N17" s="366"/>
      <c r="O17" s="366"/>
    </row>
    <row r="18" spans="1:15" ht="15" customHeight="1" x14ac:dyDescent="0.2">
      <c r="B18" s="368" t="s">
        <v>43</v>
      </c>
      <c r="C18" s="375" t="s">
        <v>376</v>
      </c>
      <c r="D18" s="370" t="s">
        <v>376</v>
      </c>
      <c r="E18" s="377" t="s">
        <v>376</v>
      </c>
      <c r="F18" s="373" t="s">
        <v>376</v>
      </c>
      <c r="G18" s="377" t="s">
        <v>376</v>
      </c>
      <c r="H18" s="373" t="s">
        <v>376</v>
      </c>
      <c r="I18" s="366"/>
      <c r="J18" s="366"/>
      <c r="K18" s="366"/>
      <c r="L18" s="366"/>
      <c r="M18" s="366"/>
      <c r="N18" s="366"/>
      <c r="O18" s="366"/>
    </row>
    <row r="19" spans="1:15" ht="15" customHeight="1" x14ac:dyDescent="0.2">
      <c r="B19" s="368" t="s">
        <v>44</v>
      </c>
      <c r="C19" s="375" t="s">
        <v>376</v>
      </c>
      <c r="D19" s="370" t="s">
        <v>376</v>
      </c>
      <c r="E19" s="377" t="s">
        <v>376</v>
      </c>
      <c r="F19" s="373" t="s">
        <v>376</v>
      </c>
      <c r="G19" s="377" t="s">
        <v>376</v>
      </c>
      <c r="H19" s="373" t="s">
        <v>376</v>
      </c>
      <c r="I19" s="366"/>
      <c r="J19" s="366"/>
      <c r="K19" s="366"/>
      <c r="L19" s="366"/>
      <c r="M19" s="366"/>
      <c r="N19" s="366"/>
      <c r="O19" s="366"/>
    </row>
    <row r="20" spans="1:15" ht="15" customHeight="1" x14ac:dyDescent="0.2">
      <c r="B20" s="368" t="s">
        <v>6</v>
      </c>
      <c r="C20" s="375" t="s">
        <v>376</v>
      </c>
      <c r="D20" s="370" t="s">
        <v>376</v>
      </c>
      <c r="E20" s="377" t="s">
        <v>376</v>
      </c>
      <c r="F20" s="373" t="s">
        <v>376</v>
      </c>
      <c r="G20" s="440" t="s">
        <v>376</v>
      </c>
      <c r="H20" s="373" t="s">
        <v>376</v>
      </c>
      <c r="I20" s="366"/>
      <c r="J20" s="366"/>
      <c r="K20" s="366"/>
      <c r="L20" s="366"/>
      <c r="M20" s="366"/>
      <c r="N20" s="366"/>
      <c r="O20" s="366"/>
    </row>
    <row r="21" spans="1:15" ht="15" customHeight="1" x14ac:dyDescent="0.2">
      <c r="B21" s="368" t="s">
        <v>5</v>
      </c>
      <c r="C21" s="375" t="s">
        <v>376</v>
      </c>
      <c r="D21" s="370" t="s">
        <v>376</v>
      </c>
      <c r="E21" s="377" t="s">
        <v>376</v>
      </c>
      <c r="F21" s="373" t="s">
        <v>376</v>
      </c>
      <c r="G21" s="377" t="s">
        <v>376</v>
      </c>
      <c r="H21" s="373" t="s">
        <v>376</v>
      </c>
      <c r="I21" s="366"/>
      <c r="J21" s="366"/>
      <c r="K21" s="366"/>
      <c r="L21" s="366"/>
      <c r="M21" s="366"/>
      <c r="N21" s="366"/>
      <c r="O21" s="366"/>
    </row>
    <row r="22" spans="1:15" ht="15" customHeight="1" x14ac:dyDescent="0.2">
      <c r="B22" s="368" t="s">
        <v>38</v>
      </c>
      <c r="C22" s="375" t="s">
        <v>376</v>
      </c>
      <c r="D22" s="370" t="s">
        <v>376</v>
      </c>
      <c r="E22" s="377" t="s">
        <v>376</v>
      </c>
      <c r="F22" s="373" t="s">
        <v>376</v>
      </c>
      <c r="G22" s="377" t="s">
        <v>376</v>
      </c>
      <c r="H22" s="373" t="s">
        <v>376</v>
      </c>
      <c r="I22" s="366"/>
      <c r="J22" s="366"/>
      <c r="K22" s="366"/>
      <c r="L22" s="366"/>
      <c r="M22" s="366"/>
      <c r="N22" s="366"/>
      <c r="O22" s="366"/>
    </row>
    <row r="23" spans="1:15" ht="15" customHeight="1" x14ac:dyDescent="0.2">
      <c r="B23" s="368" t="s">
        <v>45</v>
      </c>
      <c r="C23" s="375" t="s">
        <v>376</v>
      </c>
      <c r="D23" s="370" t="s">
        <v>376</v>
      </c>
      <c r="E23" s="377" t="s">
        <v>376</v>
      </c>
      <c r="F23" s="373" t="s">
        <v>376</v>
      </c>
      <c r="G23" s="377" t="s">
        <v>376</v>
      </c>
      <c r="H23" s="373" t="s">
        <v>376</v>
      </c>
      <c r="I23" s="366"/>
      <c r="J23" s="366"/>
      <c r="K23" s="366"/>
      <c r="L23" s="366"/>
      <c r="M23" s="366"/>
      <c r="N23" s="366"/>
      <c r="O23" s="366"/>
    </row>
    <row r="24" spans="1:15" ht="15" customHeight="1" x14ac:dyDescent="0.2">
      <c r="B24" s="368" t="s">
        <v>46</v>
      </c>
      <c r="C24" s="375" t="s">
        <v>376</v>
      </c>
      <c r="D24" s="370" t="s">
        <v>376</v>
      </c>
      <c r="E24" s="377" t="s">
        <v>376</v>
      </c>
      <c r="F24" s="373" t="s">
        <v>376</v>
      </c>
      <c r="G24" s="377" t="s">
        <v>376</v>
      </c>
      <c r="H24" s="373" t="s">
        <v>376</v>
      </c>
      <c r="I24" s="366"/>
      <c r="J24" s="366"/>
      <c r="K24" s="366"/>
      <c r="L24" s="366"/>
      <c r="M24" s="366"/>
      <c r="N24" s="366"/>
      <c r="O24" s="366"/>
    </row>
    <row r="25" spans="1:15" ht="15" customHeight="1" x14ac:dyDescent="0.2">
      <c r="B25" s="368" t="s">
        <v>47</v>
      </c>
      <c r="C25" s="375" t="s">
        <v>376</v>
      </c>
      <c r="D25" s="370" t="s">
        <v>376</v>
      </c>
      <c r="E25" s="377" t="s">
        <v>376</v>
      </c>
      <c r="F25" s="373" t="s">
        <v>376</v>
      </c>
      <c r="G25" s="377" t="s">
        <v>376</v>
      </c>
      <c r="H25" s="373" t="s">
        <v>376</v>
      </c>
      <c r="I25" s="366"/>
      <c r="J25" s="366"/>
      <c r="K25" s="366"/>
      <c r="L25" s="366"/>
      <c r="M25" s="366"/>
      <c r="N25" s="366"/>
      <c r="O25" s="366"/>
    </row>
    <row r="26" spans="1:15" ht="15" customHeight="1" x14ac:dyDescent="0.2">
      <c r="B26" s="368" t="s">
        <v>48</v>
      </c>
      <c r="C26" s="375" t="s">
        <v>376</v>
      </c>
      <c r="D26" s="370" t="s">
        <v>376</v>
      </c>
      <c r="E26" s="377" t="s">
        <v>376</v>
      </c>
      <c r="F26" s="373" t="s">
        <v>376</v>
      </c>
      <c r="G26" s="377" t="s">
        <v>376</v>
      </c>
      <c r="H26" s="373" t="s">
        <v>376</v>
      </c>
      <c r="I26" s="366"/>
      <c r="J26" s="366"/>
      <c r="K26" s="366"/>
      <c r="L26" s="366"/>
      <c r="M26" s="366"/>
      <c r="N26" s="366"/>
      <c r="O26" s="366"/>
    </row>
    <row r="27" spans="1:15" ht="15" customHeight="1" x14ac:dyDescent="0.2">
      <c r="B27" s="368" t="s">
        <v>49</v>
      </c>
      <c r="C27" s="375">
        <v>16.846756756756758</v>
      </c>
      <c r="D27" s="370">
        <v>5.5330665212311558E-2</v>
      </c>
      <c r="E27" s="377">
        <v>17</v>
      </c>
      <c r="F27" s="373">
        <v>0</v>
      </c>
      <c r="G27" s="377">
        <v>17</v>
      </c>
      <c r="H27" s="373">
        <v>0</v>
      </c>
      <c r="I27" s="366"/>
      <c r="J27" s="366"/>
      <c r="K27" s="366"/>
      <c r="L27" s="366"/>
      <c r="M27" s="366"/>
      <c r="N27" s="366"/>
      <c r="O27" s="366"/>
    </row>
    <row r="28" spans="1:15" ht="15" customHeight="1" x14ac:dyDescent="0.2">
      <c r="B28" s="368" t="s">
        <v>4</v>
      </c>
      <c r="C28" s="375" t="s">
        <v>376</v>
      </c>
      <c r="D28" s="370" t="s">
        <v>376</v>
      </c>
      <c r="E28" s="377" t="s">
        <v>376</v>
      </c>
      <c r="F28" s="373" t="s">
        <v>376</v>
      </c>
      <c r="G28" s="377" t="s">
        <v>376</v>
      </c>
      <c r="H28" s="373" t="s">
        <v>376</v>
      </c>
      <c r="I28" s="366"/>
      <c r="J28" s="366"/>
      <c r="K28" s="366"/>
      <c r="L28" s="366"/>
      <c r="M28" s="366"/>
      <c r="N28" s="366"/>
      <c r="O28" s="366"/>
    </row>
    <row r="29" spans="1:15" ht="15" customHeight="1" x14ac:dyDescent="0.2">
      <c r="B29" s="369" t="s">
        <v>3</v>
      </c>
      <c r="C29" s="378">
        <v>15.803223140495868</v>
      </c>
      <c r="D29" s="371">
        <v>6.3068231721700119E-2</v>
      </c>
      <c r="E29" s="378">
        <v>16.209038461538459</v>
      </c>
      <c r="F29" s="374">
        <v>8.9867923271564856E-2</v>
      </c>
      <c r="G29" s="378">
        <v>16.297777777777778</v>
      </c>
      <c r="H29" s="374">
        <v>4.9569321613532613E-2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0" t="s">
        <v>198</v>
      </c>
      <c r="C31" s="850"/>
      <c r="D31" s="850"/>
      <c r="E31" s="850"/>
      <c r="F31" s="850"/>
      <c r="G31" s="850"/>
      <c r="H31" s="850"/>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topLeftCell="A2" zoomScale="80" zoomScaleNormal="80" workbookViewId="0">
      <selection activeCell="B36" sqref="B36:P36"/>
    </sheetView>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10.7109375" style="261" customWidth="1"/>
    <col min="8" max="8" width="0.7109375" style="261" customWidth="1"/>
    <col min="9" max="9" width="11.7109375" style="261" customWidth="1"/>
    <col min="10" max="10" width="11.140625" style="261" customWidth="1"/>
    <col min="11" max="16" width="11.42578125" style="261"/>
    <col min="17" max="17" width="7.5703125" style="261" customWidth="1"/>
    <col min="18" max="18" width="2.28515625" style="261" customWidth="1"/>
    <col min="19" max="16384" width="11.42578125" style="261"/>
  </cols>
  <sheetData>
    <row r="1" spans="1:258" s="2" customFormat="1" ht="9" customHeight="1" x14ac:dyDescent="0.2">
      <c r="A1" s="201"/>
      <c r="B1" s="202"/>
      <c r="C1" s="202"/>
      <c r="D1" s="202"/>
      <c r="E1" s="203"/>
      <c r="F1" s="201"/>
      <c r="G1" s="201"/>
      <c r="H1" s="203"/>
      <c r="I1" s="201"/>
      <c r="J1" s="264"/>
      <c r="K1" s="264"/>
      <c r="L1" s="264"/>
      <c r="M1" s="264"/>
      <c r="N1" s="201"/>
      <c r="O1" s="201"/>
      <c r="P1" s="201"/>
      <c r="Q1" s="264"/>
      <c r="R1" s="264"/>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row>
    <row r="2" spans="1:258" s="44" customFormat="1" ht="49.5" customHeight="1" x14ac:dyDescent="0.2">
      <c r="A2" s="205"/>
      <c r="B2" s="265"/>
      <c r="C2" s="265"/>
      <c r="D2" s="265"/>
      <c r="E2" s="265"/>
      <c r="F2" s="265"/>
      <c r="G2" s="265"/>
      <c r="H2" s="265"/>
      <c r="I2" s="205"/>
      <c r="J2" s="264"/>
      <c r="K2" s="264"/>
      <c r="L2" s="264"/>
      <c r="M2" s="264"/>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row>
    <row r="3" spans="1:258" s="7" customFormat="1" ht="6.95" customHeight="1" x14ac:dyDescent="0.2">
      <c r="A3" s="208"/>
      <c r="B3" s="1044"/>
      <c r="C3" s="1044"/>
      <c r="D3" s="1044"/>
      <c r="E3" s="1044"/>
      <c r="F3" s="1044"/>
      <c r="G3" s="1044"/>
      <c r="H3" s="1044"/>
      <c r="I3" s="208"/>
      <c r="J3" s="264"/>
      <c r="K3" s="264"/>
      <c r="L3" s="264"/>
      <c r="M3" s="264"/>
      <c r="N3" s="208"/>
      <c r="O3" s="208"/>
      <c r="P3" s="208"/>
      <c r="Q3" s="205"/>
      <c r="R3" s="205"/>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row>
    <row r="4" spans="1:258" s="7" customFormat="1" ht="21.75" customHeight="1" x14ac:dyDescent="0.2">
      <c r="A4" s="1110" t="s">
        <v>345</v>
      </c>
      <c r="B4" s="1110"/>
      <c r="C4" s="1110"/>
      <c r="D4" s="1110"/>
      <c r="E4" s="1110"/>
      <c r="F4" s="1110"/>
      <c r="G4" s="1110"/>
      <c r="H4" s="1110"/>
      <c r="I4" s="1110"/>
      <c r="J4" s="1110"/>
      <c r="K4" s="1110"/>
      <c r="L4" s="1110"/>
      <c r="M4" s="1110"/>
      <c r="N4" s="1110"/>
      <c r="O4" s="1110"/>
      <c r="P4" s="1110"/>
      <c r="Q4" s="266"/>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row>
    <row r="5" spans="1:258" s="7" customFormat="1" ht="17.25" customHeight="1" x14ac:dyDescent="0.2">
      <c r="A5" s="208"/>
      <c r="B5" s="1045" t="str">
        <f>porsaad!B6</f>
        <v>Situación a 31 de marzo de 2023</v>
      </c>
      <c r="C5" s="1045"/>
      <c r="D5" s="1045"/>
      <c r="E5" s="1045"/>
      <c r="F5" s="1045"/>
      <c r="G5" s="1045"/>
      <c r="H5" s="1045"/>
      <c r="I5" s="1045"/>
      <c r="J5" s="1045"/>
      <c r="K5" s="1045"/>
      <c r="L5" s="1045"/>
      <c r="M5" s="1045"/>
      <c r="N5" s="1045"/>
      <c r="O5" s="1045"/>
      <c r="P5" s="1045"/>
      <c r="Q5" s="91"/>
      <c r="R5" s="91"/>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row>
    <row r="6" spans="1:258" s="7" customFormat="1" ht="6.95" customHeight="1" x14ac:dyDescent="0.2">
      <c r="A6" s="208"/>
      <c r="B6" s="208"/>
      <c r="C6" s="208"/>
      <c r="D6" s="208"/>
      <c r="E6" s="208"/>
      <c r="F6" s="208"/>
      <c r="G6" s="208"/>
      <c r="H6" s="208"/>
      <c r="I6" s="208"/>
      <c r="J6" s="208"/>
      <c r="K6" s="267"/>
      <c r="L6" s="267"/>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row>
    <row r="7" spans="1:258" s="7" customFormat="1" ht="4.5" customHeight="1" x14ac:dyDescent="0.2">
      <c r="A7" s="208"/>
      <c r="B7" s="208"/>
      <c r="C7" s="208"/>
      <c r="D7" s="208"/>
      <c r="E7" s="208"/>
      <c r="F7" s="208"/>
      <c r="G7" s="208"/>
      <c r="H7" s="208"/>
      <c r="I7" s="208"/>
      <c r="J7" s="208"/>
      <c r="K7" s="268"/>
      <c r="L7" s="268"/>
      <c r="M7" s="213"/>
      <c r="N7" s="213"/>
      <c r="O7" s="213"/>
      <c r="P7" s="213"/>
      <c r="Q7" s="211"/>
      <c r="R7" s="211"/>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row>
    <row r="8" spans="1:258" s="7" customFormat="1" ht="27" customHeight="1" x14ac:dyDescent="0.2">
      <c r="A8" s="208"/>
      <c r="B8" s="1187" t="s">
        <v>491</v>
      </c>
      <c r="C8" s="1188"/>
      <c r="D8" s="1188"/>
      <c r="E8" s="1188"/>
      <c r="F8" s="1188"/>
      <c r="G8" s="1188"/>
      <c r="H8" s="1188"/>
      <c r="I8" s="1188"/>
      <c r="J8" s="1189"/>
      <c r="K8" s="268"/>
      <c r="L8" s="268"/>
      <c r="M8" s="213"/>
      <c r="N8" s="213"/>
      <c r="O8" s="213"/>
      <c r="P8" s="213"/>
      <c r="Q8" s="211"/>
      <c r="R8" s="211"/>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row>
    <row r="9" spans="1:258" s="7" customFormat="1" ht="16.5" customHeight="1" x14ac:dyDescent="0.2">
      <c r="A9" s="208"/>
      <c r="B9" s="1046" t="s">
        <v>15</v>
      </c>
      <c r="C9" s="499"/>
      <c r="D9" s="500"/>
      <c r="E9" s="500"/>
      <c r="F9" s="500"/>
      <c r="G9" s="500"/>
      <c r="H9" s="500"/>
      <c r="I9" s="1053" t="s">
        <v>175</v>
      </c>
      <c r="J9" s="1054"/>
      <c r="K9" s="269"/>
      <c r="L9" s="269"/>
      <c r="M9" s="219"/>
      <c r="N9" s="219"/>
      <c r="O9" s="219"/>
      <c r="P9" s="219"/>
      <c r="Q9" s="216"/>
      <c r="R9" s="216"/>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c r="IC9" s="208"/>
      <c r="ID9" s="208"/>
      <c r="IE9" s="208"/>
      <c r="IF9" s="208"/>
      <c r="IG9" s="208"/>
      <c r="IH9" s="208"/>
      <c r="II9" s="208"/>
      <c r="IJ9" s="208"/>
      <c r="IK9" s="208"/>
      <c r="IL9" s="208"/>
      <c r="IM9" s="208"/>
      <c r="IN9" s="208"/>
      <c r="IO9" s="208"/>
      <c r="IP9" s="208"/>
      <c r="IQ9" s="208"/>
      <c r="IR9" s="208"/>
      <c r="IS9" s="208"/>
      <c r="IT9" s="208"/>
      <c r="IU9" s="208"/>
      <c r="IV9" s="208"/>
      <c r="IW9" s="208"/>
      <c r="IX9" s="208"/>
    </row>
    <row r="10" spans="1:258" s="7" customFormat="1" ht="65.25" customHeight="1" x14ac:dyDescent="0.2">
      <c r="A10" s="208"/>
      <c r="B10" s="1047"/>
      <c r="C10" s="1055" t="s">
        <v>174</v>
      </c>
      <c r="D10" s="1054"/>
      <c r="E10" s="211"/>
      <c r="F10" s="1055" t="s">
        <v>173</v>
      </c>
      <c r="G10" s="1054"/>
      <c r="H10" s="501"/>
      <c r="I10" s="1076"/>
      <c r="J10" s="1075"/>
      <c r="K10" s="505"/>
      <c r="L10" s="505"/>
      <c r="M10" s="435"/>
      <c r="N10" s="435"/>
      <c r="O10" s="435"/>
      <c r="P10" s="435"/>
      <c r="Q10" s="506"/>
      <c r="R10" s="506"/>
      <c r="S10" s="507"/>
      <c r="T10" s="507"/>
      <c r="U10" s="507"/>
      <c r="V10" s="507"/>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c r="IC10" s="208"/>
      <c r="ID10" s="208"/>
      <c r="IE10" s="208"/>
      <c r="IF10" s="208"/>
      <c r="IG10" s="208"/>
      <c r="IH10" s="208"/>
      <c r="II10" s="208"/>
      <c r="IJ10" s="208"/>
      <c r="IK10" s="208"/>
      <c r="IL10" s="208"/>
      <c r="IM10" s="208"/>
      <c r="IN10" s="208"/>
      <c r="IO10" s="208"/>
      <c r="IP10" s="208"/>
      <c r="IQ10" s="208"/>
      <c r="IR10" s="208"/>
      <c r="IS10" s="208"/>
      <c r="IT10" s="208"/>
      <c r="IU10" s="208"/>
      <c r="IV10" s="208"/>
      <c r="IW10" s="208"/>
      <c r="IX10" s="208"/>
    </row>
    <row r="11" spans="1:258" s="124" customFormat="1" ht="30.75" customHeight="1" x14ac:dyDescent="0.2">
      <c r="A11" s="270"/>
      <c r="B11" s="1048"/>
      <c r="C11" s="217" t="s">
        <v>167</v>
      </c>
      <c r="D11" s="218" t="s">
        <v>166</v>
      </c>
      <c r="E11" s="216"/>
      <c r="F11" s="217" t="s">
        <v>168</v>
      </c>
      <c r="G11" s="218" t="s">
        <v>166</v>
      </c>
      <c r="H11" s="216"/>
      <c r="I11" s="217" t="s">
        <v>168</v>
      </c>
      <c r="J11" s="218" t="s">
        <v>166</v>
      </c>
      <c r="K11" s="508"/>
      <c r="L11" s="508"/>
      <c r="M11" s="231"/>
      <c r="N11" s="231"/>
      <c r="O11" s="231"/>
      <c r="P11" s="231"/>
      <c r="Q11" s="231"/>
      <c r="R11" s="231"/>
      <c r="S11" s="509"/>
      <c r="T11" s="509"/>
      <c r="U11" s="509"/>
      <c r="V11" s="509"/>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70"/>
      <c r="DD11" s="270"/>
      <c r="DE11" s="270"/>
      <c r="DF11" s="270"/>
      <c r="DG11" s="270"/>
      <c r="DH11" s="270"/>
      <c r="DI11" s="270"/>
      <c r="DJ11" s="270"/>
      <c r="DK11" s="270"/>
      <c r="DL11" s="270"/>
      <c r="DM11" s="270"/>
      <c r="DN11" s="270"/>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270"/>
      <c r="EN11" s="270"/>
      <c r="EO11" s="270"/>
      <c r="EP11" s="270"/>
      <c r="EQ11" s="270"/>
      <c r="ER11" s="270"/>
      <c r="ES11" s="270"/>
      <c r="ET11" s="270"/>
      <c r="EU11" s="270"/>
      <c r="EV11" s="270"/>
      <c r="EW11" s="270"/>
      <c r="EX11" s="270"/>
      <c r="EY11" s="270"/>
      <c r="EZ11" s="270"/>
      <c r="FA11" s="270"/>
      <c r="FB11" s="270"/>
      <c r="FC11" s="270"/>
      <c r="FD11" s="270"/>
      <c r="FE11" s="270"/>
      <c r="FF11" s="270"/>
      <c r="FG11" s="270"/>
      <c r="FH11" s="270"/>
      <c r="FI11" s="270"/>
      <c r="FJ11" s="270"/>
      <c r="FK11" s="270"/>
      <c r="FL11" s="270"/>
      <c r="FM11" s="270"/>
      <c r="FN11" s="270"/>
      <c r="FO11" s="270"/>
      <c r="FP11" s="270"/>
      <c r="FQ11" s="270"/>
      <c r="FR11" s="270"/>
      <c r="FS11" s="270"/>
      <c r="FT11" s="270"/>
      <c r="FU11" s="270"/>
      <c r="FV11" s="270"/>
      <c r="FW11" s="270"/>
      <c r="FX11" s="270"/>
      <c r="FY11" s="270"/>
      <c r="FZ11" s="270"/>
      <c r="GA11" s="270"/>
      <c r="GB11" s="270"/>
      <c r="GC11" s="270"/>
      <c r="GD11" s="270"/>
      <c r="GE11" s="270"/>
      <c r="GF11" s="270"/>
      <c r="GG11" s="270"/>
      <c r="GH11" s="270"/>
      <c r="GI11" s="270"/>
      <c r="GJ11" s="270"/>
      <c r="GK11" s="270"/>
      <c r="GL11" s="270"/>
      <c r="GM11" s="270"/>
      <c r="GN11" s="270"/>
      <c r="GO11" s="270"/>
      <c r="GP11" s="270"/>
      <c r="GQ11" s="270"/>
      <c r="GR11" s="270"/>
      <c r="GS11" s="270"/>
      <c r="GT11" s="270"/>
      <c r="GU11" s="270"/>
      <c r="GV11" s="270"/>
      <c r="GW11" s="270"/>
      <c r="GX11" s="270"/>
      <c r="GY11" s="270"/>
      <c r="GZ11" s="270"/>
      <c r="HA11" s="270"/>
      <c r="HB11" s="270"/>
      <c r="HC11" s="270"/>
      <c r="HD11" s="270"/>
      <c r="HE11" s="270"/>
      <c r="HF11" s="270"/>
      <c r="HG11" s="270"/>
      <c r="HH11" s="270"/>
      <c r="HI11" s="270"/>
      <c r="HJ11" s="270"/>
      <c r="HK11" s="270"/>
      <c r="HL11" s="270"/>
      <c r="HM11" s="270"/>
      <c r="HN11" s="270"/>
      <c r="HO11" s="270"/>
      <c r="HP11" s="270"/>
      <c r="HQ11" s="270"/>
      <c r="HR11" s="270"/>
      <c r="HS11" s="270"/>
      <c r="HT11" s="270"/>
      <c r="HU11" s="270"/>
      <c r="HV11" s="270"/>
      <c r="HW11" s="270"/>
      <c r="HX11" s="270"/>
      <c r="HY11" s="270"/>
      <c r="HZ11" s="270"/>
      <c r="IA11" s="270"/>
      <c r="IB11" s="270"/>
      <c r="IC11" s="270"/>
      <c r="ID11" s="270"/>
      <c r="IE11" s="270"/>
      <c r="IF11" s="270"/>
      <c r="IG11" s="270"/>
      <c r="IH11" s="270"/>
      <c r="II11" s="270"/>
      <c r="IJ11" s="270"/>
      <c r="IK11" s="270"/>
      <c r="IL11" s="270"/>
      <c r="IM11" s="270"/>
      <c r="IN11" s="270"/>
      <c r="IO11" s="270"/>
      <c r="IP11" s="270"/>
      <c r="IQ11" s="270"/>
      <c r="IR11" s="270"/>
      <c r="IS11" s="270"/>
      <c r="IT11" s="270"/>
      <c r="IU11" s="270"/>
      <c r="IV11" s="270"/>
      <c r="IW11" s="270"/>
      <c r="IX11" s="270"/>
    </row>
    <row r="12" spans="1:258" s="39" customFormat="1" ht="7.5" customHeight="1" x14ac:dyDescent="0.2">
      <c r="A12" s="216"/>
      <c r="B12" s="219"/>
      <c r="C12" s="221"/>
      <c r="D12" s="221"/>
      <c r="E12" s="219"/>
      <c r="F12" s="219"/>
      <c r="G12" s="219"/>
      <c r="H12" s="219"/>
      <c r="I12" s="219"/>
      <c r="J12" s="219"/>
      <c r="K12" s="273"/>
      <c r="L12" s="274"/>
      <c r="M12" s="231"/>
      <c r="N12" s="231"/>
      <c r="O12" s="231"/>
      <c r="P12" s="231"/>
      <c r="Q12" s="510"/>
      <c r="R12" s="510"/>
      <c r="S12" s="506"/>
      <c r="T12" s="506"/>
      <c r="U12" s="506"/>
      <c r="V12" s="50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row>
    <row r="13" spans="1:258" s="27" customFormat="1" ht="18" customHeight="1" x14ac:dyDescent="0.2">
      <c r="A13" s="222"/>
      <c r="B13" s="225" t="s">
        <v>11</v>
      </c>
      <c r="C13" s="404">
        <v>52001</v>
      </c>
      <c r="D13" s="983">
        <v>340.08</v>
      </c>
      <c r="E13" s="276"/>
      <c r="F13" s="227">
        <v>32684</v>
      </c>
      <c r="G13" s="983">
        <v>190.36</v>
      </c>
      <c r="H13" s="276"/>
      <c r="I13" s="277">
        <v>32684</v>
      </c>
      <c r="J13" s="983">
        <v>533.30999999999995</v>
      </c>
      <c r="K13" s="511"/>
      <c r="L13" s="511">
        <f>_xlfn.RANK.EQ(J13,J$13:J$33,0)</f>
        <v>2</v>
      </c>
      <c r="M13" s="511">
        <v>1</v>
      </c>
      <c r="N13" s="511">
        <f>MATCH(M13,L$13:L$33,0)</f>
        <v>5</v>
      </c>
      <c r="O13" s="512" t="str">
        <f t="shared" ref="O13:O32" si="0">INDEX(B$13:B$33,N13,1)</f>
        <v>Canarias</v>
      </c>
      <c r="P13" s="515">
        <f>INDEX(J$13:J$33,N13,1)</f>
        <v>915.27</v>
      </c>
      <c r="Q13" s="510"/>
      <c r="R13" s="510"/>
      <c r="S13" s="513"/>
      <c r="T13" s="513"/>
      <c r="U13" s="513"/>
      <c r="V13" s="513"/>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row>
    <row r="14" spans="1:258" s="125" customFormat="1" ht="18" customHeight="1" x14ac:dyDescent="0.2">
      <c r="A14" s="281"/>
      <c r="B14" s="233" t="s">
        <v>10</v>
      </c>
      <c r="C14" s="405">
        <v>8651</v>
      </c>
      <c r="D14" s="984">
        <v>155.38</v>
      </c>
      <c r="E14" s="276"/>
      <c r="F14" s="234">
        <v>6960</v>
      </c>
      <c r="G14" s="984">
        <v>48.57</v>
      </c>
      <c r="H14" s="276"/>
      <c r="I14" s="282">
        <v>6960</v>
      </c>
      <c r="J14" s="984">
        <v>206.68</v>
      </c>
      <c r="K14" s="511"/>
      <c r="L14" s="511">
        <f t="shared" ref="L14:L33" si="1">_xlfn.RANK.EQ(J14,J$13:J$33,0)</f>
        <v>14</v>
      </c>
      <c r="M14" s="511">
        <v>2</v>
      </c>
      <c r="N14" s="511">
        <f t="shared" ref="N14:N32" si="2">MATCH(M14,L$13:L$33,0)</f>
        <v>1</v>
      </c>
      <c r="O14" s="512" t="str">
        <f t="shared" si="0"/>
        <v>Andalucía</v>
      </c>
      <c r="P14" s="515">
        <f t="shared" ref="P14:P32" si="3">INDEX(J$13:J$33,N14,1)</f>
        <v>533.30999999999995</v>
      </c>
      <c r="Q14" s="510"/>
      <c r="R14" s="510"/>
      <c r="S14" s="513"/>
      <c r="T14" s="513"/>
      <c r="U14" s="513"/>
      <c r="V14" s="513"/>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row>
    <row r="15" spans="1:258" s="125" customFormat="1" ht="18" customHeight="1" x14ac:dyDescent="0.2">
      <c r="A15" s="281"/>
      <c r="B15" s="233" t="s">
        <v>40</v>
      </c>
      <c r="C15" s="405">
        <v>7168</v>
      </c>
      <c r="D15" s="984">
        <v>143.66999999999999</v>
      </c>
      <c r="E15" s="276"/>
      <c r="F15" s="234">
        <v>5008</v>
      </c>
      <c r="G15" s="984">
        <v>123.78</v>
      </c>
      <c r="H15" s="276"/>
      <c r="I15" s="282">
        <v>5008</v>
      </c>
      <c r="J15" s="984">
        <v>259.73</v>
      </c>
      <c r="K15" s="511"/>
      <c r="L15" s="511">
        <f t="shared" si="1"/>
        <v>10</v>
      </c>
      <c r="M15" s="511">
        <v>3</v>
      </c>
      <c r="N15" s="511">
        <f>MATCH(M15,L$13:L$33,0)</f>
        <v>14</v>
      </c>
      <c r="O15" s="512" t="str">
        <f t="shared" si="0"/>
        <v>Murcia, Región de</v>
      </c>
      <c r="P15" s="515">
        <f t="shared" si="3"/>
        <v>486.8</v>
      </c>
      <c r="Q15" s="510"/>
      <c r="R15" s="510"/>
      <c r="S15" s="513"/>
      <c r="T15" s="513"/>
      <c r="U15" s="513"/>
      <c r="V15" s="513"/>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row>
    <row r="16" spans="1:258" s="125" customFormat="1" ht="18" customHeight="1" x14ac:dyDescent="0.2">
      <c r="A16" s="281"/>
      <c r="B16" s="233" t="s">
        <v>41</v>
      </c>
      <c r="C16" s="405">
        <v>7613</v>
      </c>
      <c r="D16" s="984">
        <v>132.11000000000001</v>
      </c>
      <c r="E16" s="276"/>
      <c r="F16" s="234">
        <v>6053</v>
      </c>
      <c r="G16" s="984">
        <v>91.19</v>
      </c>
      <c r="H16" s="276"/>
      <c r="I16" s="282">
        <v>6053</v>
      </c>
      <c r="J16" s="984">
        <v>223.28</v>
      </c>
      <c r="K16" s="511"/>
      <c r="L16" s="511">
        <f t="shared" si="1"/>
        <v>13</v>
      </c>
      <c r="M16" s="511">
        <v>4</v>
      </c>
      <c r="N16" s="511">
        <f t="shared" si="2"/>
        <v>12</v>
      </c>
      <c r="O16" s="512" t="str">
        <f t="shared" si="0"/>
        <v>Galicia</v>
      </c>
      <c r="P16" s="515">
        <f t="shared" si="3"/>
        <v>371.17</v>
      </c>
      <c r="Q16" s="510"/>
      <c r="R16" s="510"/>
      <c r="S16" s="513"/>
      <c r="T16" s="513"/>
      <c r="U16" s="513"/>
      <c r="V16" s="513"/>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row>
    <row r="17" spans="1:258" s="125" customFormat="1" ht="18" customHeight="1" x14ac:dyDescent="0.2">
      <c r="A17" s="281"/>
      <c r="B17" s="233" t="s">
        <v>9</v>
      </c>
      <c r="C17" s="405">
        <v>10096</v>
      </c>
      <c r="D17" s="984">
        <v>503.24</v>
      </c>
      <c r="E17" s="276"/>
      <c r="F17" s="234">
        <v>10839</v>
      </c>
      <c r="G17" s="984">
        <v>256.45</v>
      </c>
      <c r="H17" s="276"/>
      <c r="I17" s="282">
        <v>10839</v>
      </c>
      <c r="J17" s="984">
        <v>915.27</v>
      </c>
      <c r="K17" s="511"/>
      <c r="L17" s="511">
        <f t="shared" si="1"/>
        <v>1</v>
      </c>
      <c r="M17" s="511">
        <v>5</v>
      </c>
      <c r="N17" s="511">
        <f t="shared" si="2"/>
        <v>11</v>
      </c>
      <c r="O17" s="512" t="str">
        <f t="shared" si="0"/>
        <v>Extremadura</v>
      </c>
      <c r="P17" s="515">
        <f t="shared" si="3"/>
        <v>367.81</v>
      </c>
      <c r="Q17" s="510"/>
      <c r="R17" s="510"/>
      <c r="S17" s="513"/>
      <c r="T17" s="513"/>
      <c r="U17" s="513"/>
      <c r="V17" s="513"/>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c r="GX17" s="281"/>
      <c r="GY17" s="281"/>
      <c r="GZ17" s="281"/>
      <c r="HA17" s="281"/>
      <c r="HB17" s="281"/>
      <c r="HC17" s="281"/>
      <c r="HD17" s="281"/>
      <c r="HE17" s="281"/>
      <c r="HF17" s="281"/>
      <c r="HG17" s="281"/>
      <c r="HH17" s="281"/>
      <c r="HI17" s="281"/>
      <c r="HJ17" s="281"/>
      <c r="HK17" s="281"/>
      <c r="HL17" s="281"/>
      <c r="HM17" s="281"/>
      <c r="HN17" s="281"/>
      <c r="HO17" s="281"/>
      <c r="HP17" s="281"/>
      <c r="HQ17" s="281"/>
      <c r="HR17" s="281"/>
      <c r="HS17" s="281"/>
      <c r="HT17" s="281"/>
      <c r="HU17" s="281"/>
      <c r="HV17" s="281"/>
      <c r="HW17" s="281"/>
      <c r="HX17" s="281"/>
      <c r="HY17" s="281"/>
      <c r="HZ17" s="281"/>
      <c r="IA17" s="281"/>
      <c r="IB17" s="281"/>
      <c r="IC17" s="281"/>
      <c r="ID17" s="281"/>
      <c r="IE17" s="281"/>
      <c r="IF17" s="281"/>
      <c r="IG17" s="281"/>
      <c r="IH17" s="281"/>
      <c r="II17" s="281"/>
      <c r="IJ17" s="281"/>
      <c r="IK17" s="281"/>
      <c r="IL17" s="281"/>
      <c r="IM17" s="281"/>
      <c r="IN17" s="281"/>
      <c r="IO17" s="281"/>
      <c r="IP17" s="281"/>
      <c r="IQ17" s="281"/>
      <c r="IR17" s="281"/>
      <c r="IS17" s="281"/>
      <c r="IT17" s="281"/>
      <c r="IU17" s="281"/>
      <c r="IV17" s="281"/>
      <c r="IW17" s="281"/>
      <c r="IX17" s="281"/>
    </row>
    <row r="18" spans="1:258" s="125" customFormat="1" ht="18" customHeight="1" x14ac:dyDescent="0.2">
      <c r="A18" s="281"/>
      <c r="B18" s="233" t="s">
        <v>8</v>
      </c>
      <c r="C18" s="406">
        <v>3289</v>
      </c>
      <c r="D18" s="984">
        <v>95.19</v>
      </c>
      <c r="E18" s="276"/>
      <c r="F18" s="238">
        <v>2445</v>
      </c>
      <c r="G18" s="984">
        <v>102.29</v>
      </c>
      <c r="H18" s="276"/>
      <c r="I18" s="282">
        <v>2445</v>
      </c>
      <c r="J18" s="984">
        <v>191.37</v>
      </c>
      <c r="K18" s="511"/>
      <c r="L18" s="511">
        <f t="shared" si="1"/>
        <v>15</v>
      </c>
      <c r="M18" s="511">
        <v>6</v>
      </c>
      <c r="N18" s="511">
        <f t="shared" si="2"/>
        <v>21</v>
      </c>
      <c r="O18" s="512" t="str">
        <f t="shared" si="0"/>
        <v>TOTAL</v>
      </c>
      <c r="P18" s="516">
        <f t="shared" si="3"/>
        <v>335.86</v>
      </c>
      <c r="Q18" s="510"/>
      <c r="R18" s="510"/>
      <c r="S18" s="513"/>
      <c r="T18" s="513"/>
      <c r="U18" s="513"/>
      <c r="V18" s="513"/>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c r="GW18" s="281"/>
      <c r="GX18" s="281"/>
      <c r="GY18" s="281"/>
      <c r="GZ18" s="281"/>
      <c r="HA18" s="281"/>
      <c r="HB18" s="281"/>
      <c r="HC18" s="281"/>
      <c r="HD18" s="281"/>
      <c r="HE18" s="281"/>
      <c r="HF18" s="281"/>
      <c r="HG18" s="281"/>
      <c r="HH18" s="281"/>
      <c r="HI18" s="281"/>
      <c r="HJ18" s="281"/>
      <c r="HK18" s="281"/>
      <c r="HL18" s="281"/>
      <c r="HM18" s="281"/>
      <c r="HN18" s="281"/>
      <c r="HO18" s="281"/>
      <c r="HP18" s="281"/>
      <c r="HQ18" s="281"/>
      <c r="HR18" s="281"/>
      <c r="HS18" s="281"/>
      <c r="HT18" s="281"/>
      <c r="HU18" s="281"/>
      <c r="HV18" s="281"/>
      <c r="HW18" s="281"/>
      <c r="HX18" s="281"/>
      <c r="HY18" s="281"/>
      <c r="HZ18" s="281"/>
      <c r="IA18" s="281"/>
      <c r="IB18" s="281"/>
      <c r="IC18" s="281"/>
      <c r="ID18" s="281"/>
      <c r="IE18" s="281"/>
      <c r="IF18" s="281"/>
      <c r="IG18" s="281"/>
      <c r="IH18" s="281"/>
      <c r="II18" s="281"/>
      <c r="IJ18" s="281"/>
      <c r="IK18" s="281"/>
      <c r="IL18" s="281"/>
      <c r="IM18" s="281"/>
      <c r="IN18" s="281"/>
      <c r="IO18" s="281"/>
      <c r="IP18" s="281"/>
      <c r="IQ18" s="281"/>
      <c r="IR18" s="281"/>
      <c r="IS18" s="281"/>
      <c r="IT18" s="281"/>
      <c r="IU18" s="281"/>
      <c r="IV18" s="281"/>
      <c r="IW18" s="281"/>
      <c r="IX18" s="281"/>
    </row>
    <row r="19" spans="1:258" s="128" customFormat="1" ht="18" customHeight="1" x14ac:dyDescent="0.2">
      <c r="A19" s="284"/>
      <c r="B19" s="285" t="s">
        <v>170</v>
      </c>
      <c r="C19" s="405">
        <v>19761</v>
      </c>
      <c r="D19" s="984">
        <v>119.87</v>
      </c>
      <c r="E19" s="276"/>
      <c r="F19" s="286">
        <v>17453</v>
      </c>
      <c r="G19" s="984">
        <v>0.01</v>
      </c>
      <c r="H19" s="276"/>
      <c r="I19" s="288">
        <v>17453</v>
      </c>
      <c r="J19" s="984">
        <v>123.7</v>
      </c>
      <c r="K19" s="511"/>
      <c r="L19" s="511">
        <f t="shared" si="1"/>
        <v>19</v>
      </c>
      <c r="M19" s="511">
        <v>7</v>
      </c>
      <c r="N19" s="511">
        <f t="shared" si="2"/>
        <v>10</v>
      </c>
      <c r="O19" s="512" t="str">
        <f t="shared" si="0"/>
        <v>Comunitat Valenciana</v>
      </c>
      <c r="P19" s="515">
        <f t="shared" si="3"/>
        <v>287.08</v>
      </c>
      <c r="Q19" s="510"/>
      <c r="R19" s="510"/>
      <c r="S19" s="513"/>
      <c r="T19" s="513"/>
      <c r="U19" s="513"/>
      <c r="V19" s="513"/>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row>
    <row r="20" spans="1:258" s="128" customFormat="1" ht="18" customHeight="1" x14ac:dyDescent="0.2">
      <c r="A20" s="284"/>
      <c r="B20" s="285" t="s">
        <v>43</v>
      </c>
      <c r="C20" s="405">
        <v>14652</v>
      </c>
      <c r="D20" s="984">
        <v>121.62</v>
      </c>
      <c r="E20" s="276"/>
      <c r="F20" s="286">
        <v>12070</v>
      </c>
      <c r="G20" s="984">
        <v>73.58</v>
      </c>
      <c r="H20" s="276"/>
      <c r="I20" s="288">
        <v>12070</v>
      </c>
      <c r="J20" s="984">
        <v>187.07</v>
      </c>
      <c r="K20" s="511"/>
      <c r="L20" s="511">
        <f t="shared" si="1"/>
        <v>16</v>
      </c>
      <c r="M20" s="511">
        <v>8</v>
      </c>
      <c r="N20" s="511">
        <f t="shared" si="2"/>
        <v>9</v>
      </c>
      <c r="O20" s="512" t="str">
        <f t="shared" si="0"/>
        <v>Cataluña</v>
      </c>
      <c r="P20" s="515">
        <f t="shared" si="3"/>
        <v>283.25</v>
      </c>
      <c r="Q20" s="510"/>
      <c r="R20" s="510"/>
      <c r="S20" s="513"/>
      <c r="T20" s="513"/>
      <c r="U20" s="513"/>
      <c r="V20" s="513"/>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row>
    <row r="21" spans="1:258" s="128" customFormat="1" ht="18" customHeight="1" x14ac:dyDescent="0.2">
      <c r="A21" s="284"/>
      <c r="B21" s="285" t="s">
        <v>44</v>
      </c>
      <c r="C21" s="405">
        <v>54406</v>
      </c>
      <c r="D21" s="984">
        <v>170.05</v>
      </c>
      <c r="E21" s="276"/>
      <c r="F21" s="286">
        <v>20029</v>
      </c>
      <c r="G21" s="984">
        <v>130.25</v>
      </c>
      <c r="H21" s="276"/>
      <c r="I21" s="288">
        <v>20029</v>
      </c>
      <c r="J21" s="984">
        <v>283.25</v>
      </c>
      <c r="K21" s="511"/>
      <c r="L21" s="511">
        <f t="shared" si="1"/>
        <v>8</v>
      </c>
      <c r="M21" s="511">
        <v>9</v>
      </c>
      <c r="N21" s="511">
        <f>MATCH(M21,L$13:L$33,0)</f>
        <v>13</v>
      </c>
      <c r="O21" s="512" t="str">
        <f t="shared" si="0"/>
        <v>Madrid, Comunidad de*</v>
      </c>
      <c r="P21" s="515">
        <f t="shared" si="3"/>
        <v>279.51</v>
      </c>
      <c r="Q21" s="510"/>
      <c r="R21" s="510"/>
      <c r="S21" s="513"/>
      <c r="T21" s="513"/>
      <c r="U21" s="513"/>
      <c r="V21" s="513"/>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c r="BV21" s="284"/>
      <c r="BW21" s="284"/>
      <c r="BX21" s="284"/>
      <c r="BY21" s="284"/>
      <c r="BZ21" s="284"/>
      <c r="CA21" s="284"/>
      <c r="CB21" s="284"/>
      <c r="CC21" s="284"/>
      <c r="CD21" s="284"/>
      <c r="CE21" s="284"/>
      <c r="CF21" s="284"/>
      <c r="CG21" s="284"/>
      <c r="CH21" s="284"/>
      <c r="CI21" s="284"/>
      <c r="CJ21" s="284"/>
      <c r="CK21" s="284"/>
      <c r="CL21" s="284"/>
      <c r="CM21" s="284"/>
      <c r="CN21" s="284"/>
      <c r="CO21" s="284"/>
      <c r="CP21" s="284"/>
      <c r="CQ21" s="284"/>
      <c r="CR21" s="284"/>
      <c r="CS21" s="284"/>
      <c r="CT21" s="284"/>
      <c r="CU21" s="284"/>
      <c r="CV21" s="284"/>
      <c r="CW21" s="284"/>
      <c r="CX21" s="284"/>
      <c r="CY21" s="284"/>
      <c r="CZ21" s="284"/>
      <c r="DA21" s="284"/>
      <c r="DB21" s="284"/>
      <c r="DC21" s="284"/>
      <c r="DD21" s="284"/>
      <c r="DE21" s="284"/>
      <c r="DF21" s="284"/>
      <c r="DG21" s="284"/>
      <c r="DH21" s="284"/>
      <c r="DI21" s="284"/>
      <c r="DJ21" s="284"/>
      <c r="DK21" s="284"/>
      <c r="DL21" s="284"/>
      <c r="DM21" s="284"/>
      <c r="DN21" s="284"/>
      <c r="DO21" s="284"/>
      <c r="DP21" s="284"/>
      <c r="DQ21" s="284"/>
      <c r="DR21" s="284"/>
      <c r="DS21" s="284"/>
      <c r="DT21" s="284"/>
      <c r="DU21" s="284"/>
      <c r="DV21" s="284"/>
      <c r="DW21" s="284"/>
      <c r="DX21" s="284"/>
      <c r="DY21" s="284"/>
      <c r="DZ21" s="284"/>
      <c r="EA21" s="284"/>
      <c r="EB21" s="284"/>
      <c r="EC21" s="284"/>
      <c r="ED21" s="284"/>
      <c r="EE21" s="284"/>
      <c r="EF21" s="284"/>
      <c r="EG21" s="284"/>
      <c r="EH21" s="284"/>
      <c r="EI21" s="284"/>
      <c r="EJ21" s="284"/>
      <c r="EK21" s="284"/>
      <c r="EL21" s="284"/>
      <c r="EM21" s="284"/>
      <c r="EN21" s="284"/>
      <c r="EO21" s="284"/>
      <c r="EP21" s="284"/>
      <c r="EQ21" s="284"/>
      <c r="ER21" s="284"/>
      <c r="ES21" s="284"/>
      <c r="ET21" s="284"/>
      <c r="EU21" s="284"/>
      <c r="EV21" s="284"/>
      <c r="EW21" s="284"/>
      <c r="EX21" s="284"/>
      <c r="EY21" s="284"/>
      <c r="EZ21" s="284"/>
      <c r="FA21" s="284"/>
      <c r="FB21" s="284"/>
      <c r="FC21" s="284"/>
      <c r="FD21" s="284"/>
      <c r="FE21" s="284"/>
      <c r="FF21" s="284"/>
      <c r="FG21" s="284"/>
      <c r="FH21" s="284"/>
      <c r="FI21" s="284"/>
      <c r="FJ21" s="284"/>
      <c r="FK21" s="284"/>
      <c r="FL21" s="284"/>
      <c r="FM21" s="284"/>
      <c r="FN21" s="284"/>
      <c r="FO21" s="284"/>
      <c r="FP21" s="284"/>
      <c r="FQ21" s="284"/>
      <c r="FR21" s="284"/>
      <c r="FS21" s="284"/>
      <c r="FT21" s="284"/>
      <c r="FU21" s="284"/>
      <c r="FV21" s="284"/>
      <c r="FW21" s="284"/>
      <c r="FX21" s="284"/>
      <c r="FY21" s="284"/>
      <c r="FZ21" s="284"/>
      <c r="GA21" s="284"/>
      <c r="GB21" s="284"/>
      <c r="GC21" s="284"/>
      <c r="GD21" s="284"/>
      <c r="GE21" s="284"/>
      <c r="GF21" s="284"/>
      <c r="GG21" s="284"/>
      <c r="GH21" s="284"/>
      <c r="GI21" s="284"/>
      <c r="GJ21" s="284"/>
      <c r="GK21" s="284"/>
      <c r="GL21" s="284"/>
      <c r="GM21" s="284"/>
      <c r="GN21" s="284"/>
      <c r="GO21" s="284"/>
      <c r="GP21" s="284"/>
      <c r="GQ21" s="284"/>
      <c r="GR21" s="284"/>
      <c r="GS21" s="284"/>
      <c r="GT21" s="284"/>
      <c r="GU21" s="284"/>
      <c r="GV21" s="284"/>
      <c r="GW21" s="284"/>
      <c r="GX21" s="284"/>
      <c r="GY21" s="284"/>
      <c r="GZ21" s="284"/>
      <c r="HA21" s="284"/>
      <c r="HB21" s="284"/>
      <c r="HC21" s="284"/>
      <c r="HD21" s="284"/>
      <c r="HE21" s="284"/>
      <c r="HF21" s="284"/>
      <c r="HG21" s="284"/>
      <c r="HH21" s="284"/>
      <c r="HI21" s="284"/>
      <c r="HJ21" s="284"/>
      <c r="HK21" s="284"/>
      <c r="HL21" s="284"/>
      <c r="HM21" s="284"/>
      <c r="HN21" s="284"/>
      <c r="HO21" s="284"/>
      <c r="HP21" s="284"/>
      <c r="HQ21" s="284"/>
      <c r="HR21" s="284"/>
      <c r="HS21" s="284"/>
      <c r="HT21" s="284"/>
      <c r="HU21" s="284"/>
      <c r="HV21" s="284"/>
      <c r="HW21" s="284"/>
      <c r="HX21" s="284"/>
      <c r="HY21" s="284"/>
      <c r="HZ21" s="284"/>
      <c r="IA21" s="284"/>
      <c r="IB21" s="284"/>
      <c r="IC21" s="284"/>
      <c r="ID21" s="284"/>
      <c r="IE21" s="284"/>
      <c r="IF21" s="284"/>
      <c r="IG21" s="284"/>
      <c r="IH21" s="284"/>
      <c r="II21" s="284"/>
      <c r="IJ21" s="284"/>
      <c r="IK21" s="284"/>
      <c r="IL21" s="284"/>
      <c r="IM21" s="284"/>
      <c r="IN21" s="284"/>
      <c r="IO21" s="284"/>
      <c r="IP21" s="284"/>
      <c r="IQ21" s="284"/>
      <c r="IR21" s="284"/>
      <c r="IS21" s="284"/>
      <c r="IT21" s="284"/>
      <c r="IU21" s="284"/>
      <c r="IV21" s="284"/>
      <c r="IW21" s="284"/>
      <c r="IX21" s="284"/>
    </row>
    <row r="22" spans="1:258" s="128" customFormat="1" ht="18" customHeight="1" x14ac:dyDescent="0.2">
      <c r="A22" s="284"/>
      <c r="B22" s="285" t="s">
        <v>6</v>
      </c>
      <c r="C22" s="405">
        <v>41205</v>
      </c>
      <c r="D22" s="984">
        <v>230.95</v>
      </c>
      <c r="E22" s="276"/>
      <c r="F22" s="286">
        <v>31395</v>
      </c>
      <c r="G22" s="984">
        <v>52.59</v>
      </c>
      <c r="H22" s="276"/>
      <c r="I22" s="288">
        <v>31395</v>
      </c>
      <c r="J22" s="984">
        <v>287.08</v>
      </c>
      <c r="K22" s="511"/>
      <c r="L22" s="511">
        <f t="shared" si="1"/>
        <v>7</v>
      </c>
      <c r="M22" s="511">
        <v>10</v>
      </c>
      <c r="N22" s="511">
        <f t="shared" si="2"/>
        <v>3</v>
      </c>
      <c r="O22" s="512" t="str">
        <f t="shared" si="0"/>
        <v>Asturias, Principado de</v>
      </c>
      <c r="P22" s="515">
        <f t="shared" si="3"/>
        <v>259.73</v>
      </c>
      <c r="Q22" s="510"/>
      <c r="R22" s="510"/>
      <c r="S22" s="513"/>
      <c r="T22" s="513"/>
      <c r="U22" s="513"/>
      <c r="V22" s="513"/>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84"/>
      <c r="CR22" s="284"/>
      <c r="CS22" s="284"/>
      <c r="CT22" s="284"/>
      <c r="CU22" s="284"/>
      <c r="CV22" s="284"/>
      <c r="CW22" s="284"/>
      <c r="CX22" s="284"/>
      <c r="CY22" s="284"/>
      <c r="CZ22" s="284"/>
      <c r="DA22" s="284"/>
      <c r="DB22" s="284"/>
      <c r="DC22" s="284"/>
      <c r="DD22" s="284"/>
      <c r="DE22" s="284"/>
      <c r="DF22" s="284"/>
      <c r="DG22" s="284"/>
      <c r="DH22" s="284"/>
      <c r="DI22" s="284"/>
      <c r="DJ22" s="284"/>
      <c r="DK22" s="284"/>
      <c r="DL22" s="284"/>
      <c r="DM22" s="284"/>
      <c r="DN22" s="284"/>
      <c r="DO22" s="284"/>
      <c r="DP22" s="284"/>
      <c r="DQ22" s="284"/>
      <c r="DR22" s="284"/>
      <c r="DS22" s="284"/>
      <c r="DT22" s="284"/>
      <c r="DU22" s="284"/>
      <c r="DV22" s="284"/>
      <c r="DW22" s="284"/>
      <c r="DX22" s="284"/>
      <c r="DY22" s="284"/>
      <c r="DZ22" s="284"/>
      <c r="EA22" s="284"/>
      <c r="EB22" s="284"/>
      <c r="EC22" s="284"/>
      <c r="ED22" s="284"/>
      <c r="EE22" s="284"/>
      <c r="EF22" s="284"/>
      <c r="EG22" s="284"/>
      <c r="EH22" s="284"/>
      <c r="EI22" s="284"/>
      <c r="EJ22" s="284"/>
      <c r="EK22" s="284"/>
      <c r="EL22" s="284"/>
      <c r="EM22" s="284"/>
      <c r="EN22" s="284"/>
      <c r="EO22" s="284"/>
      <c r="EP22" s="284"/>
      <c r="EQ22" s="284"/>
      <c r="ER22" s="284"/>
      <c r="ES22" s="284"/>
      <c r="ET22" s="284"/>
      <c r="EU22" s="284"/>
      <c r="EV22" s="284"/>
      <c r="EW22" s="284"/>
      <c r="EX22" s="284"/>
      <c r="EY22" s="284"/>
      <c r="EZ22" s="284"/>
      <c r="FA22" s="284"/>
      <c r="FB22" s="284"/>
      <c r="FC22" s="284"/>
      <c r="FD22" s="284"/>
      <c r="FE22" s="284"/>
      <c r="FF22" s="284"/>
      <c r="FG22" s="284"/>
      <c r="FH22" s="284"/>
      <c r="FI22" s="284"/>
      <c r="FJ22" s="284"/>
      <c r="FK22" s="284"/>
      <c r="FL22" s="284"/>
      <c r="FM22" s="284"/>
      <c r="FN22" s="284"/>
      <c r="FO22" s="284"/>
      <c r="FP22" s="284"/>
      <c r="FQ22" s="284"/>
      <c r="FR22" s="284"/>
      <c r="FS22" s="284"/>
      <c r="FT22" s="284"/>
      <c r="FU22" s="284"/>
      <c r="FV22" s="284"/>
      <c r="FW22" s="284"/>
      <c r="FX22" s="284"/>
      <c r="FY22" s="284"/>
      <c r="FZ22" s="284"/>
      <c r="GA22" s="284"/>
      <c r="GB22" s="284"/>
      <c r="GC22" s="284"/>
      <c r="GD22" s="284"/>
      <c r="GE22" s="284"/>
      <c r="GF22" s="284"/>
      <c r="GG22" s="284"/>
      <c r="GH22" s="284"/>
      <c r="GI22" s="284"/>
      <c r="GJ22" s="284"/>
      <c r="GK22" s="284"/>
      <c r="GL22" s="284"/>
      <c r="GM22" s="284"/>
      <c r="GN22" s="284"/>
      <c r="GO22" s="284"/>
      <c r="GP22" s="284"/>
      <c r="GQ22" s="284"/>
      <c r="GR22" s="284"/>
      <c r="GS22" s="284"/>
      <c r="GT22" s="284"/>
      <c r="GU22" s="284"/>
      <c r="GV22" s="284"/>
      <c r="GW22" s="284"/>
      <c r="GX22" s="284"/>
      <c r="GY22" s="284"/>
      <c r="GZ22" s="284"/>
      <c r="HA22" s="284"/>
      <c r="HB22" s="284"/>
      <c r="HC22" s="284"/>
      <c r="HD22" s="284"/>
      <c r="HE22" s="284"/>
      <c r="HF22" s="284"/>
      <c r="HG22" s="284"/>
      <c r="HH22" s="284"/>
      <c r="HI22" s="284"/>
      <c r="HJ22" s="284"/>
      <c r="HK22" s="284"/>
      <c r="HL22" s="284"/>
      <c r="HM22" s="284"/>
      <c r="HN22" s="284"/>
      <c r="HO22" s="284"/>
      <c r="HP22" s="284"/>
      <c r="HQ22" s="284"/>
      <c r="HR22" s="284"/>
      <c r="HS22" s="284"/>
      <c r="HT22" s="284"/>
      <c r="HU22" s="284"/>
      <c r="HV22" s="284"/>
      <c r="HW22" s="284"/>
      <c r="HX22" s="284"/>
      <c r="HY22" s="284"/>
      <c r="HZ22" s="284"/>
      <c r="IA22" s="284"/>
      <c r="IB22" s="284"/>
      <c r="IC22" s="284"/>
      <c r="ID22" s="284"/>
      <c r="IE22" s="284"/>
      <c r="IF22" s="284"/>
      <c r="IG22" s="284"/>
      <c r="IH22" s="284"/>
      <c r="II22" s="284"/>
      <c r="IJ22" s="284"/>
      <c r="IK22" s="284"/>
      <c r="IL22" s="284"/>
      <c r="IM22" s="284"/>
      <c r="IN22" s="284"/>
      <c r="IO22" s="284"/>
      <c r="IP22" s="284"/>
      <c r="IQ22" s="284"/>
      <c r="IR22" s="284"/>
      <c r="IS22" s="284"/>
      <c r="IT22" s="284"/>
      <c r="IU22" s="284"/>
      <c r="IV22" s="284"/>
      <c r="IW22" s="284"/>
      <c r="IX22" s="284"/>
    </row>
    <row r="23" spans="1:258" s="125" customFormat="1" ht="18" customHeight="1" x14ac:dyDescent="0.2">
      <c r="A23" s="281"/>
      <c r="B23" s="233" t="s">
        <v>5</v>
      </c>
      <c r="C23" s="405">
        <v>9069</v>
      </c>
      <c r="D23" s="984">
        <v>161.71</v>
      </c>
      <c r="E23" s="276"/>
      <c r="F23" s="234">
        <v>4739</v>
      </c>
      <c r="G23" s="984">
        <v>172.35</v>
      </c>
      <c r="H23" s="276"/>
      <c r="I23" s="282">
        <v>4739</v>
      </c>
      <c r="J23" s="984">
        <v>367.81</v>
      </c>
      <c r="K23" s="511"/>
      <c r="L23" s="511">
        <f t="shared" si="1"/>
        <v>5</v>
      </c>
      <c r="M23" s="511">
        <v>11</v>
      </c>
      <c r="N23" s="511">
        <f t="shared" si="2"/>
        <v>17</v>
      </c>
      <c r="O23" s="512" t="str">
        <f t="shared" si="0"/>
        <v>Rioja, La</v>
      </c>
      <c r="P23" s="515">
        <f t="shared" si="3"/>
        <v>252.22</v>
      </c>
      <c r="Q23" s="510"/>
      <c r="R23" s="510"/>
      <c r="S23" s="513"/>
      <c r="T23" s="513"/>
      <c r="U23" s="513"/>
      <c r="V23" s="513"/>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row>
    <row r="24" spans="1:258" s="125" customFormat="1" ht="18" customHeight="1" x14ac:dyDescent="0.2">
      <c r="A24" s="281"/>
      <c r="B24" s="233" t="s">
        <v>38</v>
      </c>
      <c r="C24" s="405">
        <v>7681</v>
      </c>
      <c r="D24" s="984">
        <v>286.39999999999998</v>
      </c>
      <c r="E24" s="276"/>
      <c r="F24" s="234">
        <v>10042</v>
      </c>
      <c r="G24" s="984">
        <v>78.489999999999995</v>
      </c>
      <c r="H24" s="276"/>
      <c r="I24" s="282">
        <v>10042</v>
      </c>
      <c r="J24" s="984">
        <v>371.17</v>
      </c>
      <c r="K24" s="511"/>
      <c r="L24" s="511">
        <f t="shared" si="1"/>
        <v>4</v>
      </c>
      <c r="M24" s="511">
        <v>12</v>
      </c>
      <c r="N24" s="511">
        <f t="shared" si="2"/>
        <v>19</v>
      </c>
      <c r="O24" s="512" t="str">
        <f t="shared" si="0"/>
        <v>Melilla</v>
      </c>
      <c r="P24" s="515">
        <f t="shared" si="3"/>
        <v>235.81</v>
      </c>
      <c r="Q24" s="510"/>
      <c r="R24" s="510"/>
      <c r="S24" s="513"/>
      <c r="T24" s="513"/>
      <c r="U24" s="513"/>
      <c r="V24" s="513"/>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row>
    <row r="25" spans="1:258" s="125" customFormat="1" ht="18" customHeight="1" x14ac:dyDescent="0.2">
      <c r="A25" s="281"/>
      <c r="B25" s="233" t="s">
        <v>171</v>
      </c>
      <c r="C25" s="405">
        <v>37589</v>
      </c>
      <c r="D25" s="984">
        <v>144.94999999999999</v>
      </c>
      <c r="E25" s="276"/>
      <c r="F25" s="234">
        <v>25932</v>
      </c>
      <c r="G25" s="984">
        <v>55.82</v>
      </c>
      <c r="H25" s="276"/>
      <c r="I25" s="282">
        <v>25932</v>
      </c>
      <c r="J25" s="984">
        <v>279.51</v>
      </c>
      <c r="K25" s="511"/>
      <c r="L25" s="511">
        <f t="shared" si="1"/>
        <v>9</v>
      </c>
      <c r="M25" s="511">
        <v>13</v>
      </c>
      <c r="N25" s="511">
        <f t="shared" si="2"/>
        <v>4</v>
      </c>
      <c r="O25" s="512" t="str">
        <f t="shared" si="0"/>
        <v>Balears, Illes</v>
      </c>
      <c r="P25" s="515">
        <f t="shared" si="3"/>
        <v>223.28</v>
      </c>
      <c r="Q25" s="510"/>
      <c r="R25" s="510"/>
      <c r="S25" s="513"/>
      <c r="T25" s="513"/>
      <c r="U25" s="513"/>
      <c r="V25" s="513"/>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row>
    <row r="26" spans="1:258" s="125" customFormat="1" ht="18" customHeight="1" x14ac:dyDescent="0.2">
      <c r="A26" s="281"/>
      <c r="B26" s="233" t="s">
        <v>46</v>
      </c>
      <c r="C26" s="405">
        <v>9628</v>
      </c>
      <c r="D26" s="984">
        <v>248.01</v>
      </c>
      <c r="E26" s="276"/>
      <c r="F26" s="234">
        <v>4482</v>
      </c>
      <c r="G26" s="984">
        <v>220.1</v>
      </c>
      <c r="H26" s="276"/>
      <c r="I26" s="282">
        <v>4482</v>
      </c>
      <c r="J26" s="984">
        <v>486.8</v>
      </c>
      <c r="K26" s="511"/>
      <c r="L26" s="511">
        <f t="shared" si="1"/>
        <v>3</v>
      </c>
      <c r="M26" s="511">
        <v>14</v>
      </c>
      <c r="N26" s="511">
        <f t="shared" si="2"/>
        <v>2</v>
      </c>
      <c r="O26" s="512" t="str">
        <f t="shared" si="0"/>
        <v>Aragón</v>
      </c>
      <c r="P26" s="515">
        <f t="shared" si="3"/>
        <v>206.68</v>
      </c>
      <c r="Q26" s="510"/>
      <c r="R26" s="510"/>
      <c r="S26" s="513"/>
      <c r="T26" s="513"/>
      <c r="U26" s="513"/>
      <c r="V26" s="513"/>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row>
    <row r="27" spans="1:258" s="125" customFormat="1" ht="18" customHeight="1" x14ac:dyDescent="0.2">
      <c r="A27" s="281"/>
      <c r="B27" s="233" t="s">
        <v>47</v>
      </c>
      <c r="C27" s="406">
        <v>2683</v>
      </c>
      <c r="D27" s="984">
        <v>82.17</v>
      </c>
      <c r="E27" s="276"/>
      <c r="F27" s="238">
        <v>2444</v>
      </c>
      <c r="G27" s="984">
        <v>102.34</v>
      </c>
      <c r="H27" s="276"/>
      <c r="I27" s="282">
        <v>2444</v>
      </c>
      <c r="J27" s="984">
        <v>175.91</v>
      </c>
      <c r="K27" s="511"/>
      <c r="L27" s="511">
        <f t="shared" si="1"/>
        <v>17</v>
      </c>
      <c r="M27" s="511">
        <v>15</v>
      </c>
      <c r="N27" s="511">
        <f t="shared" si="2"/>
        <v>6</v>
      </c>
      <c r="O27" s="512" t="str">
        <f t="shared" si="0"/>
        <v>Cantabria</v>
      </c>
      <c r="P27" s="516">
        <f t="shared" si="3"/>
        <v>191.37</v>
      </c>
      <c r="Q27" s="510"/>
      <c r="R27" s="510"/>
      <c r="S27" s="513"/>
      <c r="T27" s="513"/>
      <c r="U27" s="513"/>
      <c r="V27" s="513"/>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row>
    <row r="28" spans="1:258" s="125" customFormat="1" ht="18" customHeight="1" x14ac:dyDescent="0.2">
      <c r="A28" s="281"/>
      <c r="B28" s="233" t="s">
        <v>172</v>
      </c>
      <c r="C28" s="406">
        <v>15254</v>
      </c>
      <c r="D28" s="984">
        <v>88.84</v>
      </c>
      <c r="E28" s="276"/>
      <c r="F28" s="238">
        <v>7558</v>
      </c>
      <c r="G28" s="984">
        <v>52.16</v>
      </c>
      <c r="H28" s="276"/>
      <c r="I28" s="282">
        <v>7558</v>
      </c>
      <c r="J28" s="984">
        <v>143.32</v>
      </c>
      <c r="K28" s="511"/>
      <c r="L28" s="511">
        <f t="shared" si="1"/>
        <v>18</v>
      </c>
      <c r="M28" s="511">
        <v>16</v>
      </c>
      <c r="N28" s="511">
        <f t="shared" si="2"/>
        <v>8</v>
      </c>
      <c r="O28" s="512" t="str">
        <f t="shared" si="0"/>
        <v>Castilla - La Mancha</v>
      </c>
      <c r="P28" s="515">
        <f t="shared" si="3"/>
        <v>187.07</v>
      </c>
      <c r="Q28" s="510"/>
      <c r="R28" s="510"/>
      <c r="S28" s="513"/>
      <c r="T28" s="513"/>
      <c r="U28" s="513"/>
      <c r="V28" s="513"/>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row>
    <row r="29" spans="1:258" s="125" customFormat="1" ht="18" customHeight="1" x14ac:dyDescent="0.2">
      <c r="A29" s="281"/>
      <c r="B29" s="233" t="s">
        <v>49</v>
      </c>
      <c r="C29" s="406">
        <v>2566</v>
      </c>
      <c r="D29" s="985">
        <v>51.36</v>
      </c>
      <c r="E29" s="276"/>
      <c r="F29" s="238">
        <v>1423</v>
      </c>
      <c r="G29" s="985">
        <v>205.38</v>
      </c>
      <c r="H29" s="276"/>
      <c r="I29" s="282">
        <v>1423</v>
      </c>
      <c r="J29" s="985">
        <v>252.22</v>
      </c>
      <c r="K29" s="511"/>
      <c r="L29" s="511">
        <f t="shared" si="1"/>
        <v>11</v>
      </c>
      <c r="M29" s="511">
        <v>17</v>
      </c>
      <c r="N29" s="511">
        <f t="shared" si="2"/>
        <v>15</v>
      </c>
      <c r="O29" s="512" t="str">
        <f t="shared" si="0"/>
        <v>Navarra, Comunidad Foral de</v>
      </c>
      <c r="P29" s="515">
        <f t="shared" si="3"/>
        <v>175.91</v>
      </c>
      <c r="Q29" s="510"/>
      <c r="R29" s="510"/>
      <c r="S29" s="513"/>
      <c r="T29" s="513"/>
      <c r="U29" s="513"/>
      <c r="V29" s="513"/>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row>
    <row r="30" spans="1:258" s="125" customFormat="1" ht="18" customHeight="1" x14ac:dyDescent="0.2">
      <c r="A30" s="281"/>
      <c r="B30" s="233" t="s">
        <v>42</v>
      </c>
      <c r="C30" s="238">
        <v>401</v>
      </c>
      <c r="D30" s="986">
        <v>38.28</v>
      </c>
      <c r="E30" s="276"/>
      <c r="F30" s="238">
        <v>258</v>
      </c>
      <c r="G30" s="986">
        <v>31.09</v>
      </c>
      <c r="H30" s="276"/>
      <c r="I30" s="282">
        <v>258</v>
      </c>
      <c r="J30" s="986">
        <v>67.48</v>
      </c>
      <c r="K30" s="511"/>
      <c r="L30" s="511">
        <f t="shared" si="1"/>
        <v>20</v>
      </c>
      <c r="M30" s="511">
        <v>18</v>
      </c>
      <c r="N30" s="511">
        <f t="shared" si="2"/>
        <v>16</v>
      </c>
      <c r="O30" s="512" t="str">
        <f t="shared" si="0"/>
        <v>País Vasco*</v>
      </c>
      <c r="P30" s="515">
        <f t="shared" si="3"/>
        <v>143.32</v>
      </c>
      <c r="Q30" s="231"/>
      <c r="R30" s="231"/>
      <c r="S30" s="513"/>
      <c r="T30" s="513"/>
      <c r="U30" s="513"/>
      <c r="V30" s="513"/>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row>
    <row r="31" spans="1:258" s="125" customFormat="1" ht="18" customHeight="1" x14ac:dyDescent="0.2">
      <c r="A31" s="281"/>
      <c r="B31" s="502" t="s">
        <v>50</v>
      </c>
      <c r="C31" s="503">
        <v>389</v>
      </c>
      <c r="D31" s="987">
        <v>148.26</v>
      </c>
      <c r="E31" s="232"/>
      <c r="F31" s="503">
        <v>223</v>
      </c>
      <c r="G31" s="987">
        <v>96.17</v>
      </c>
      <c r="H31" s="232"/>
      <c r="I31" s="503">
        <v>223</v>
      </c>
      <c r="J31" s="987">
        <v>235.81</v>
      </c>
      <c r="K31" s="511"/>
      <c r="L31" s="511">
        <f t="shared" si="1"/>
        <v>12</v>
      </c>
      <c r="M31" s="511">
        <v>19</v>
      </c>
      <c r="N31" s="511">
        <f t="shared" si="2"/>
        <v>7</v>
      </c>
      <c r="O31" s="512" t="str">
        <f t="shared" si="0"/>
        <v>Castilla y León*</v>
      </c>
      <c r="P31" s="515">
        <f t="shared" si="3"/>
        <v>123.7</v>
      </c>
      <c r="Q31" s="430"/>
      <c r="R31" s="430"/>
      <c r="S31" s="513"/>
      <c r="T31" s="513"/>
      <c r="U31" s="513"/>
      <c r="V31" s="513"/>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c r="GV31" s="281"/>
      <c r="GW31" s="281"/>
      <c r="GX31" s="281"/>
      <c r="GY31" s="281"/>
      <c r="GZ31" s="281"/>
      <c r="HA31" s="281"/>
      <c r="HB31" s="281"/>
      <c r="HC31" s="281"/>
      <c r="HD31" s="281"/>
      <c r="HE31" s="281"/>
      <c r="HF31" s="281"/>
      <c r="HG31" s="281"/>
      <c r="HH31" s="281"/>
      <c r="HI31" s="281"/>
      <c r="HJ31" s="281"/>
      <c r="HK31" s="281"/>
      <c r="HL31" s="281"/>
      <c r="HM31" s="281"/>
      <c r="HN31" s="281"/>
      <c r="HO31" s="281"/>
      <c r="HP31" s="281"/>
      <c r="HQ31" s="281"/>
      <c r="HR31" s="281"/>
      <c r="HS31" s="281"/>
      <c r="HT31" s="281"/>
      <c r="HU31" s="281"/>
      <c r="HV31" s="281"/>
      <c r="HW31" s="281"/>
      <c r="HX31" s="281"/>
      <c r="HY31" s="281"/>
      <c r="HZ31" s="281"/>
      <c r="IA31" s="281"/>
      <c r="IB31" s="281"/>
      <c r="IC31" s="281"/>
      <c r="ID31" s="281"/>
      <c r="IE31" s="281"/>
      <c r="IF31" s="281"/>
      <c r="IG31" s="281"/>
      <c r="IH31" s="281"/>
      <c r="II31" s="281"/>
      <c r="IJ31" s="281"/>
      <c r="IK31" s="281"/>
      <c r="IL31" s="281"/>
      <c r="IM31" s="281"/>
      <c r="IN31" s="281"/>
      <c r="IO31" s="281"/>
      <c r="IP31" s="281"/>
      <c r="IQ31" s="281"/>
      <c r="IR31" s="281"/>
      <c r="IS31" s="281"/>
      <c r="IT31" s="281"/>
      <c r="IU31" s="281"/>
      <c r="IV31" s="281"/>
      <c r="IW31" s="281"/>
      <c r="IX31" s="281"/>
    </row>
    <row r="32" spans="1:258" s="125" customFormat="1" ht="5.25" customHeight="1" x14ac:dyDescent="0.2">
      <c r="A32" s="281"/>
      <c r="B32" s="293"/>
      <c r="C32" s="221"/>
      <c r="D32" s="249"/>
      <c r="E32" s="293"/>
      <c r="F32" s="293"/>
      <c r="G32" s="294"/>
      <c r="H32" s="293"/>
      <c r="I32" s="256"/>
      <c r="J32" s="294"/>
      <c r="K32" s="514"/>
      <c r="L32" s="511"/>
      <c r="M32" s="511">
        <v>20</v>
      </c>
      <c r="N32" s="511">
        <f t="shared" si="2"/>
        <v>18</v>
      </c>
      <c r="O32" s="512" t="str">
        <f t="shared" si="0"/>
        <v>Ceuta</v>
      </c>
      <c r="P32" s="515">
        <f t="shared" si="3"/>
        <v>67.48</v>
      </c>
      <c r="Q32" s="439"/>
      <c r="R32" s="439"/>
      <c r="S32" s="513"/>
      <c r="T32" s="513"/>
      <c r="U32" s="513"/>
      <c r="V32" s="513"/>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c r="GV32" s="281"/>
      <c r="GW32" s="281"/>
      <c r="GX32" s="281"/>
      <c r="GY32" s="281"/>
      <c r="GZ32" s="281"/>
      <c r="HA32" s="281"/>
      <c r="HB32" s="281"/>
      <c r="HC32" s="281"/>
      <c r="HD32" s="281"/>
      <c r="HE32" s="281"/>
      <c r="HF32" s="281"/>
      <c r="HG32" s="281"/>
      <c r="HH32" s="281"/>
      <c r="HI32" s="281"/>
      <c r="HJ32" s="281"/>
      <c r="HK32" s="281"/>
      <c r="HL32" s="281"/>
      <c r="HM32" s="281"/>
      <c r="HN32" s="281"/>
      <c r="HO32" s="281"/>
      <c r="HP32" s="281"/>
      <c r="HQ32" s="281"/>
      <c r="HR32" s="281"/>
      <c r="HS32" s="281"/>
      <c r="HT32" s="281"/>
      <c r="HU32" s="281"/>
      <c r="HV32" s="281"/>
      <c r="HW32" s="281"/>
      <c r="HX32" s="281"/>
      <c r="HY32" s="281"/>
      <c r="HZ32" s="281"/>
      <c r="IA32" s="281"/>
      <c r="IB32" s="281"/>
      <c r="IC32" s="281"/>
      <c r="ID32" s="281"/>
      <c r="IE32" s="281"/>
      <c r="IF32" s="281"/>
      <c r="IG32" s="281"/>
      <c r="IH32" s="281"/>
      <c r="II32" s="281"/>
      <c r="IJ32" s="281"/>
      <c r="IK32" s="281"/>
      <c r="IL32" s="281"/>
      <c r="IM32" s="281"/>
      <c r="IN32" s="281"/>
      <c r="IO32" s="281"/>
      <c r="IP32" s="281"/>
      <c r="IQ32" s="281"/>
      <c r="IR32" s="281"/>
      <c r="IS32" s="281"/>
      <c r="IT32" s="281"/>
      <c r="IU32" s="281"/>
      <c r="IV32" s="281"/>
      <c r="IW32" s="281"/>
      <c r="IX32" s="281"/>
    </row>
    <row r="33" spans="1:258" s="27" customFormat="1" ht="15.75" customHeight="1" x14ac:dyDescent="0.2">
      <c r="A33" s="222"/>
      <c r="B33" s="298" t="s">
        <v>3</v>
      </c>
      <c r="C33" s="253">
        <f>SUM(C13:C31)</f>
        <v>304102</v>
      </c>
      <c r="D33" s="504">
        <v>206.05</v>
      </c>
      <c r="E33" s="299"/>
      <c r="F33" s="253">
        <f>SUM(F13:F31)</f>
        <v>202037</v>
      </c>
      <c r="G33" s="504">
        <v>103.52</v>
      </c>
      <c r="H33" s="211"/>
      <c r="I33" s="253">
        <f>SUM(I13:I31)</f>
        <v>202037</v>
      </c>
      <c r="J33" s="504">
        <v>335.86</v>
      </c>
      <c r="K33" s="439"/>
      <c r="L33" s="511">
        <f t="shared" si="1"/>
        <v>6</v>
      </c>
      <c r="M33" s="439"/>
      <c r="N33" s="439"/>
      <c r="O33" s="439"/>
      <c r="P33" s="439"/>
      <c r="Q33" s="439"/>
      <c r="R33" s="439"/>
      <c r="S33" s="513"/>
      <c r="T33" s="513"/>
      <c r="U33" s="513"/>
      <c r="V33" s="513"/>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222"/>
      <c r="DL33" s="222"/>
      <c r="DM33" s="222"/>
      <c r="DN33" s="222"/>
      <c r="DO33" s="222"/>
      <c r="DP33" s="222"/>
      <c r="DQ33" s="222"/>
      <c r="DR33" s="222"/>
      <c r="DS33" s="222"/>
      <c r="DT33" s="222"/>
      <c r="DU33" s="222"/>
      <c r="DV33" s="222"/>
      <c r="DW33" s="222"/>
      <c r="DX33" s="222"/>
      <c r="DY33" s="222"/>
      <c r="DZ33" s="222"/>
      <c r="EA33" s="222"/>
      <c r="EB33" s="222"/>
      <c r="EC33" s="222"/>
      <c r="ED33" s="222"/>
      <c r="EE33" s="222"/>
      <c r="EF33" s="222"/>
      <c r="EG33" s="222"/>
      <c r="EH33" s="222"/>
      <c r="EI33" s="222"/>
      <c r="EJ33" s="222"/>
      <c r="EK33" s="222"/>
      <c r="EL33" s="222"/>
      <c r="EM33" s="222"/>
      <c r="EN33" s="222"/>
      <c r="EO33" s="222"/>
      <c r="EP33" s="222"/>
      <c r="EQ33" s="222"/>
      <c r="ER33" s="222"/>
      <c r="ES33" s="222"/>
      <c r="ET33" s="222"/>
      <c r="EU33" s="222"/>
      <c r="EV33" s="222"/>
      <c r="EW33" s="222"/>
      <c r="EX33" s="222"/>
      <c r="EY33" s="222"/>
      <c r="EZ33" s="222"/>
      <c r="FA33" s="222"/>
      <c r="FB33" s="222"/>
      <c r="FC33" s="222"/>
      <c r="FD33" s="222"/>
      <c r="FE33" s="222"/>
      <c r="FF33" s="222"/>
      <c r="FG33" s="222"/>
      <c r="FH33" s="222"/>
      <c r="FI33" s="222"/>
      <c r="FJ33" s="222"/>
      <c r="FK33" s="222"/>
      <c r="FL33" s="222"/>
      <c r="FM33" s="222"/>
      <c r="FN33" s="222"/>
      <c r="FO33" s="222"/>
      <c r="FP33" s="222"/>
      <c r="FQ33" s="222"/>
      <c r="FR33" s="222"/>
      <c r="FS33" s="222"/>
      <c r="FT33" s="222"/>
      <c r="FU33" s="222"/>
      <c r="FV33" s="222"/>
      <c r="FW33" s="222"/>
      <c r="FX33" s="222"/>
      <c r="FY33" s="222"/>
      <c r="FZ33" s="222"/>
      <c r="GA33" s="222"/>
      <c r="GB33" s="222"/>
      <c r="GC33" s="222"/>
      <c r="GD33" s="222"/>
      <c r="GE33" s="222"/>
      <c r="GF33" s="222"/>
      <c r="GG33" s="222"/>
      <c r="GH33" s="222"/>
      <c r="GI33" s="222"/>
      <c r="GJ33" s="222"/>
      <c r="GK33" s="222"/>
      <c r="GL33" s="222"/>
      <c r="GM33" s="222"/>
      <c r="GN33" s="222"/>
      <c r="GO33" s="222"/>
      <c r="GP33" s="222"/>
      <c r="GQ33" s="222"/>
      <c r="GR33" s="222"/>
      <c r="GS33" s="222"/>
      <c r="GT33" s="222"/>
      <c r="GU33" s="222"/>
      <c r="GV33" s="222"/>
      <c r="GW33" s="222"/>
      <c r="GX33" s="222"/>
      <c r="GY33" s="222"/>
      <c r="GZ33" s="222"/>
      <c r="HA33" s="222"/>
      <c r="HB33" s="222"/>
      <c r="HC33" s="222"/>
      <c r="HD33" s="222"/>
      <c r="HE33" s="222"/>
      <c r="HF33" s="222"/>
      <c r="HG33" s="222"/>
      <c r="HH33" s="222"/>
      <c r="HI33" s="222"/>
      <c r="HJ33" s="222"/>
      <c r="HK33" s="222"/>
      <c r="HL33" s="222"/>
      <c r="HM33" s="222"/>
      <c r="HN33" s="222"/>
      <c r="HO33" s="222"/>
      <c r="HP33" s="222"/>
      <c r="HQ33" s="222"/>
      <c r="HR33" s="222"/>
      <c r="HS33" s="222"/>
      <c r="HT33" s="222"/>
      <c r="HU33" s="222"/>
      <c r="HV33" s="222"/>
      <c r="HW33" s="222"/>
      <c r="HX33" s="222"/>
      <c r="HY33" s="222"/>
      <c r="HZ33" s="222"/>
      <c r="IA33" s="222"/>
      <c r="IB33" s="222"/>
      <c r="IC33" s="222"/>
      <c r="ID33" s="222"/>
      <c r="IE33" s="222"/>
      <c r="IF33" s="222"/>
      <c r="IG33" s="222"/>
      <c r="IH33" s="222"/>
      <c r="II33" s="222"/>
      <c r="IJ33" s="222"/>
      <c r="IK33" s="222"/>
      <c r="IL33" s="222"/>
      <c r="IM33" s="222"/>
      <c r="IN33" s="222"/>
      <c r="IO33" s="222"/>
      <c r="IP33" s="222"/>
      <c r="IQ33" s="222"/>
      <c r="IR33" s="222"/>
      <c r="IS33" s="222"/>
      <c r="IT33" s="222"/>
      <c r="IU33" s="222"/>
      <c r="IV33" s="222"/>
      <c r="IW33" s="222"/>
      <c r="IX33" s="222"/>
    </row>
    <row r="34" spans="1:258" s="27" customFormat="1" ht="9.75" customHeight="1" x14ac:dyDescent="0.2">
      <c r="A34" s="222"/>
      <c r="B34" s="300"/>
      <c r="C34" s="300"/>
      <c r="D34" s="300"/>
      <c r="E34" s="299"/>
      <c r="F34" s="301"/>
      <c r="G34" s="302"/>
      <c r="H34" s="211"/>
      <c r="I34" s="301"/>
      <c r="J34" s="302"/>
      <c r="K34" s="297"/>
      <c r="L34" s="297"/>
      <c r="M34" s="297"/>
      <c r="N34" s="297"/>
      <c r="O34" s="297"/>
      <c r="P34" s="297"/>
      <c r="Q34" s="261"/>
      <c r="R34" s="261"/>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222"/>
      <c r="DL34" s="222"/>
      <c r="DM34" s="222"/>
      <c r="DN34" s="222"/>
      <c r="DO34" s="222"/>
      <c r="DP34" s="222"/>
      <c r="DQ34" s="222"/>
      <c r="DR34" s="222"/>
      <c r="DS34" s="222"/>
      <c r="DT34" s="222"/>
      <c r="DU34" s="222"/>
      <c r="DV34" s="222"/>
      <c r="DW34" s="222"/>
      <c r="DX34" s="222"/>
      <c r="DY34" s="222"/>
      <c r="DZ34" s="222"/>
      <c r="EA34" s="222"/>
      <c r="EB34" s="222"/>
      <c r="EC34" s="222"/>
      <c r="ED34" s="222"/>
      <c r="EE34" s="222"/>
      <c r="EF34" s="222"/>
      <c r="EG34" s="222"/>
      <c r="EH34" s="222"/>
      <c r="EI34" s="222"/>
      <c r="EJ34" s="222"/>
      <c r="EK34" s="222"/>
      <c r="EL34" s="222"/>
      <c r="EM34" s="222"/>
      <c r="EN34" s="222"/>
      <c r="EO34" s="222"/>
      <c r="EP34" s="222"/>
      <c r="EQ34" s="222"/>
      <c r="ER34" s="222"/>
      <c r="ES34" s="222"/>
      <c r="ET34" s="222"/>
      <c r="EU34" s="222"/>
      <c r="EV34" s="222"/>
      <c r="EW34" s="222"/>
      <c r="EX34" s="222"/>
      <c r="EY34" s="222"/>
      <c r="EZ34" s="222"/>
      <c r="FA34" s="222"/>
      <c r="FB34" s="222"/>
      <c r="FC34" s="222"/>
      <c r="FD34" s="222"/>
      <c r="FE34" s="222"/>
      <c r="FF34" s="222"/>
      <c r="FG34" s="222"/>
      <c r="FH34" s="222"/>
      <c r="FI34" s="222"/>
      <c r="FJ34" s="222"/>
      <c r="FK34" s="222"/>
      <c r="FL34" s="222"/>
      <c r="FM34" s="222"/>
      <c r="FN34" s="222"/>
      <c r="FO34" s="222"/>
      <c r="FP34" s="222"/>
      <c r="FQ34" s="222"/>
      <c r="FR34" s="222"/>
      <c r="FS34" s="222"/>
      <c r="FT34" s="222"/>
      <c r="FU34" s="222"/>
      <c r="FV34" s="222"/>
      <c r="FW34" s="222"/>
      <c r="FX34" s="222"/>
      <c r="FY34" s="222"/>
      <c r="FZ34" s="222"/>
      <c r="GA34" s="222"/>
      <c r="GB34" s="222"/>
      <c r="GC34" s="222"/>
      <c r="GD34" s="222"/>
      <c r="GE34" s="222"/>
      <c r="GF34" s="222"/>
      <c r="GG34" s="222"/>
      <c r="GH34" s="222"/>
      <c r="GI34" s="222"/>
      <c r="GJ34" s="222"/>
      <c r="GK34" s="222"/>
      <c r="GL34" s="222"/>
      <c r="GM34" s="222"/>
      <c r="GN34" s="222"/>
      <c r="GO34" s="222"/>
      <c r="GP34" s="222"/>
      <c r="GQ34" s="222"/>
      <c r="GR34" s="222"/>
      <c r="GS34" s="222"/>
      <c r="GT34" s="222"/>
      <c r="GU34" s="222"/>
      <c r="GV34" s="222"/>
      <c r="GW34" s="222"/>
      <c r="GX34" s="222"/>
      <c r="GY34" s="222"/>
      <c r="GZ34" s="222"/>
      <c r="HA34" s="222"/>
      <c r="HB34" s="222"/>
      <c r="HC34" s="222"/>
      <c r="HD34" s="222"/>
      <c r="HE34" s="222"/>
      <c r="HF34" s="222"/>
      <c r="HG34" s="222"/>
      <c r="HH34" s="222"/>
      <c r="HI34" s="222"/>
      <c r="HJ34" s="222"/>
      <c r="HK34" s="222"/>
      <c r="HL34" s="222"/>
      <c r="HM34" s="222"/>
      <c r="HN34" s="222"/>
      <c r="HO34" s="222"/>
      <c r="HP34" s="222"/>
      <c r="HQ34" s="222"/>
      <c r="HR34" s="222"/>
      <c r="HS34" s="222"/>
      <c r="HT34" s="222"/>
      <c r="HU34" s="222"/>
      <c r="HV34" s="222"/>
      <c r="HW34" s="222"/>
      <c r="HX34" s="222"/>
      <c r="HY34" s="222"/>
      <c r="HZ34" s="222"/>
      <c r="IA34" s="222"/>
      <c r="IB34" s="222"/>
      <c r="IC34" s="222"/>
      <c r="ID34" s="222"/>
      <c r="IE34" s="222"/>
      <c r="IF34" s="222"/>
      <c r="IG34" s="222"/>
      <c r="IH34" s="222"/>
      <c r="II34" s="222"/>
      <c r="IJ34" s="222"/>
      <c r="IK34" s="222"/>
      <c r="IL34" s="222"/>
      <c r="IM34" s="222"/>
      <c r="IN34" s="222"/>
      <c r="IO34" s="222"/>
      <c r="IP34" s="222"/>
      <c r="IQ34" s="222"/>
      <c r="IR34" s="222"/>
      <c r="IS34" s="222"/>
      <c r="IT34" s="222"/>
      <c r="IU34" s="222"/>
      <c r="IV34" s="222"/>
      <c r="IW34" s="222"/>
      <c r="IX34" s="222"/>
    </row>
    <row r="35" spans="1:258" s="20" customFormat="1" ht="18.75" customHeight="1" x14ac:dyDescent="0.2">
      <c r="A35" s="251"/>
      <c r="B35" s="1042" t="s">
        <v>192</v>
      </c>
      <c r="C35" s="1042"/>
      <c r="D35" s="1042"/>
      <c r="E35" s="1042"/>
      <c r="F35" s="1042"/>
      <c r="G35" s="1042"/>
      <c r="H35" s="1042"/>
      <c r="I35" s="1042"/>
      <c r="J35" s="1042"/>
      <c r="K35" s="1042"/>
      <c r="L35" s="1042"/>
      <c r="M35" s="1042"/>
      <c r="N35" s="1042"/>
      <c r="O35" s="251"/>
      <c r="P35" s="261"/>
      <c r="Q35" s="264"/>
      <c r="R35" s="264"/>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c r="IW35" s="251"/>
      <c r="IX35" s="251"/>
    </row>
    <row r="36" spans="1:258" ht="24" customHeight="1" x14ac:dyDescent="0.2">
      <c r="B36" s="1064" t="s">
        <v>193</v>
      </c>
      <c r="C36" s="1064"/>
      <c r="D36" s="1064"/>
      <c r="E36" s="1064"/>
      <c r="F36" s="1064"/>
      <c r="G36" s="1064"/>
      <c r="H36" s="1064"/>
      <c r="I36" s="1064"/>
      <c r="J36" s="1064"/>
      <c r="K36" s="1064"/>
      <c r="L36" s="1064"/>
      <c r="M36" s="1064"/>
      <c r="N36" s="1064"/>
      <c r="O36" s="1064"/>
      <c r="P36" s="1186"/>
    </row>
    <row r="37" spans="1:258" ht="26.25" customHeight="1" x14ac:dyDescent="0.2">
      <c r="B37" s="1184" t="s">
        <v>169</v>
      </c>
      <c r="C37" s="1184"/>
      <c r="D37" s="1184"/>
      <c r="E37" s="1184"/>
      <c r="F37" s="1184"/>
      <c r="G37" s="1184"/>
      <c r="H37" s="1184"/>
      <c r="I37" s="1184"/>
      <c r="J37" s="1184"/>
      <c r="K37" s="1184"/>
      <c r="L37" s="1184"/>
      <c r="M37" s="1184"/>
      <c r="N37" s="1184"/>
      <c r="O37" s="1184"/>
      <c r="P37" s="1185"/>
      <c r="Q37" s="231"/>
    </row>
    <row r="38" spans="1:258" x14ac:dyDescent="0.15">
      <c r="K38" s="304"/>
      <c r="L38" s="305"/>
      <c r="M38" s="305"/>
      <c r="N38" s="305"/>
      <c r="O38" s="306"/>
      <c r="P38" s="307"/>
      <c r="Q38" s="231"/>
    </row>
    <row r="39" spans="1:258" x14ac:dyDescent="0.15">
      <c r="K39" s="304"/>
      <c r="L39" s="305"/>
      <c r="M39" s="305"/>
      <c r="N39" s="305"/>
      <c r="O39" s="306"/>
      <c r="P39" s="308"/>
      <c r="Q39" s="231"/>
    </row>
    <row r="40" spans="1:258" x14ac:dyDescent="0.15">
      <c r="K40" s="304"/>
      <c r="L40" s="305"/>
      <c r="M40" s="305"/>
      <c r="N40" s="305"/>
      <c r="O40" s="306"/>
      <c r="P40" s="307"/>
      <c r="Q40" s="231"/>
    </row>
    <row r="41" spans="1:258" x14ac:dyDescent="0.15">
      <c r="K41" s="304"/>
      <c r="L41" s="305"/>
      <c r="M41" s="305"/>
      <c r="N41" s="305"/>
      <c r="O41" s="306"/>
      <c r="P41" s="307"/>
      <c r="Q41" s="231"/>
    </row>
    <row r="42" spans="1:258" x14ac:dyDescent="0.15">
      <c r="K42" s="304"/>
      <c r="L42" s="305"/>
      <c r="M42" s="305"/>
      <c r="N42" s="305"/>
      <c r="O42" s="306"/>
      <c r="P42" s="307"/>
      <c r="Q42" s="231"/>
    </row>
    <row r="43" spans="1:258" x14ac:dyDescent="0.15">
      <c r="K43" s="304"/>
      <c r="L43" s="305"/>
      <c r="M43" s="305"/>
      <c r="N43" s="305"/>
      <c r="O43" s="306"/>
      <c r="P43" s="307"/>
      <c r="Q43" s="231"/>
    </row>
    <row r="44" spans="1:258" x14ac:dyDescent="0.15">
      <c r="K44" s="304"/>
      <c r="L44" s="305"/>
      <c r="M44" s="305"/>
      <c r="N44" s="305"/>
      <c r="O44" s="306"/>
      <c r="P44" s="307"/>
      <c r="Q44" s="231"/>
    </row>
    <row r="45" spans="1:258" x14ac:dyDescent="0.15">
      <c r="K45" s="304"/>
      <c r="L45" s="305"/>
      <c r="M45" s="305"/>
      <c r="N45" s="305"/>
      <c r="O45" s="306"/>
      <c r="P45" s="307"/>
      <c r="Q45" s="231"/>
    </row>
    <row r="46" spans="1:258" x14ac:dyDescent="0.15">
      <c r="K46" s="304"/>
      <c r="L46" s="305"/>
      <c r="M46" s="305"/>
      <c r="N46" s="305"/>
      <c r="O46" s="306"/>
      <c r="P46" s="308"/>
      <c r="Q46" s="231"/>
    </row>
    <row r="47" spans="1:258" x14ac:dyDescent="0.15">
      <c r="K47" s="304"/>
      <c r="L47" s="305"/>
      <c r="M47" s="305"/>
      <c r="N47" s="305"/>
      <c r="O47" s="306"/>
      <c r="P47" s="307"/>
      <c r="Q47" s="231"/>
    </row>
    <row r="48" spans="1:258" x14ac:dyDescent="0.15">
      <c r="K48" s="304"/>
      <c r="L48" s="305"/>
      <c r="M48" s="305"/>
      <c r="N48" s="305"/>
      <c r="O48" s="306"/>
      <c r="P48" s="307"/>
      <c r="Q48" s="231"/>
    </row>
    <row r="49" spans="11:17" x14ac:dyDescent="0.15">
      <c r="K49" s="304"/>
      <c r="L49" s="305"/>
      <c r="M49" s="305"/>
      <c r="N49" s="305"/>
      <c r="O49" s="306"/>
      <c r="P49" s="307"/>
      <c r="Q49" s="231"/>
    </row>
    <row r="50" spans="11:17" x14ac:dyDescent="0.15">
      <c r="K50" s="304"/>
      <c r="L50" s="305"/>
      <c r="M50" s="305"/>
      <c r="N50" s="305"/>
      <c r="O50" s="306"/>
      <c r="P50" s="307"/>
      <c r="Q50" s="231"/>
    </row>
    <row r="51" spans="11:17" x14ac:dyDescent="0.15">
      <c r="K51" s="304"/>
      <c r="L51" s="305"/>
      <c r="M51" s="305"/>
      <c r="N51" s="305"/>
      <c r="O51" s="306"/>
      <c r="P51" s="307"/>
      <c r="Q51" s="231"/>
    </row>
    <row r="52" spans="11:17" x14ac:dyDescent="0.15">
      <c r="K52" s="304"/>
      <c r="L52" s="305"/>
      <c r="M52" s="305"/>
      <c r="N52" s="305"/>
      <c r="O52" s="306"/>
      <c r="P52" s="308"/>
      <c r="Q52" s="231"/>
    </row>
    <row r="53" spans="11:17" x14ac:dyDescent="0.15">
      <c r="K53" s="304"/>
      <c r="L53" s="305"/>
      <c r="M53" s="305"/>
      <c r="N53" s="305"/>
      <c r="O53" s="306"/>
      <c r="P53" s="307"/>
      <c r="Q53" s="231"/>
    </row>
    <row r="54" spans="11:17" x14ac:dyDescent="0.15">
      <c r="K54" s="304"/>
      <c r="L54" s="305"/>
      <c r="M54" s="305"/>
      <c r="N54" s="305"/>
      <c r="O54" s="306"/>
      <c r="P54" s="307"/>
      <c r="Q54" s="231"/>
    </row>
    <row r="55" spans="11:17" x14ac:dyDescent="0.15">
      <c r="K55" s="304"/>
      <c r="L55" s="309"/>
      <c r="M55" s="309"/>
      <c r="N55" s="305"/>
      <c r="O55" s="306"/>
      <c r="P55" s="307"/>
      <c r="Q55" s="231"/>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D13:D31 G13:G31 J13:J31">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7"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10.28515625" style="452" customWidth="1"/>
    <col min="5" max="5" width="15" style="452" customWidth="1"/>
    <col min="6" max="6" width="10" style="452" customWidth="1"/>
    <col min="7" max="7" width="15.42578125" style="452" customWidth="1"/>
    <col min="8" max="8" width="9.7109375" style="452" customWidth="1"/>
    <col min="9" max="9" width="14.5703125" style="452" customWidth="1"/>
    <col min="10" max="16384" width="11.42578125" style="452"/>
  </cols>
  <sheetData>
    <row r="1" spans="1:17" s="445" customFormat="1" x14ac:dyDescent="0.2">
      <c r="A1" s="445" t="s">
        <v>102</v>
      </c>
      <c r="B1" s="445" t="s">
        <v>59</v>
      </c>
      <c r="H1" s="445" t="s">
        <v>102</v>
      </c>
      <c r="I1" s="445" t="s">
        <v>70</v>
      </c>
      <c r="P1" s="445" t="s">
        <v>87</v>
      </c>
    </row>
    <row r="2" spans="1:17" s="445" customFormat="1" x14ac:dyDescent="0.2"/>
    <row r="3" spans="1:17" s="445" customFormat="1" x14ac:dyDescent="0.2"/>
    <row r="4" spans="1:17" s="445" customFormat="1" x14ac:dyDescent="0.2"/>
    <row r="5" spans="1:17" s="445" customFormat="1" ht="16.5" customHeight="1" x14ac:dyDescent="0.2"/>
    <row r="6" spans="1:17" s="449" customFormat="1" ht="38.25" customHeight="1" x14ac:dyDescent="0.2">
      <c r="A6" s="446"/>
      <c r="B6" s="1191" t="s">
        <v>471</v>
      </c>
      <c r="C6" s="1191"/>
      <c r="D6" s="1191"/>
      <c r="E6" s="1191"/>
      <c r="F6" s="1191"/>
      <c r="G6" s="1191"/>
      <c r="H6" s="1191"/>
      <c r="I6" s="1191"/>
      <c r="J6" s="447"/>
      <c r="K6" s="447"/>
      <c r="L6" s="448"/>
      <c r="M6" s="448"/>
      <c r="N6" s="448"/>
      <c r="O6" s="448"/>
      <c r="P6" s="448"/>
      <c r="Q6" s="448"/>
    </row>
    <row r="7" spans="1:17" s="449" customFormat="1" ht="15.75" customHeight="1" x14ac:dyDescent="0.2">
      <c r="A7" s="446"/>
      <c r="B7" s="1192" t="str">
        <f>porsaad!B6</f>
        <v>Situación a 31 de marzo de 2023</v>
      </c>
      <c r="C7" s="1192"/>
      <c r="D7" s="1192"/>
      <c r="E7" s="1192"/>
      <c r="F7" s="1192"/>
      <c r="G7" s="1192"/>
      <c r="H7" s="1192"/>
      <c r="I7" s="1192"/>
      <c r="J7" s="450"/>
      <c r="K7" s="450"/>
      <c r="L7" s="451"/>
      <c r="M7" s="451"/>
      <c r="N7" s="451"/>
      <c r="O7" s="451"/>
      <c r="P7" s="451"/>
      <c r="Q7" s="451"/>
    </row>
    <row r="8" spans="1:17" ht="8.25" customHeight="1" x14ac:dyDescent="0.2">
      <c r="H8" s="453"/>
    </row>
    <row r="9" spans="1:17" ht="15" customHeight="1" x14ac:dyDescent="0.2">
      <c r="B9" s="1193" t="s">
        <v>15</v>
      </c>
      <c r="C9" s="1196" t="s">
        <v>194</v>
      </c>
      <c r="D9" s="454"/>
      <c r="E9" s="454"/>
      <c r="F9" s="454"/>
      <c r="G9" s="454"/>
      <c r="H9" s="454"/>
      <c r="I9" s="455"/>
    </row>
    <row r="10" spans="1:17" ht="15.75" customHeight="1" x14ac:dyDescent="0.2">
      <c r="B10" s="1194"/>
      <c r="C10" s="1197"/>
      <c r="D10" s="1199" t="s">
        <v>141</v>
      </c>
      <c r="E10" s="1200"/>
      <c r="F10" s="1203" t="s">
        <v>142</v>
      </c>
      <c r="G10" s="1204"/>
      <c r="H10" s="1204"/>
      <c r="I10" s="1205"/>
    </row>
    <row r="11" spans="1:17" ht="40.5" customHeight="1" x14ac:dyDescent="0.2">
      <c r="B11" s="1194"/>
      <c r="C11" s="1197"/>
      <c r="D11" s="1201"/>
      <c r="E11" s="1202"/>
      <c r="F11" s="1203" t="s">
        <v>197</v>
      </c>
      <c r="G11" s="1205"/>
      <c r="H11" s="1203" t="s">
        <v>480</v>
      </c>
      <c r="I11" s="1205"/>
    </row>
    <row r="12" spans="1:17" ht="52.5" customHeight="1" x14ac:dyDescent="0.2">
      <c r="B12" s="1195"/>
      <c r="C12" s="1198"/>
      <c r="D12" s="794" t="s">
        <v>12</v>
      </c>
      <c r="E12" s="795" t="s">
        <v>195</v>
      </c>
      <c r="F12" s="793" t="s">
        <v>12</v>
      </c>
      <c r="G12" s="795" t="s">
        <v>195</v>
      </c>
      <c r="H12" s="793" t="s">
        <v>12</v>
      </c>
      <c r="I12" s="795" t="s">
        <v>195</v>
      </c>
    </row>
    <row r="13" spans="1:17" ht="12.75" customHeight="1" x14ac:dyDescent="0.2">
      <c r="B13" s="618" t="s">
        <v>11</v>
      </c>
      <c r="C13" s="335">
        <f>'31dictsaad'!D10-'31dictsaad'!H10</f>
        <v>48671</v>
      </c>
      <c r="D13" s="335">
        <v>0</v>
      </c>
      <c r="E13" s="623">
        <v>0</v>
      </c>
      <c r="F13" s="335">
        <v>16308</v>
      </c>
      <c r="G13" s="623">
        <v>33.506605576215811</v>
      </c>
      <c r="H13" s="335">
        <v>32363</v>
      </c>
      <c r="I13" s="623">
        <f>H13/C13*100</f>
        <v>66.493394423784181</v>
      </c>
    </row>
    <row r="14" spans="1:17" x14ac:dyDescent="0.2">
      <c r="B14" s="619" t="s">
        <v>10</v>
      </c>
      <c r="C14" s="341">
        <f>'31dictsaad'!D11-'31dictsaad'!H11</f>
        <v>4147</v>
      </c>
      <c r="D14" s="341">
        <v>0</v>
      </c>
      <c r="E14" s="624">
        <v>0</v>
      </c>
      <c r="F14" s="341">
        <v>3912</v>
      </c>
      <c r="G14" s="624">
        <v>94.333252953942619</v>
      </c>
      <c r="H14" s="341">
        <v>235</v>
      </c>
      <c r="I14" s="624">
        <f t="shared" ref="I14:I31" si="0">H14/C14*100</f>
        <v>5.6667470460573908</v>
      </c>
    </row>
    <row r="15" spans="1:17" x14ac:dyDescent="0.2">
      <c r="B15" s="619" t="s">
        <v>40</v>
      </c>
      <c r="C15" s="341">
        <f>'31dictsaad'!D12-'31dictsaad'!H12</f>
        <v>4402</v>
      </c>
      <c r="D15" s="341">
        <v>0</v>
      </c>
      <c r="E15" s="624">
        <v>0</v>
      </c>
      <c r="F15" s="341">
        <v>3554</v>
      </c>
      <c r="G15" s="624">
        <v>80.736029077691967</v>
      </c>
      <c r="H15" s="341">
        <v>848</v>
      </c>
      <c r="I15" s="624">
        <f t="shared" si="0"/>
        <v>19.26397092230804</v>
      </c>
    </row>
    <row r="16" spans="1:17" x14ac:dyDescent="0.2">
      <c r="B16" s="619" t="s">
        <v>41</v>
      </c>
      <c r="C16" s="341">
        <f>'31dictsaad'!D13-'31dictsaad'!H13</f>
        <v>3680</v>
      </c>
      <c r="D16" s="341">
        <v>0</v>
      </c>
      <c r="E16" s="624">
        <v>0</v>
      </c>
      <c r="F16" s="341">
        <v>2804</v>
      </c>
      <c r="G16" s="624">
        <v>76.195652173913047</v>
      </c>
      <c r="H16" s="341">
        <v>876</v>
      </c>
      <c r="I16" s="624">
        <f t="shared" si="0"/>
        <v>23.804347826086957</v>
      </c>
    </row>
    <row r="17" spans="2:9" x14ac:dyDescent="0.2">
      <c r="B17" s="619" t="s">
        <v>9</v>
      </c>
      <c r="C17" s="341">
        <f>'31dictsaad'!D14-'31dictsaad'!H14</f>
        <v>8858</v>
      </c>
      <c r="D17" s="341">
        <v>0</v>
      </c>
      <c r="E17" s="624">
        <v>0</v>
      </c>
      <c r="F17" s="341">
        <v>612</v>
      </c>
      <c r="G17" s="624">
        <v>6.9090088055994574</v>
      </c>
      <c r="H17" s="341">
        <v>8246</v>
      </c>
      <c r="I17" s="624">
        <f t="shared" si="0"/>
        <v>93.090991194400544</v>
      </c>
    </row>
    <row r="18" spans="2:9" x14ac:dyDescent="0.2">
      <c r="B18" s="619" t="s">
        <v>8</v>
      </c>
      <c r="C18" s="341">
        <f>'31dictsaad'!D15-'31dictsaad'!H15</f>
        <v>768</v>
      </c>
      <c r="D18" s="341">
        <v>0</v>
      </c>
      <c r="E18" s="624">
        <v>0</v>
      </c>
      <c r="F18" s="341">
        <v>163</v>
      </c>
      <c r="G18" s="624">
        <v>21.223958333333336</v>
      </c>
      <c r="H18" s="341">
        <v>605</v>
      </c>
      <c r="I18" s="624">
        <f t="shared" si="0"/>
        <v>78.776041666666657</v>
      </c>
    </row>
    <row r="19" spans="2:9" x14ac:dyDescent="0.2">
      <c r="B19" s="619" t="s">
        <v>7</v>
      </c>
      <c r="C19" s="341">
        <f>'31dictsaad'!D16-'31dictsaad'!H16</f>
        <v>7884</v>
      </c>
      <c r="D19" s="341">
        <v>0</v>
      </c>
      <c r="E19" s="624">
        <v>0</v>
      </c>
      <c r="F19" s="341">
        <v>5118</v>
      </c>
      <c r="G19" s="624">
        <v>64.916286149162858</v>
      </c>
      <c r="H19" s="341">
        <v>2766</v>
      </c>
      <c r="I19" s="624">
        <f t="shared" si="0"/>
        <v>35.083713850837142</v>
      </c>
    </row>
    <row r="20" spans="2:9" x14ac:dyDescent="0.2">
      <c r="B20" s="619" t="s">
        <v>43</v>
      </c>
      <c r="C20" s="341">
        <f>'31dictsaad'!D17-'31dictsaad'!H17</f>
        <v>4384</v>
      </c>
      <c r="D20" s="341">
        <v>0</v>
      </c>
      <c r="E20" s="624">
        <v>0</v>
      </c>
      <c r="F20" s="341">
        <v>3575</v>
      </c>
      <c r="G20" s="624">
        <v>81.546532846715323</v>
      </c>
      <c r="H20" s="341">
        <v>809</v>
      </c>
      <c r="I20" s="624">
        <f t="shared" si="0"/>
        <v>18.453467153284674</v>
      </c>
    </row>
    <row r="21" spans="2:9" x14ac:dyDescent="0.2">
      <c r="B21" s="619" t="s">
        <v>44</v>
      </c>
      <c r="C21" s="341">
        <f>'31dictsaad'!D18-'31dictsaad'!H18</f>
        <v>27084</v>
      </c>
      <c r="D21" s="341">
        <v>0</v>
      </c>
      <c r="E21" s="624">
        <v>0</v>
      </c>
      <c r="F21" s="341">
        <v>23354</v>
      </c>
      <c r="G21" s="624">
        <v>86.228031309998528</v>
      </c>
      <c r="H21" s="341">
        <v>3730</v>
      </c>
      <c r="I21" s="624">
        <f t="shared" si="0"/>
        <v>13.771968690001476</v>
      </c>
    </row>
    <row r="22" spans="2:9" x14ac:dyDescent="0.2">
      <c r="B22" s="619" t="s">
        <v>6</v>
      </c>
      <c r="C22" s="341">
        <f>'31dictsaad'!D19-'31dictsaad'!H19</f>
        <v>15566</v>
      </c>
      <c r="D22" s="341">
        <v>134</v>
      </c>
      <c r="E22" s="624">
        <v>0.86085057175896185</v>
      </c>
      <c r="F22" s="341">
        <v>8994</v>
      </c>
      <c r="G22" s="624">
        <v>57.77977643582166</v>
      </c>
      <c r="H22" s="341">
        <v>6438</v>
      </c>
      <c r="I22" s="624">
        <f t="shared" si="0"/>
        <v>41.359372992419374</v>
      </c>
    </row>
    <row r="23" spans="2:9" x14ac:dyDescent="0.2">
      <c r="B23" s="619" t="s">
        <v>5</v>
      </c>
      <c r="C23" s="341">
        <f>'31dictsaad'!D20-'31dictsaad'!H20</f>
        <v>2934</v>
      </c>
      <c r="D23" s="341">
        <v>0</v>
      </c>
      <c r="E23" s="624">
        <v>0</v>
      </c>
      <c r="F23" s="341">
        <v>2345</v>
      </c>
      <c r="G23" s="624">
        <v>79.925017041581455</v>
      </c>
      <c r="H23" s="341">
        <v>589</v>
      </c>
      <c r="I23" s="624">
        <f t="shared" si="0"/>
        <v>20.074982958418541</v>
      </c>
    </row>
    <row r="24" spans="2:9" x14ac:dyDescent="0.2">
      <c r="B24" s="619" t="s">
        <v>38</v>
      </c>
      <c r="C24" s="341">
        <f>'31dictsaad'!D21-'31dictsaad'!H21</f>
        <v>646</v>
      </c>
      <c r="D24" s="341">
        <v>0</v>
      </c>
      <c r="E24" s="624">
        <v>0</v>
      </c>
      <c r="F24" s="341">
        <v>7</v>
      </c>
      <c r="G24" s="624">
        <v>1.0835913312693499</v>
      </c>
      <c r="H24" s="341">
        <v>639</v>
      </c>
      <c r="I24" s="624">
        <f t="shared" si="0"/>
        <v>98.916408668730654</v>
      </c>
    </row>
    <row r="25" spans="2:9" x14ac:dyDescent="0.2">
      <c r="B25" s="619" t="s">
        <v>45</v>
      </c>
      <c r="C25" s="341">
        <f>'31dictsaad'!D22-'31dictsaad'!H22</f>
        <v>105</v>
      </c>
      <c r="D25" s="341">
        <v>1</v>
      </c>
      <c r="E25" s="624">
        <v>0.95238095238095244</v>
      </c>
      <c r="F25" s="341">
        <v>37</v>
      </c>
      <c r="G25" s="624">
        <v>35.238095238095241</v>
      </c>
      <c r="H25" s="341">
        <v>67</v>
      </c>
      <c r="I25" s="624">
        <f t="shared" si="0"/>
        <v>63.809523809523803</v>
      </c>
    </row>
    <row r="26" spans="2:9" x14ac:dyDescent="0.2">
      <c r="B26" s="619" t="s">
        <v>46</v>
      </c>
      <c r="C26" s="341">
        <f>'31dictsaad'!D23-'31dictsaad'!H23</f>
        <v>5924</v>
      </c>
      <c r="D26" s="341">
        <v>0</v>
      </c>
      <c r="E26" s="624">
        <v>0</v>
      </c>
      <c r="F26" s="341">
        <v>3989</v>
      </c>
      <c r="G26" s="624">
        <v>67.336259284267385</v>
      </c>
      <c r="H26" s="341">
        <v>1935</v>
      </c>
      <c r="I26" s="624">
        <f t="shared" si="0"/>
        <v>32.663740715732615</v>
      </c>
    </row>
    <row r="27" spans="2:9" x14ac:dyDescent="0.2">
      <c r="B27" s="619" t="s">
        <v>47</v>
      </c>
      <c r="C27" s="341">
        <f>'31dictsaad'!D24-'31dictsaad'!H24</f>
        <v>64</v>
      </c>
      <c r="D27" s="341">
        <v>0</v>
      </c>
      <c r="E27" s="624">
        <v>0</v>
      </c>
      <c r="F27" s="341">
        <v>3</v>
      </c>
      <c r="G27" s="624">
        <v>4.6875</v>
      </c>
      <c r="H27" s="341">
        <v>61</v>
      </c>
      <c r="I27" s="624">
        <f t="shared" si="0"/>
        <v>95.3125</v>
      </c>
    </row>
    <row r="28" spans="2:9" x14ac:dyDescent="0.2">
      <c r="B28" s="619" t="s">
        <v>48</v>
      </c>
      <c r="C28" s="341">
        <f>'31dictsaad'!D25-'31dictsaad'!H25</f>
        <v>526</v>
      </c>
      <c r="D28" s="341">
        <v>0</v>
      </c>
      <c r="E28" s="624">
        <v>0</v>
      </c>
      <c r="F28" s="341">
        <v>72</v>
      </c>
      <c r="G28" s="624">
        <v>13.688212927756654</v>
      </c>
      <c r="H28" s="341">
        <v>454</v>
      </c>
      <c r="I28" s="624">
        <f t="shared" si="0"/>
        <v>86.311787072243348</v>
      </c>
    </row>
    <row r="29" spans="2:9" x14ac:dyDescent="0.2">
      <c r="B29" s="619" t="s">
        <v>49</v>
      </c>
      <c r="C29" s="341">
        <f>'31dictsaad'!D26-'31dictsaad'!H26</f>
        <v>48</v>
      </c>
      <c r="D29" s="341">
        <v>0</v>
      </c>
      <c r="E29" s="624">
        <v>0</v>
      </c>
      <c r="F29" s="341">
        <v>40</v>
      </c>
      <c r="G29" s="624">
        <v>83.333333333333343</v>
      </c>
      <c r="H29" s="341">
        <v>8</v>
      </c>
      <c r="I29" s="624">
        <f t="shared" si="0"/>
        <v>16.666666666666664</v>
      </c>
    </row>
    <row r="30" spans="2:9" x14ac:dyDescent="0.2">
      <c r="B30" s="619" t="s">
        <v>4</v>
      </c>
      <c r="C30" s="341">
        <f>'31dictsaad'!D27-'31dictsaad'!H27</f>
        <v>210</v>
      </c>
      <c r="D30" s="341">
        <v>0</v>
      </c>
      <c r="E30" s="624">
        <v>0</v>
      </c>
      <c r="F30" s="341">
        <v>173</v>
      </c>
      <c r="G30" s="624">
        <v>82.38095238095238</v>
      </c>
      <c r="H30" s="341">
        <v>37</v>
      </c>
      <c r="I30" s="624">
        <f t="shared" si="0"/>
        <v>17.61904761904762</v>
      </c>
    </row>
    <row r="31" spans="2:9" x14ac:dyDescent="0.2">
      <c r="B31" s="456" t="s">
        <v>3</v>
      </c>
      <c r="C31" s="333">
        <f>SUM(C13:C30)</f>
        <v>135901</v>
      </c>
      <c r="D31" s="333">
        <f>SUM(D13:D30)</f>
        <v>135</v>
      </c>
      <c r="E31" s="625">
        <f t="shared" ref="E31" si="1">D31/C31*100</f>
        <v>9.9337017387657198E-2</v>
      </c>
      <c r="F31" s="333">
        <f>SUM(F13:F30)</f>
        <v>75060</v>
      </c>
      <c r="G31" s="625">
        <f t="shared" ref="G31" si="2">F31/C31*100</f>
        <v>55.231381667537391</v>
      </c>
      <c r="H31" s="333">
        <f>SUM(H13:H30)</f>
        <v>60706</v>
      </c>
      <c r="I31" s="625">
        <f t="shared" si="0"/>
        <v>44.66928131507494</v>
      </c>
    </row>
    <row r="33" spans="2:9" x14ac:dyDescent="0.2">
      <c r="B33" s="848" t="s">
        <v>293</v>
      </c>
    </row>
    <row r="34" spans="2:9" x14ac:dyDescent="0.2">
      <c r="B34" s="848" t="s">
        <v>481</v>
      </c>
    </row>
    <row r="35" spans="2:9" x14ac:dyDescent="0.2">
      <c r="B35" s="1190" t="s">
        <v>482</v>
      </c>
      <c r="C35" s="1190"/>
      <c r="D35" s="1190"/>
      <c r="E35" s="1190"/>
      <c r="F35" s="1190"/>
      <c r="G35" s="1190"/>
      <c r="H35" s="1190"/>
      <c r="I35" s="1190"/>
    </row>
    <row r="36" spans="2:9" x14ac:dyDescent="0.2">
      <c r="B36" s="848" t="s">
        <v>483</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6"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9.5703125" style="452" customWidth="1"/>
    <col min="5" max="5" width="14.85546875" style="452" customWidth="1"/>
    <col min="6" max="6" width="9" style="452" customWidth="1"/>
    <col min="7" max="7" width="16.28515625" style="452" customWidth="1"/>
    <col min="8" max="8" width="10.85546875" style="452" customWidth="1"/>
    <col min="9" max="9" width="16.42578125" style="452" customWidth="1"/>
    <col min="10" max="16384" width="11.42578125" style="452"/>
  </cols>
  <sheetData>
    <row r="1" spans="1:18" s="445" customFormat="1" x14ac:dyDescent="0.2">
      <c r="A1" s="445" t="s">
        <v>102</v>
      </c>
      <c r="B1" s="445" t="s">
        <v>59</v>
      </c>
      <c r="I1" s="445" t="s">
        <v>102</v>
      </c>
      <c r="J1" s="445" t="s">
        <v>70</v>
      </c>
      <c r="Q1" s="445" t="s">
        <v>87</v>
      </c>
    </row>
    <row r="2" spans="1:18" s="445" customFormat="1" x14ac:dyDescent="0.2"/>
    <row r="3" spans="1:18" s="445" customFormat="1" x14ac:dyDescent="0.2"/>
    <row r="4" spans="1:18" s="445" customFormat="1" x14ac:dyDescent="0.2"/>
    <row r="5" spans="1:18" s="445" customFormat="1" ht="16.5" customHeight="1" x14ac:dyDescent="0.2"/>
    <row r="6" spans="1:18" s="449" customFormat="1" ht="38.25" customHeight="1" x14ac:dyDescent="0.2">
      <c r="A6" s="446"/>
      <c r="B6" s="1191" t="s">
        <v>472</v>
      </c>
      <c r="C6" s="1191"/>
      <c r="D6" s="1191"/>
      <c r="E6" s="1191"/>
      <c r="F6" s="1191"/>
      <c r="G6" s="1191"/>
      <c r="H6" s="1191"/>
      <c r="I6" s="1191"/>
      <c r="J6" s="447"/>
      <c r="K6" s="447"/>
      <c r="L6" s="447"/>
      <c r="M6" s="448"/>
      <c r="N6" s="448"/>
      <c r="O6" s="448"/>
      <c r="P6" s="448"/>
      <c r="Q6" s="448"/>
      <c r="R6" s="448"/>
    </row>
    <row r="7" spans="1:18" s="449" customFormat="1" ht="15.75" customHeight="1" x14ac:dyDescent="0.2">
      <c r="A7" s="446"/>
      <c r="B7" s="1192" t="str">
        <f>porsaad!B6</f>
        <v>Situación a 31 de marzo de 2023</v>
      </c>
      <c r="C7" s="1192"/>
      <c r="D7" s="1192"/>
      <c r="E7" s="1192"/>
      <c r="F7" s="1192"/>
      <c r="G7" s="1192"/>
      <c r="H7" s="1192"/>
      <c r="I7" s="1192"/>
      <c r="J7" s="450"/>
      <c r="K7" s="450"/>
      <c r="L7" s="450"/>
      <c r="M7" s="451"/>
      <c r="N7" s="451"/>
      <c r="O7" s="451"/>
      <c r="P7" s="451"/>
      <c r="Q7" s="451"/>
      <c r="R7" s="451"/>
    </row>
    <row r="8" spans="1:18" ht="8.25" customHeight="1" x14ac:dyDescent="0.2">
      <c r="I8" s="453"/>
    </row>
    <row r="9" spans="1:18" ht="15" customHeight="1" x14ac:dyDescent="0.2">
      <c r="B9" s="1193" t="s">
        <v>15</v>
      </c>
      <c r="C9" s="1196" t="s">
        <v>289</v>
      </c>
      <c r="D9" s="454"/>
      <c r="E9" s="454"/>
      <c r="F9" s="454"/>
      <c r="G9" s="454"/>
      <c r="H9" s="454"/>
      <c r="I9" s="455"/>
    </row>
    <row r="10" spans="1:18" ht="15.75" customHeight="1" x14ac:dyDescent="0.2">
      <c r="B10" s="1194"/>
      <c r="C10" s="1197"/>
      <c r="D10" s="1199" t="s">
        <v>141</v>
      </c>
      <c r="E10" s="1200"/>
      <c r="F10" s="1203" t="s">
        <v>142</v>
      </c>
      <c r="G10" s="1204"/>
      <c r="H10" s="1204"/>
      <c r="I10" s="1205"/>
    </row>
    <row r="11" spans="1:18" ht="40.5" customHeight="1" x14ac:dyDescent="0.2">
      <c r="B11" s="1194"/>
      <c r="C11" s="1197"/>
      <c r="D11" s="1201"/>
      <c r="E11" s="1202"/>
      <c r="F11" s="1203" t="s">
        <v>290</v>
      </c>
      <c r="G11" s="1205"/>
      <c r="H11" s="1203" t="s">
        <v>291</v>
      </c>
      <c r="I11" s="1205"/>
    </row>
    <row r="12" spans="1:18" ht="52.5" customHeight="1" x14ac:dyDescent="0.2">
      <c r="B12" s="1195"/>
      <c r="C12" s="1198"/>
      <c r="D12" s="794" t="s">
        <v>12</v>
      </c>
      <c r="E12" s="847" t="s">
        <v>292</v>
      </c>
      <c r="F12" s="793" t="s">
        <v>12</v>
      </c>
      <c r="G12" s="847" t="s">
        <v>292</v>
      </c>
      <c r="H12" s="793" t="s">
        <v>12</v>
      </c>
      <c r="I12" s="847" t="s">
        <v>292</v>
      </c>
    </row>
    <row r="13" spans="1:18" ht="12.75" customHeight="1" x14ac:dyDescent="0.2">
      <c r="B13" s="618" t="s">
        <v>11</v>
      </c>
      <c r="C13" s="335">
        <f>D13+F13+H13</f>
        <v>39152</v>
      </c>
      <c r="D13" s="335">
        <v>20</v>
      </c>
      <c r="E13" s="623">
        <v>5.1082958724969353E-2</v>
      </c>
      <c r="F13" s="335">
        <v>1540</v>
      </c>
      <c r="G13" s="623">
        <v>3.9333878218226399</v>
      </c>
      <c r="H13" s="335">
        <v>37592</v>
      </c>
      <c r="I13" s="623">
        <f>H13/C13*100</f>
        <v>96.015529219452389</v>
      </c>
    </row>
    <row r="14" spans="1:18" x14ac:dyDescent="0.2">
      <c r="B14" s="619" t="s">
        <v>10</v>
      </c>
      <c r="C14" s="341">
        <f t="shared" ref="C14:C30" si="0">D14+F14+H14</f>
        <v>1684</v>
      </c>
      <c r="D14" s="341">
        <v>2</v>
      </c>
      <c r="E14" s="624">
        <v>0.11876484560570072</v>
      </c>
      <c r="F14" s="341">
        <v>696</v>
      </c>
      <c r="G14" s="624">
        <v>41.330166270783849</v>
      </c>
      <c r="H14" s="341">
        <v>986</v>
      </c>
      <c r="I14" s="624">
        <f t="shared" ref="I14:I31" si="1">H14/C14*100</f>
        <v>58.551068883610448</v>
      </c>
    </row>
    <row r="15" spans="1:18" x14ac:dyDescent="0.2">
      <c r="B15" s="619" t="s">
        <v>40</v>
      </c>
      <c r="C15" s="341">
        <f t="shared" si="0"/>
        <v>2976</v>
      </c>
      <c r="D15" s="341">
        <v>3</v>
      </c>
      <c r="E15" s="624">
        <v>0.10080645161290322</v>
      </c>
      <c r="F15" s="341">
        <v>622</v>
      </c>
      <c r="G15" s="624">
        <v>20.900537634408604</v>
      </c>
      <c r="H15" s="341">
        <v>2351</v>
      </c>
      <c r="I15" s="624">
        <f t="shared" si="1"/>
        <v>78.998655913978496</v>
      </c>
    </row>
    <row r="16" spans="1:18" x14ac:dyDescent="0.2">
      <c r="B16" s="619" t="s">
        <v>41</v>
      </c>
      <c r="C16" s="341">
        <f t="shared" si="0"/>
        <v>3627</v>
      </c>
      <c r="D16" s="341">
        <v>2</v>
      </c>
      <c r="E16" s="624">
        <v>5.5141990625861594E-2</v>
      </c>
      <c r="F16" s="341">
        <v>1194</v>
      </c>
      <c r="G16" s="624">
        <v>32.919768403639374</v>
      </c>
      <c r="H16" s="341">
        <v>2431</v>
      </c>
      <c r="I16" s="624">
        <f t="shared" si="1"/>
        <v>67.025089605734763</v>
      </c>
    </row>
    <row r="17" spans="2:9" x14ac:dyDescent="0.2">
      <c r="B17" s="619" t="s">
        <v>9</v>
      </c>
      <c r="C17" s="341">
        <f t="shared" si="0"/>
        <v>6162</v>
      </c>
      <c r="D17" s="341">
        <v>2</v>
      </c>
      <c r="E17" s="624">
        <v>3.2456994482310937E-2</v>
      </c>
      <c r="F17" s="341">
        <v>97</v>
      </c>
      <c r="G17" s="624">
        <v>1.5741642323920804</v>
      </c>
      <c r="H17" s="341">
        <v>6063</v>
      </c>
      <c r="I17" s="624">
        <f t="shared" si="1"/>
        <v>98.393378773125605</v>
      </c>
    </row>
    <row r="18" spans="2:9" x14ac:dyDescent="0.2">
      <c r="B18" s="619" t="s">
        <v>8</v>
      </c>
      <c r="C18" s="341">
        <f t="shared" si="0"/>
        <v>822</v>
      </c>
      <c r="D18" s="341">
        <v>36</v>
      </c>
      <c r="E18" s="624">
        <v>4.3795620437956204</v>
      </c>
      <c r="F18" s="341">
        <v>375</v>
      </c>
      <c r="G18" s="624">
        <v>45.620437956204377</v>
      </c>
      <c r="H18" s="341">
        <v>411</v>
      </c>
      <c r="I18" s="624">
        <f t="shared" si="1"/>
        <v>50</v>
      </c>
    </row>
    <row r="19" spans="2:9" x14ac:dyDescent="0.2">
      <c r="B19" s="619" t="s">
        <v>7</v>
      </c>
      <c r="C19" s="341">
        <f t="shared" si="0"/>
        <v>159</v>
      </c>
      <c r="D19" s="341">
        <v>5</v>
      </c>
      <c r="E19" s="624">
        <v>3.1446540880503147</v>
      </c>
      <c r="F19" s="341">
        <v>118</v>
      </c>
      <c r="G19" s="624">
        <v>74.213836477987414</v>
      </c>
      <c r="H19" s="341">
        <v>36</v>
      </c>
      <c r="I19" s="624">
        <f t="shared" si="1"/>
        <v>22.641509433962266</v>
      </c>
    </row>
    <row r="20" spans="2:9" x14ac:dyDescent="0.2">
      <c r="B20" s="619" t="s">
        <v>43</v>
      </c>
      <c r="C20" s="341">
        <f t="shared" si="0"/>
        <v>4032</v>
      </c>
      <c r="D20" s="341">
        <v>21</v>
      </c>
      <c r="E20" s="624">
        <v>0.52083333333333326</v>
      </c>
      <c r="F20" s="341">
        <v>2085</v>
      </c>
      <c r="G20" s="624">
        <v>51.711309523809526</v>
      </c>
      <c r="H20" s="341">
        <v>1926</v>
      </c>
      <c r="I20" s="624">
        <f t="shared" si="1"/>
        <v>47.767857142857146</v>
      </c>
    </row>
    <row r="21" spans="2:9" x14ac:dyDescent="0.2">
      <c r="B21" s="619" t="s">
        <v>44</v>
      </c>
      <c r="C21" s="341">
        <f t="shared" si="0"/>
        <v>69980</v>
      </c>
      <c r="D21" s="341">
        <v>9</v>
      </c>
      <c r="E21" s="624">
        <v>1.2860817376393255E-2</v>
      </c>
      <c r="F21" s="341">
        <v>6311</v>
      </c>
      <c r="G21" s="624">
        <v>9.0182909402686491</v>
      </c>
      <c r="H21" s="341">
        <v>63660</v>
      </c>
      <c r="I21" s="624">
        <f t="shared" si="1"/>
        <v>90.968848242354966</v>
      </c>
    </row>
    <row r="22" spans="2:9" x14ac:dyDescent="0.2">
      <c r="B22" s="619" t="s">
        <v>6</v>
      </c>
      <c r="C22" s="341">
        <f t="shared" si="0"/>
        <v>9475</v>
      </c>
      <c r="D22" s="341">
        <v>1943</v>
      </c>
      <c r="E22" s="624">
        <v>20.506596306068602</v>
      </c>
      <c r="F22" s="341">
        <v>1833</v>
      </c>
      <c r="G22" s="624">
        <v>19.345646437994723</v>
      </c>
      <c r="H22" s="341">
        <v>5699</v>
      </c>
      <c r="I22" s="624">
        <f t="shared" si="1"/>
        <v>60.147757255936675</v>
      </c>
    </row>
    <row r="23" spans="2:9" x14ac:dyDescent="0.2">
      <c r="B23" s="619" t="s">
        <v>5</v>
      </c>
      <c r="C23" s="341">
        <f t="shared" si="0"/>
        <v>6205</v>
      </c>
      <c r="D23" s="341">
        <v>25</v>
      </c>
      <c r="E23" s="624">
        <v>0.40290088638194999</v>
      </c>
      <c r="F23" s="341">
        <v>1615</v>
      </c>
      <c r="G23" s="624">
        <v>26.027397260273972</v>
      </c>
      <c r="H23" s="341">
        <v>4565</v>
      </c>
      <c r="I23" s="624">
        <f t="shared" si="1"/>
        <v>73.569701853344085</v>
      </c>
    </row>
    <row r="24" spans="2:9" x14ac:dyDescent="0.2">
      <c r="B24" s="619" t="s">
        <v>38</v>
      </c>
      <c r="C24" s="341">
        <f t="shared" si="0"/>
        <v>2255</v>
      </c>
      <c r="D24" s="341">
        <v>31</v>
      </c>
      <c r="E24" s="624">
        <v>1.3747228381374723</v>
      </c>
      <c r="F24" s="341">
        <v>18</v>
      </c>
      <c r="G24" s="624">
        <v>0.79822616407982261</v>
      </c>
      <c r="H24" s="341">
        <v>2206</v>
      </c>
      <c r="I24" s="624">
        <f t="shared" si="1"/>
        <v>97.827050997782706</v>
      </c>
    </row>
    <row r="25" spans="2:9" x14ac:dyDescent="0.2">
      <c r="B25" s="619" t="s">
        <v>45</v>
      </c>
      <c r="C25" s="341">
        <f t="shared" si="0"/>
        <v>12228</v>
      </c>
      <c r="D25" s="341">
        <v>637</v>
      </c>
      <c r="E25" s="624">
        <v>5.2093555773634286</v>
      </c>
      <c r="F25" s="341">
        <v>2393</v>
      </c>
      <c r="G25" s="624">
        <v>19.56983971213608</v>
      </c>
      <c r="H25" s="341">
        <v>9198</v>
      </c>
      <c r="I25" s="624">
        <f t="shared" si="1"/>
        <v>75.220804710500488</v>
      </c>
    </row>
    <row r="26" spans="2:9" x14ac:dyDescent="0.2">
      <c r="B26" s="619" t="s">
        <v>46</v>
      </c>
      <c r="C26" s="341">
        <f t="shared" si="0"/>
        <v>7082</v>
      </c>
      <c r="D26" s="341">
        <v>5</v>
      </c>
      <c r="E26" s="624">
        <v>7.0601524992939854E-2</v>
      </c>
      <c r="F26" s="341">
        <v>127</v>
      </c>
      <c r="G26" s="624">
        <v>1.7932787348206722</v>
      </c>
      <c r="H26" s="341">
        <v>6950</v>
      </c>
      <c r="I26" s="624">
        <f t="shared" si="1"/>
        <v>98.136119740186388</v>
      </c>
    </row>
    <row r="27" spans="2:9" x14ac:dyDescent="0.2">
      <c r="B27" s="619" t="s">
        <v>47</v>
      </c>
      <c r="C27" s="341">
        <f t="shared" si="0"/>
        <v>738</v>
      </c>
      <c r="D27" s="341">
        <v>199</v>
      </c>
      <c r="E27" s="624">
        <v>26.964769647696478</v>
      </c>
      <c r="F27" s="341">
        <v>23</v>
      </c>
      <c r="G27" s="624">
        <v>3.116531165311653</v>
      </c>
      <c r="H27" s="341">
        <v>516</v>
      </c>
      <c r="I27" s="624">
        <f t="shared" si="1"/>
        <v>69.918699186991873</v>
      </c>
    </row>
    <row r="28" spans="2:9" x14ac:dyDescent="0.2">
      <c r="B28" s="619" t="s">
        <v>48</v>
      </c>
      <c r="C28" s="341">
        <f t="shared" si="0"/>
        <v>13971</v>
      </c>
      <c r="D28" s="341">
        <v>1600</v>
      </c>
      <c r="E28" s="624">
        <v>11.452294037649418</v>
      </c>
      <c r="F28" s="341">
        <v>3388</v>
      </c>
      <c r="G28" s="624">
        <v>24.250232624722639</v>
      </c>
      <c r="H28" s="341">
        <v>8983</v>
      </c>
      <c r="I28" s="624">
        <f t="shared" si="1"/>
        <v>64.297473337627935</v>
      </c>
    </row>
    <row r="29" spans="2:9" x14ac:dyDescent="0.2">
      <c r="B29" s="619" t="s">
        <v>49</v>
      </c>
      <c r="C29" s="341">
        <f t="shared" si="0"/>
        <v>1888</v>
      </c>
      <c r="D29" s="341">
        <v>445</v>
      </c>
      <c r="E29" s="624">
        <v>23.569915254237291</v>
      </c>
      <c r="F29" s="341">
        <v>912</v>
      </c>
      <c r="G29" s="624">
        <v>48.305084745762713</v>
      </c>
      <c r="H29" s="341">
        <v>531</v>
      </c>
      <c r="I29" s="624">
        <f t="shared" si="1"/>
        <v>28.125</v>
      </c>
    </row>
    <row r="30" spans="2:9" x14ac:dyDescent="0.2">
      <c r="B30" s="619" t="s">
        <v>4</v>
      </c>
      <c r="C30" s="341">
        <f t="shared" si="0"/>
        <v>320</v>
      </c>
      <c r="D30" s="341">
        <v>1</v>
      </c>
      <c r="E30" s="624">
        <v>0.3125</v>
      </c>
      <c r="F30" s="341">
        <v>109</v>
      </c>
      <c r="G30" s="624">
        <v>34.0625</v>
      </c>
      <c r="H30" s="341">
        <v>210</v>
      </c>
      <c r="I30" s="624">
        <f t="shared" si="1"/>
        <v>65.625</v>
      </c>
    </row>
    <row r="31" spans="2:9" x14ac:dyDescent="0.2">
      <c r="B31" s="456" t="s">
        <v>3</v>
      </c>
      <c r="C31" s="333">
        <f>SUM(C13:C30)</f>
        <v>182756</v>
      </c>
      <c r="D31" s="333">
        <f>SUM(D13:D30)</f>
        <v>4986</v>
      </c>
      <c r="E31" s="625">
        <f t="shared" ref="E31" si="2">D31/C31*100</f>
        <v>2.7282278010024292</v>
      </c>
      <c r="F31" s="333">
        <f>SUM(F13:F30)</f>
        <v>23456</v>
      </c>
      <c r="G31" s="625">
        <f t="shared" ref="G31" si="3">F31/C31*100</f>
        <v>12.834599137648011</v>
      </c>
      <c r="H31" s="333">
        <f>SUM(H13:H30)</f>
        <v>154314</v>
      </c>
      <c r="I31" s="625">
        <f t="shared" si="1"/>
        <v>84.437173061349554</v>
      </c>
    </row>
    <row r="33" spans="2:2" x14ac:dyDescent="0.2">
      <c r="B33" s="848" t="s">
        <v>293</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2.28515625" style="452" bestFit="1" customWidth="1"/>
    <col min="4" max="4" width="15.140625" style="452" customWidth="1"/>
    <col min="5" max="5" width="13.5703125" style="452" customWidth="1"/>
    <col min="6" max="6" width="1.140625" style="452" customWidth="1"/>
    <col min="7" max="7" width="12.42578125" style="452" customWidth="1"/>
    <col min="8" max="8" width="14.85546875" style="452" customWidth="1"/>
    <col min="9" max="9" width="1.140625" style="452" customWidth="1"/>
    <col min="10" max="10" width="12.42578125" style="452" customWidth="1"/>
    <col min="11" max="11" width="14.7109375" style="452" customWidth="1"/>
    <col min="12" max="16384" width="11.42578125" style="452"/>
  </cols>
  <sheetData>
    <row r="1" spans="1:14" s="445" customFormat="1" x14ac:dyDescent="0.2">
      <c r="A1" s="445" t="s">
        <v>102</v>
      </c>
      <c r="B1" s="445" t="s">
        <v>59</v>
      </c>
      <c r="M1" s="445" t="s">
        <v>87</v>
      </c>
    </row>
    <row r="2" spans="1:14" s="445" customFormat="1" x14ac:dyDescent="0.2"/>
    <row r="3" spans="1:14" s="445" customFormat="1" x14ac:dyDescent="0.2"/>
    <row r="4" spans="1:14" s="445" customFormat="1" x14ac:dyDescent="0.2"/>
    <row r="5" spans="1:14" s="445" customFormat="1" ht="16.5" customHeight="1" x14ac:dyDescent="0.2"/>
    <row r="6" spans="1:14" s="449" customFormat="1" ht="38.25" customHeight="1" x14ac:dyDescent="0.2">
      <c r="A6" s="446"/>
      <c r="B6" s="1191" t="s">
        <v>473</v>
      </c>
      <c r="C6" s="1191"/>
      <c r="D6" s="1191"/>
      <c r="E6" s="1191"/>
      <c r="F6" s="1191"/>
      <c r="G6" s="1191"/>
      <c r="H6" s="1191"/>
      <c r="I6" s="1191"/>
      <c r="J6" s="1191"/>
      <c r="K6" s="1191"/>
      <c r="L6" s="448"/>
      <c r="M6" s="448"/>
      <c r="N6" s="448"/>
    </row>
    <row r="7" spans="1:14" s="449" customFormat="1" ht="15.75" customHeight="1" x14ac:dyDescent="0.2">
      <c r="A7" s="446"/>
      <c r="B7" s="1192" t="str">
        <f>porsaad!B6</f>
        <v>Situación a 31 de marzo de 2023</v>
      </c>
      <c r="C7" s="1192"/>
      <c r="D7" s="1192"/>
      <c r="E7" s="1192"/>
      <c r="F7" s="1192"/>
      <c r="G7" s="1192"/>
      <c r="H7" s="1192"/>
      <c r="I7" s="1192"/>
      <c r="J7" s="1192"/>
      <c r="K7" s="1192"/>
      <c r="L7" s="451"/>
      <c r="M7" s="451"/>
      <c r="N7" s="451"/>
    </row>
    <row r="8" spans="1:14" ht="8.25" customHeight="1" x14ac:dyDescent="0.2"/>
    <row r="9" spans="1:14" ht="15" customHeight="1" x14ac:dyDescent="0.2">
      <c r="B9" s="1193" t="s">
        <v>15</v>
      </c>
      <c r="C9" s="1196" t="s">
        <v>32</v>
      </c>
      <c r="D9" s="1199" t="s">
        <v>220</v>
      </c>
      <c r="E9" s="1200"/>
      <c r="F9" s="792"/>
      <c r="G9" s="1199" t="s">
        <v>295</v>
      </c>
      <c r="H9" s="1200"/>
      <c r="I9" s="792"/>
      <c r="J9" s="1199" t="s">
        <v>294</v>
      </c>
      <c r="K9" s="1200"/>
    </row>
    <row r="10" spans="1:14" ht="15.75" customHeight="1" x14ac:dyDescent="0.2">
      <c r="B10" s="1194"/>
      <c r="C10" s="1197"/>
      <c r="D10" s="1206"/>
      <c r="E10" s="1207"/>
      <c r="F10" s="792"/>
      <c r="G10" s="1206"/>
      <c r="H10" s="1207"/>
      <c r="I10" s="792"/>
      <c r="J10" s="1206"/>
      <c r="K10" s="1207"/>
    </row>
    <row r="11" spans="1:14" ht="15" x14ac:dyDescent="0.2">
      <c r="B11" s="1194"/>
      <c r="C11" s="1197"/>
      <c r="D11" s="1206"/>
      <c r="E11" s="1207"/>
      <c r="F11" s="792"/>
      <c r="G11" s="1206"/>
      <c r="H11" s="1207"/>
      <c r="I11" s="792"/>
      <c r="J11" s="1206"/>
      <c r="K11" s="1207"/>
    </row>
    <row r="12" spans="1:14" ht="21.75" customHeight="1" x14ac:dyDescent="0.2">
      <c r="B12" s="1194"/>
      <c r="C12" s="1198"/>
      <c r="D12" s="1201"/>
      <c r="E12" s="1202"/>
      <c r="F12" s="792"/>
      <c r="G12" s="1201"/>
      <c r="H12" s="1202"/>
      <c r="I12" s="792"/>
      <c r="J12" s="1201"/>
      <c r="K12" s="1202"/>
    </row>
    <row r="13" spans="1:14" ht="24.75" customHeight="1" x14ac:dyDescent="0.2">
      <c r="B13" s="1195"/>
      <c r="C13" s="620" t="s">
        <v>12</v>
      </c>
      <c r="D13" s="620" t="s">
        <v>12</v>
      </c>
      <c r="E13" s="849" t="s">
        <v>196</v>
      </c>
      <c r="F13" s="621"/>
      <c r="G13" s="620" t="s">
        <v>12</v>
      </c>
      <c r="H13" s="849" t="s">
        <v>296</v>
      </c>
      <c r="I13" s="621"/>
      <c r="J13" s="620" t="s">
        <v>12</v>
      </c>
      <c r="K13" s="622" t="s">
        <v>196</v>
      </c>
    </row>
    <row r="14" spans="1:14" ht="12.75" customHeight="1" x14ac:dyDescent="0.2">
      <c r="B14" s="618" t="s">
        <v>11</v>
      </c>
      <c r="C14" s="335">
        <f>'21solsaad'!D10</f>
        <v>425532</v>
      </c>
      <c r="D14" s="335">
        <f>'10pendResol'!H13</f>
        <v>32363</v>
      </c>
      <c r="E14" s="485">
        <f>D14/$C14*100</f>
        <v>7.6053034789393044</v>
      </c>
      <c r="F14" s="338"/>
      <c r="G14" s="337">
        <f>'10pendPrest'!H13</f>
        <v>37592</v>
      </c>
      <c r="H14" s="487">
        <f t="shared" ref="H14:H32" si="0">G14/$J14*100</f>
        <v>53.737402615967412</v>
      </c>
      <c r="I14" s="338"/>
      <c r="J14" s="335">
        <f t="shared" ref="J14:J31" si="1">D14+G14</f>
        <v>69955</v>
      </c>
      <c r="K14" s="487">
        <f t="shared" ref="K14:K32" si="2">J14/C14*100</f>
        <v>16.439421712115657</v>
      </c>
    </row>
    <row r="15" spans="1:14" x14ac:dyDescent="0.2">
      <c r="B15" s="619" t="s">
        <v>10</v>
      </c>
      <c r="C15" s="341">
        <f>'21solsaad'!D11</f>
        <v>51519</v>
      </c>
      <c r="D15" s="341">
        <f>'10pendResol'!H14</f>
        <v>235</v>
      </c>
      <c r="E15" s="485">
        <f t="shared" ref="E15:E31" si="3">D15/$C15*100</f>
        <v>0.45614239406820783</v>
      </c>
      <c r="F15" s="338"/>
      <c r="G15" s="338">
        <f>'10pendPrest'!H14</f>
        <v>986</v>
      </c>
      <c r="H15" s="488">
        <f t="shared" si="0"/>
        <v>80.753480753480758</v>
      </c>
      <c r="I15" s="338"/>
      <c r="J15" s="341">
        <f t="shared" si="1"/>
        <v>1221</v>
      </c>
      <c r="K15" s="488">
        <f t="shared" si="2"/>
        <v>2.3699994176905608</v>
      </c>
    </row>
    <row r="16" spans="1:14" x14ac:dyDescent="0.2">
      <c r="B16" s="619" t="s">
        <v>40</v>
      </c>
      <c r="C16" s="341">
        <f>'21solsaad'!D12</f>
        <v>44700</v>
      </c>
      <c r="D16" s="341">
        <f>'10pendResol'!H15</f>
        <v>848</v>
      </c>
      <c r="E16" s="485">
        <f t="shared" si="3"/>
        <v>1.8970917225950783</v>
      </c>
      <c r="F16" s="338"/>
      <c r="G16" s="338">
        <f>'10pendPrest'!H15</f>
        <v>2351</v>
      </c>
      <c r="H16" s="488">
        <f t="shared" si="0"/>
        <v>73.491716161300403</v>
      </c>
      <c r="I16" s="338"/>
      <c r="J16" s="341">
        <f t="shared" si="1"/>
        <v>3199</v>
      </c>
      <c r="K16" s="488">
        <f t="shared" si="2"/>
        <v>7.1565995525727066</v>
      </c>
    </row>
    <row r="17" spans="2:11" x14ac:dyDescent="0.2">
      <c r="B17" s="619" t="s">
        <v>41</v>
      </c>
      <c r="C17" s="341">
        <f>'21solsaad'!D13</f>
        <v>40775</v>
      </c>
      <c r="D17" s="341">
        <f>'10pendResol'!H16</f>
        <v>876</v>
      </c>
      <c r="E17" s="485">
        <f t="shared" si="3"/>
        <v>2.1483752299202941</v>
      </c>
      <c r="F17" s="338"/>
      <c r="G17" s="338">
        <f>'10pendPrest'!H16</f>
        <v>2431</v>
      </c>
      <c r="H17" s="488">
        <f t="shared" si="0"/>
        <v>73.510734804959171</v>
      </c>
      <c r="I17" s="338"/>
      <c r="J17" s="341">
        <f t="shared" si="1"/>
        <v>3307</v>
      </c>
      <c r="K17" s="488">
        <f t="shared" si="2"/>
        <v>8.1103617412630289</v>
      </c>
    </row>
    <row r="18" spans="2:11" x14ac:dyDescent="0.2">
      <c r="B18" s="619" t="s">
        <v>9</v>
      </c>
      <c r="C18" s="341">
        <f>'21solsaad'!D14</f>
        <v>57505</v>
      </c>
      <c r="D18" s="341">
        <f>'10pendResol'!H17</f>
        <v>8246</v>
      </c>
      <c r="E18" s="485">
        <f>D18/$C18*100</f>
        <v>14.339622641509434</v>
      </c>
      <c r="F18" s="338"/>
      <c r="G18" s="338">
        <f>'10pendPrest'!H17</f>
        <v>6063</v>
      </c>
      <c r="H18" s="488">
        <f t="shared" si="0"/>
        <v>42.371933747990774</v>
      </c>
      <c r="I18" s="338"/>
      <c r="J18" s="341">
        <f t="shared" si="1"/>
        <v>14309</v>
      </c>
      <c r="K18" s="488">
        <f t="shared" si="2"/>
        <v>24.883053647508913</v>
      </c>
    </row>
    <row r="19" spans="2:11" x14ac:dyDescent="0.2">
      <c r="B19" s="619" t="s">
        <v>8</v>
      </c>
      <c r="C19" s="341">
        <f>'21solsaad'!D15</f>
        <v>23427</v>
      </c>
      <c r="D19" s="341">
        <f>'10pendResol'!H18</f>
        <v>605</v>
      </c>
      <c r="E19" s="485">
        <f t="shared" si="3"/>
        <v>2.5824902889827976</v>
      </c>
      <c r="F19" s="338"/>
      <c r="G19" s="338">
        <f>'10pendPrest'!H18</f>
        <v>411</v>
      </c>
      <c r="H19" s="488">
        <f t="shared" si="0"/>
        <v>40.452755905511815</v>
      </c>
      <c r="I19" s="338"/>
      <c r="J19" s="341">
        <f t="shared" si="1"/>
        <v>1016</v>
      </c>
      <c r="K19" s="488">
        <f t="shared" si="2"/>
        <v>4.3368762538950785</v>
      </c>
    </row>
    <row r="20" spans="2:11" x14ac:dyDescent="0.2">
      <c r="B20" s="619" t="s">
        <v>7</v>
      </c>
      <c r="C20" s="341">
        <f>'21solsaad'!D16</f>
        <v>148924</v>
      </c>
      <c r="D20" s="341">
        <f>'10pendResol'!H19</f>
        <v>2766</v>
      </c>
      <c r="E20" s="485">
        <f t="shared" si="3"/>
        <v>1.8573231984099274</v>
      </c>
      <c r="F20" s="338"/>
      <c r="G20" s="338">
        <f>'10pendPrest'!H19</f>
        <v>36</v>
      </c>
      <c r="H20" s="488">
        <f t="shared" si="0"/>
        <v>1.2847965738758029</v>
      </c>
      <c r="I20" s="338"/>
      <c r="J20" s="341">
        <f t="shared" si="1"/>
        <v>2802</v>
      </c>
      <c r="K20" s="488">
        <f t="shared" si="2"/>
        <v>1.8814966022937873</v>
      </c>
    </row>
    <row r="21" spans="2:11" x14ac:dyDescent="0.2">
      <c r="B21" s="619" t="s">
        <v>43</v>
      </c>
      <c r="C21" s="341">
        <f>'21solsaad'!D17</f>
        <v>92632</v>
      </c>
      <c r="D21" s="341">
        <f>'10pendResol'!H20</f>
        <v>809</v>
      </c>
      <c r="E21" s="485">
        <f t="shared" si="3"/>
        <v>0.87334830296225929</v>
      </c>
      <c r="F21" s="338"/>
      <c r="G21" s="338">
        <f>'10pendPrest'!H20</f>
        <v>1926</v>
      </c>
      <c r="H21" s="488">
        <f t="shared" si="0"/>
        <v>70.420475319926879</v>
      </c>
      <c r="I21" s="338"/>
      <c r="J21" s="341">
        <f t="shared" si="1"/>
        <v>2735</v>
      </c>
      <c r="K21" s="488">
        <f t="shared" si="2"/>
        <v>2.952543397530011</v>
      </c>
    </row>
    <row r="22" spans="2:11" x14ac:dyDescent="0.2">
      <c r="B22" s="619" t="s">
        <v>44</v>
      </c>
      <c r="C22" s="341">
        <f>'21solsaad'!D18</f>
        <v>361875</v>
      </c>
      <c r="D22" s="341">
        <f>'10pendResol'!H21</f>
        <v>3730</v>
      </c>
      <c r="E22" s="485">
        <f t="shared" si="3"/>
        <v>1.0307426597582037</v>
      </c>
      <c r="F22" s="338"/>
      <c r="G22" s="338">
        <f>'10pendPrest'!H21</f>
        <v>63660</v>
      </c>
      <c r="H22" s="488">
        <f t="shared" si="0"/>
        <v>94.465054162338618</v>
      </c>
      <c r="I22" s="338"/>
      <c r="J22" s="341">
        <f t="shared" si="1"/>
        <v>67390</v>
      </c>
      <c r="K22" s="488">
        <f t="shared" si="2"/>
        <v>18.622452504317788</v>
      </c>
    </row>
    <row r="23" spans="2:11" x14ac:dyDescent="0.2">
      <c r="B23" s="619" t="s">
        <v>6</v>
      </c>
      <c r="C23" s="341">
        <f>'21solsaad'!D19</f>
        <v>189190</v>
      </c>
      <c r="D23" s="341">
        <f>'10pendResol'!H22</f>
        <v>6438</v>
      </c>
      <c r="E23" s="485">
        <f t="shared" si="3"/>
        <v>3.4029282731645432</v>
      </c>
      <c r="F23" s="338"/>
      <c r="G23" s="338">
        <f>'10pendPrest'!H22</f>
        <v>5699</v>
      </c>
      <c r="H23" s="488">
        <f t="shared" si="0"/>
        <v>46.955590343577491</v>
      </c>
      <c r="I23" s="338"/>
      <c r="J23" s="341">
        <f t="shared" si="1"/>
        <v>12137</v>
      </c>
      <c r="K23" s="488">
        <f t="shared" si="2"/>
        <v>6.4152439346688519</v>
      </c>
    </row>
    <row r="24" spans="2:11" x14ac:dyDescent="0.2">
      <c r="B24" s="619" t="s">
        <v>5</v>
      </c>
      <c r="C24" s="341">
        <f>'21solsaad'!D20</f>
        <v>56862</v>
      </c>
      <c r="D24" s="341">
        <f>'10pendResol'!H23</f>
        <v>589</v>
      </c>
      <c r="E24" s="485">
        <f t="shared" si="3"/>
        <v>1.0358411592979495</v>
      </c>
      <c r="F24" s="338"/>
      <c r="G24" s="338">
        <f>'10pendPrest'!H23</f>
        <v>4565</v>
      </c>
      <c r="H24" s="488">
        <f t="shared" si="0"/>
        <v>88.571982925882807</v>
      </c>
      <c r="I24" s="338"/>
      <c r="J24" s="341">
        <f t="shared" si="1"/>
        <v>5154</v>
      </c>
      <c r="K24" s="488">
        <f t="shared" si="2"/>
        <v>9.064049804790546</v>
      </c>
    </row>
    <row r="25" spans="2:11" x14ac:dyDescent="0.2">
      <c r="B25" s="619" t="s">
        <v>38</v>
      </c>
      <c r="C25" s="341">
        <f>'21solsaad'!D21</f>
        <v>80507</v>
      </c>
      <c r="D25" s="341">
        <f>'10pendResol'!H24</f>
        <v>639</v>
      </c>
      <c r="E25" s="485">
        <f t="shared" si="3"/>
        <v>0.79371980076266657</v>
      </c>
      <c r="F25" s="338"/>
      <c r="G25" s="338">
        <f>'10pendPrest'!H24</f>
        <v>2206</v>
      </c>
      <c r="H25" s="488">
        <f t="shared" si="0"/>
        <v>77.539543057996482</v>
      </c>
      <c r="I25" s="338"/>
      <c r="J25" s="341">
        <f t="shared" si="1"/>
        <v>2845</v>
      </c>
      <c r="K25" s="488">
        <f t="shared" si="2"/>
        <v>3.5338541990137502</v>
      </c>
    </row>
    <row r="26" spans="2:11" x14ac:dyDescent="0.2">
      <c r="B26" s="619" t="s">
        <v>45</v>
      </c>
      <c r="C26" s="341">
        <f>'21solsaad'!D22</f>
        <v>229086</v>
      </c>
      <c r="D26" s="341">
        <f>'10pendResol'!H25</f>
        <v>67</v>
      </c>
      <c r="E26" s="485">
        <f t="shared" si="3"/>
        <v>2.9246658460141607E-2</v>
      </c>
      <c r="F26" s="338"/>
      <c r="G26" s="338">
        <f>'10pendPrest'!H25</f>
        <v>9198</v>
      </c>
      <c r="H26" s="488">
        <f t="shared" si="0"/>
        <v>99.276848354020501</v>
      </c>
      <c r="I26" s="338"/>
      <c r="J26" s="341">
        <f t="shared" si="1"/>
        <v>9265</v>
      </c>
      <c r="K26" s="488">
        <f t="shared" si="2"/>
        <v>4.0443326960180892</v>
      </c>
    </row>
    <row r="27" spans="2:11" x14ac:dyDescent="0.2">
      <c r="B27" s="619" t="s">
        <v>46</v>
      </c>
      <c r="C27" s="341">
        <f>'21solsaad'!D23</f>
        <v>57106</v>
      </c>
      <c r="D27" s="341">
        <f>'10pendResol'!H26</f>
        <v>1935</v>
      </c>
      <c r="E27" s="485">
        <f t="shared" si="3"/>
        <v>3.3884355409238962</v>
      </c>
      <c r="F27" s="338"/>
      <c r="G27" s="338">
        <f>'10pendPrest'!H26</f>
        <v>6950</v>
      </c>
      <c r="H27" s="488">
        <f t="shared" si="0"/>
        <v>78.221722003376485</v>
      </c>
      <c r="I27" s="338"/>
      <c r="J27" s="341">
        <f t="shared" si="1"/>
        <v>8885</v>
      </c>
      <c r="K27" s="488">
        <f t="shared" si="2"/>
        <v>15.558785416593704</v>
      </c>
    </row>
    <row r="28" spans="2:11" x14ac:dyDescent="0.2">
      <c r="B28" s="619" t="s">
        <v>47</v>
      </c>
      <c r="C28" s="341">
        <f>'21solsaad'!D24</f>
        <v>21369</v>
      </c>
      <c r="D28" s="341">
        <f>'10pendResol'!H27</f>
        <v>61</v>
      </c>
      <c r="E28" s="485">
        <f t="shared" si="3"/>
        <v>0.28546024615096638</v>
      </c>
      <c r="F28" s="338"/>
      <c r="G28" s="338">
        <f>'10pendPrest'!H27</f>
        <v>516</v>
      </c>
      <c r="H28" s="488">
        <f t="shared" si="0"/>
        <v>89.428076256499139</v>
      </c>
      <c r="I28" s="338"/>
      <c r="J28" s="341">
        <f t="shared" si="1"/>
        <v>577</v>
      </c>
      <c r="K28" s="488">
        <f t="shared" si="2"/>
        <v>2.7001731480181572</v>
      </c>
    </row>
    <row r="29" spans="2:11" x14ac:dyDescent="0.2">
      <c r="B29" s="619" t="s">
        <v>48</v>
      </c>
      <c r="C29" s="341">
        <f>'21solsaad'!D25</f>
        <v>109480</v>
      </c>
      <c r="D29" s="341">
        <f>'10pendResol'!H28</f>
        <v>454</v>
      </c>
      <c r="E29" s="485">
        <f t="shared" si="3"/>
        <v>0.41468761417610522</v>
      </c>
      <c r="F29" s="338"/>
      <c r="G29" s="338">
        <f>'10pendPrest'!H28</f>
        <v>8983</v>
      </c>
      <c r="H29" s="488">
        <f t="shared" si="0"/>
        <v>95.18914909399173</v>
      </c>
      <c r="I29" s="338"/>
      <c r="J29" s="341">
        <f t="shared" si="1"/>
        <v>9437</v>
      </c>
      <c r="K29" s="488">
        <f t="shared" si="2"/>
        <v>8.6198392400438433</v>
      </c>
    </row>
    <row r="30" spans="2:11" x14ac:dyDescent="0.2">
      <c r="B30" s="619" t="s">
        <v>49</v>
      </c>
      <c r="C30" s="341">
        <f>'21solsaad'!D26</f>
        <v>14405</v>
      </c>
      <c r="D30" s="341">
        <f>'10pendResol'!H29</f>
        <v>8</v>
      </c>
      <c r="E30" s="485">
        <f t="shared" si="3"/>
        <v>5.5536272127733433E-2</v>
      </c>
      <c r="F30" s="338"/>
      <c r="G30" s="338">
        <f>'10pendPrest'!H29</f>
        <v>531</v>
      </c>
      <c r="H30" s="488">
        <f t="shared" si="0"/>
        <v>98.515769944341372</v>
      </c>
      <c r="I30" s="338"/>
      <c r="J30" s="341">
        <f t="shared" si="1"/>
        <v>539</v>
      </c>
      <c r="K30" s="488">
        <f t="shared" si="2"/>
        <v>3.7417563346060398</v>
      </c>
    </row>
    <row r="31" spans="2:11" x14ac:dyDescent="0.2">
      <c r="B31" s="619" t="s">
        <v>4</v>
      </c>
      <c r="C31" s="341">
        <f>'21solsaad'!D27</f>
        <v>5007</v>
      </c>
      <c r="D31" s="341">
        <f>'10pendResol'!H30</f>
        <v>37</v>
      </c>
      <c r="E31" s="485">
        <f t="shared" si="3"/>
        <v>0.73896544837227884</v>
      </c>
      <c r="F31" s="338"/>
      <c r="G31" s="338">
        <f>'10pendPrest'!H30</f>
        <v>210</v>
      </c>
      <c r="H31" s="488">
        <f t="shared" si="0"/>
        <v>85.020242914979761</v>
      </c>
      <c r="I31" s="338"/>
      <c r="J31" s="341">
        <f t="shared" si="1"/>
        <v>247</v>
      </c>
      <c r="K31" s="488">
        <f t="shared" si="2"/>
        <v>4.9330936688635907</v>
      </c>
    </row>
    <row r="32" spans="2:11" x14ac:dyDescent="0.2">
      <c r="B32" s="456" t="s">
        <v>3</v>
      </c>
      <c r="C32" s="333">
        <f>SUM(C14:C31)</f>
        <v>2009901</v>
      </c>
      <c r="D32" s="333">
        <f>SUM(D14:D31)</f>
        <v>60706</v>
      </c>
      <c r="E32" s="486">
        <f>D32/$C32*100</f>
        <v>3.0203477683726709</v>
      </c>
      <c r="F32" s="349"/>
      <c r="G32" s="339">
        <f>SUM(G14:G31)</f>
        <v>154314</v>
      </c>
      <c r="H32" s="489">
        <f t="shared" si="0"/>
        <v>71.767277462561623</v>
      </c>
      <c r="I32" s="349"/>
      <c r="J32" s="333">
        <f>SUM(J14:J31)</f>
        <v>215020</v>
      </c>
      <c r="K32" s="489">
        <f t="shared" si="2"/>
        <v>10.698039356167294</v>
      </c>
    </row>
    <row r="34" spans="2:2" x14ac:dyDescent="0.2">
      <c r="B34" s="848" t="s">
        <v>293</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474</v>
      </c>
      <c r="C6" s="1170"/>
      <c r="D6" s="1170"/>
      <c r="E6" s="1170"/>
      <c r="F6" s="1170"/>
      <c r="G6" s="1170"/>
      <c r="H6" s="1170"/>
      <c r="I6" s="1170"/>
      <c r="J6" s="1170"/>
      <c r="K6" s="1170"/>
      <c r="L6" s="1170"/>
      <c r="M6" s="1170"/>
      <c r="N6" s="1170"/>
      <c r="O6" s="389"/>
    </row>
    <row r="7" spans="1:17" s="7" customFormat="1" ht="11.2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490</v>
      </c>
      <c r="C8" s="1171"/>
      <c r="D8" s="1171"/>
      <c r="E8" s="1171"/>
      <c r="F8" s="1171"/>
      <c r="G8" s="1171"/>
      <c r="H8" s="1171"/>
      <c r="I8" s="1171"/>
      <c r="J8" s="1171"/>
      <c r="K8" s="1171"/>
      <c r="L8" s="1171"/>
      <c r="M8" s="1171"/>
      <c r="N8" s="1171"/>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72" t="s">
        <v>3</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309072</v>
      </c>
      <c r="D13" s="392">
        <v>269920</v>
      </c>
      <c r="E13" s="392">
        <v>39152</v>
      </c>
      <c r="F13" s="393">
        <v>0.87332401511621882</v>
      </c>
      <c r="G13" s="393">
        <v>0.12667598488378112</v>
      </c>
      <c r="I13" s="391">
        <v>14</v>
      </c>
      <c r="J13" s="391">
        <v>1</v>
      </c>
      <c r="K13" s="391">
        <v>8</v>
      </c>
      <c r="L13" s="390" t="s">
        <v>7</v>
      </c>
      <c r="M13" s="392">
        <v>116227</v>
      </c>
      <c r="N13" s="392">
        <v>159</v>
      </c>
      <c r="O13" s="393">
        <f t="shared" ref="O13:P28" si="0">INDEX($B$13:$G$32,$K13,O$11)</f>
        <v>0.9986338563057412</v>
      </c>
      <c r="P13" s="393">
        <f t="shared" si="0"/>
        <v>1.3661436942587596E-3</v>
      </c>
      <c r="Q13" s="393">
        <f>$F$32</f>
        <v>0.87921382845556073</v>
      </c>
    </row>
    <row r="14" spans="1:17" s="390" customFormat="1" ht="15" x14ac:dyDescent="0.25">
      <c r="B14" s="390" t="s">
        <v>10</v>
      </c>
      <c r="C14" s="392">
        <v>39602</v>
      </c>
      <c r="D14" s="392">
        <v>37918</v>
      </c>
      <c r="E14" s="392">
        <v>1684</v>
      </c>
      <c r="F14" s="393">
        <v>0.95747689510630773</v>
      </c>
      <c r="G14" s="393">
        <v>4.2523104893692237E-2</v>
      </c>
      <c r="I14" s="391">
        <v>4</v>
      </c>
      <c r="J14" s="391">
        <v>2</v>
      </c>
      <c r="K14" s="391">
        <v>13</v>
      </c>
      <c r="L14" s="390" t="s">
        <v>38</v>
      </c>
      <c r="M14" s="392">
        <v>70190</v>
      </c>
      <c r="N14" s="392">
        <v>2255</v>
      </c>
      <c r="O14" s="393">
        <f t="shared" si="0"/>
        <v>0.96887293809096553</v>
      </c>
      <c r="P14" s="393">
        <f t="shared" si="0"/>
        <v>3.1127061909034439E-2</v>
      </c>
      <c r="Q14" s="393">
        <f t="shared" ref="Q14:Q32" si="1">$F$32</f>
        <v>0.87921382845556073</v>
      </c>
    </row>
    <row r="15" spans="1:17" s="390" customFormat="1" ht="15" x14ac:dyDescent="0.25">
      <c r="B15" s="390" t="s">
        <v>40</v>
      </c>
      <c r="C15" s="392">
        <v>31846</v>
      </c>
      <c r="D15" s="392">
        <v>28870</v>
      </c>
      <c r="E15" s="392">
        <v>2976</v>
      </c>
      <c r="F15" s="393">
        <v>0.90655027318972559</v>
      </c>
      <c r="G15" s="393">
        <v>9.3449726810274442E-2</v>
      </c>
      <c r="I15" s="391">
        <v>10</v>
      </c>
      <c r="J15" s="391">
        <v>3</v>
      </c>
      <c r="K15" s="391">
        <v>10</v>
      </c>
      <c r="L15" s="390" t="s">
        <v>42</v>
      </c>
      <c r="M15" s="392">
        <v>1438</v>
      </c>
      <c r="N15" s="392">
        <v>63</v>
      </c>
      <c r="O15" s="393">
        <f t="shared" si="0"/>
        <v>0.9580279813457695</v>
      </c>
      <c r="P15" s="393">
        <f t="shared" si="0"/>
        <v>4.197201865423051E-2</v>
      </c>
      <c r="Q15" s="393">
        <f t="shared" si="1"/>
        <v>0.87921382845556073</v>
      </c>
    </row>
    <row r="16" spans="1:17" s="390" customFormat="1" ht="15" x14ac:dyDescent="0.25">
      <c r="B16" s="390" t="s">
        <v>41</v>
      </c>
      <c r="C16" s="392">
        <v>30395</v>
      </c>
      <c r="D16" s="392">
        <v>26768</v>
      </c>
      <c r="E16" s="392">
        <v>3627</v>
      </c>
      <c r="F16" s="393">
        <v>0.88067116302023363</v>
      </c>
      <c r="G16" s="393">
        <v>0.11932883697976641</v>
      </c>
      <c r="I16" s="391">
        <v>11</v>
      </c>
      <c r="J16" s="391">
        <v>4</v>
      </c>
      <c r="K16" s="391">
        <v>2</v>
      </c>
      <c r="L16" s="390" t="s">
        <v>10</v>
      </c>
      <c r="M16" s="392">
        <v>37918</v>
      </c>
      <c r="N16" s="392">
        <v>1684</v>
      </c>
      <c r="O16" s="393">
        <f t="shared" si="0"/>
        <v>0.95747689510630773</v>
      </c>
      <c r="P16" s="393">
        <f t="shared" si="0"/>
        <v>4.2523104893692237E-2</v>
      </c>
      <c r="Q16" s="393">
        <f t="shared" si="1"/>
        <v>0.87921382845556073</v>
      </c>
    </row>
    <row r="17" spans="2:17" s="390" customFormat="1" ht="15" x14ac:dyDescent="0.25">
      <c r="B17" s="390" t="s">
        <v>9</v>
      </c>
      <c r="C17" s="392">
        <v>42790</v>
      </c>
      <c r="D17" s="392">
        <v>36628</v>
      </c>
      <c r="E17" s="392">
        <v>6162</v>
      </c>
      <c r="F17" s="393">
        <v>0.85599439121290022</v>
      </c>
      <c r="G17" s="393">
        <v>0.14400560878709978</v>
      </c>
      <c r="I17" s="391">
        <v>15</v>
      </c>
      <c r="J17" s="391">
        <v>5</v>
      </c>
      <c r="K17" s="391">
        <v>6</v>
      </c>
      <c r="L17" s="390" t="s">
        <v>8</v>
      </c>
      <c r="M17" s="392">
        <v>17818</v>
      </c>
      <c r="N17" s="392">
        <v>822</v>
      </c>
      <c r="O17" s="393">
        <f t="shared" si="0"/>
        <v>0.95590128755364812</v>
      </c>
      <c r="P17" s="393">
        <f t="shared" si="0"/>
        <v>4.4098712446351933E-2</v>
      </c>
      <c r="Q17" s="393">
        <f t="shared" si="1"/>
        <v>0.87921382845556073</v>
      </c>
    </row>
    <row r="18" spans="2:17" s="390" customFormat="1" ht="15" x14ac:dyDescent="0.25">
      <c r="B18" s="390" t="s">
        <v>8</v>
      </c>
      <c r="C18" s="392">
        <v>18640</v>
      </c>
      <c r="D18" s="392">
        <v>17818</v>
      </c>
      <c r="E18" s="392">
        <v>822</v>
      </c>
      <c r="F18" s="393">
        <v>0.95590128755364812</v>
      </c>
      <c r="G18" s="393">
        <v>4.4098712446351933E-2</v>
      </c>
      <c r="I18" s="391">
        <v>5</v>
      </c>
      <c r="J18" s="391">
        <v>6</v>
      </c>
      <c r="K18" s="391">
        <v>17</v>
      </c>
      <c r="L18" s="390" t="s">
        <v>47</v>
      </c>
      <c r="M18" s="392">
        <v>15346</v>
      </c>
      <c r="N18" s="392">
        <v>738</v>
      </c>
      <c r="O18" s="393">
        <f t="shared" si="0"/>
        <v>0.95411589156926135</v>
      </c>
      <c r="P18" s="393">
        <f t="shared" si="0"/>
        <v>4.5884108430738625E-2</v>
      </c>
      <c r="Q18" s="393">
        <f t="shared" si="1"/>
        <v>0.87921382845556073</v>
      </c>
    </row>
    <row r="19" spans="2:17" s="390" customFormat="1" ht="15" x14ac:dyDescent="0.25">
      <c r="B19" s="390" t="s">
        <v>43</v>
      </c>
      <c r="C19" s="392">
        <v>71607</v>
      </c>
      <c r="D19" s="392">
        <v>67575</v>
      </c>
      <c r="E19" s="392">
        <v>4032</v>
      </c>
      <c r="F19" s="393">
        <v>0.94369265574594663</v>
      </c>
      <c r="G19" s="393">
        <v>5.6307344254053378E-2</v>
      </c>
      <c r="I19" s="391">
        <v>7</v>
      </c>
      <c r="J19" s="391">
        <v>7</v>
      </c>
      <c r="K19" s="391">
        <v>7</v>
      </c>
      <c r="L19" s="390" t="s">
        <v>43</v>
      </c>
      <c r="M19" s="392">
        <v>67575</v>
      </c>
      <c r="N19" s="392">
        <v>4032</v>
      </c>
      <c r="O19" s="393">
        <f t="shared" si="0"/>
        <v>0.94369265574594663</v>
      </c>
      <c r="P19" s="393">
        <f t="shared" si="0"/>
        <v>5.6307344254053378E-2</v>
      </c>
      <c r="Q19" s="393">
        <f t="shared" si="1"/>
        <v>0.87921382845556073</v>
      </c>
    </row>
    <row r="20" spans="2:17" s="390" customFormat="1" ht="15" x14ac:dyDescent="0.25">
      <c r="B20" s="390" t="s">
        <v>7</v>
      </c>
      <c r="C20" s="392">
        <v>116386</v>
      </c>
      <c r="D20" s="392">
        <v>116227</v>
      </c>
      <c r="E20" s="392">
        <v>159</v>
      </c>
      <c r="F20" s="393">
        <v>0.9986338563057412</v>
      </c>
      <c r="G20" s="393">
        <v>1.3661436942587596E-3</v>
      </c>
      <c r="I20" s="391">
        <v>1</v>
      </c>
      <c r="J20" s="391">
        <v>8</v>
      </c>
      <c r="K20" s="391">
        <v>11</v>
      </c>
      <c r="L20" s="390" t="s">
        <v>6</v>
      </c>
      <c r="M20" s="392">
        <v>138962</v>
      </c>
      <c r="N20" s="392">
        <v>9475</v>
      </c>
      <c r="O20" s="393">
        <f t="shared" si="0"/>
        <v>0.93616820604027295</v>
      </c>
      <c r="P20" s="393">
        <f t="shared" si="0"/>
        <v>6.3831793959727018E-2</v>
      </c>
      <c r="Q20" s="393">
        <f t="shared" si="1"/>
        <v>0.87921382845556073</v>
      </c>
    </row>
    <row r="21" spans="2:17" s="390" customFormat="1" ht="15" x14ac:dyDescent="0.25">
      <c r="B21" s="390" t="s">
        <v>44</v>
      </c>
      <c r="C21" s="392">
        <v>261369</v>
      </c>
      <c r="D21" s="392">
        <v>191389</v>
      </c>
      <c r="E21" s="392">
        <v>69980</v>
      </c>
      <c r="F21" s="393">
        <v>0.73225592935658013</v>
      </c>
      <c r="G21" s="393">
        <v>0.26774407064341982</v>
      </c>
      <c r="I21" s="391">
        <v>20</v>
      </c>
      <c r="J21" s="391">
        <v>9</v>
      </c>
      <c r="K21" s="391">
        <v>14</v>
      </c>
      <c r="L21" s="390" t="s">
        <v>45</v>
      </c>
      <c r="M21" s="392">
        <v>164657</v>
      </c>
      <c r="N21" s="392">
        <v>12228</v>
      </c>
      <c r="O21" s="393">
        <f t="shared" si="0"/>
        <v>0.93087033948610676</v>
      </c>
      <c r="P21" s="393">
        <f t="shared" si="0"/>
        <v>6.9129660513893201E-2</v>
      </c>
      <c r="Q21" s="393">
        <f t="shared" si="1"/>
        <v>0.87921382845556073</v>
      </c>
    </row>
    <row r="22" spans="2:17" s="390" customFormat="1" ht="15" x14ac:dyDescent="0.25">
      <c r="B22" s="390" t="s">
        <v>42</v>
      </c>
      <c r="C22" s="392">
        <v>1501</v>
      </c>
      <c r="D22" s="392">
        <v>1438</v>
      </c>
      <c r="E22" s="392">
        <v>63</v>
      </c>
      <c r="F22" s="393">
        <v>0.9580279813457695</v>
      </c>
      <c r="G22" s="393">
        <v>4.197201865423051E-2</v>
      </c>
      <c r="I22" s="391">
        <v>3</v>
      </c>
      <c r="J22" s="391">
        <v>10</v>
      </c>
      <c r="K22" s="391">
        <v>3</v>
      </c>
      <c r="L22" s="390" t="s">
        <v>40</v>
      </c>
      <c r="M22" s="392">
        <v>28870</v>
      </c>
      <c r="N22" s="392">
        <v>2976</v>
      </c>
      <c r="O22" s="393">
        <f t="shared" si="0"/>
        <v>0.90655027318972559</v>
      </c>
      <c r="P22" s="393">
        <f t="shared" si="0"/>
        <v>9.3449726810274442E-2</v>
      </c>
      <c r="Q22" s="393">
        <f t="shared" si="1"/>
        <v>0.87921382845556073</v>
      </c>
    </row>
    <row r="23" spans="2:17" s="390" customFormat="1" ht="15" x14ac:dyDescent="0.25">
      <c r="B23" s="390" t="s">
        <v>6</v>
      </c>
      <c r="C23" s="392">
        <v>148437</v>
      </c>
      <c r="D23" s="392">
        <v>138962</v>
      </c>
      <c r="E23" s="392">
        <v>9475</v>
      </c>
      <c r="F23" s="393">
        <v>0.93616820604027295</v>
      </c>
      <c r="G23" s="393">
        <v>6.3831793959727018E-2</v>
      </c>
      <c r="I23" s="391">
        <v>8</v>
      </c>
      <c r="J23" s="391">
        <v>11</v>
      </c>
      <c r="K23" s="391">
        <v>4</v>
      </c>
      <c r="L23" s="390" t="s">
        <v>41</v>
      </c>
      <c r="M23" s="392">
        <v>26768</v>
      </c>
      <c r="N23" s="392">
        <v>3627</v>
      </c>
      <c r="O23" s="393">
        <f t="shared" si="0"/>
        <v>0.88067116302023363</v>
      </c>
      <c r="P23" s="393">
        <f t="shared" si="0"/>
        <v>0.11932883697976641</v>
      </c>
      <c r="Q23" s="393">
        <f t="shared" si="1"/>
        <v>0.87921382845556073</v>
      </c>
    </row>
    <row r="24" spans="2:17" s="390" customFormat="1" ht="15" x14ac:dyDescent="0.25">
      <c r="B24" s="390" t="s">
        <v>5</v>
      </c>
      <c r="C24" s="392">
        <v>38982</v>
      </c>
      <c r="D24" s="392">
        <v>32777</v>
      </c>
      <c r="E24" s="392">
        <v>6205</v>
      </c>
      <c r="F24" s="393">
        <v>0.84082397003745324</v>
      </c>
      <c r="G24" s="393">
        <v>0.15917602996254682</v>
      </c>
      <c r="I24" s="391">
        <v>17</v>
      </c>
      <c r="J24" s="391">
        <v>12</v>
      </c>
      <c r="K24" s="391">
        <v>20</v>
      </c>
      <c r="L24" s="390" t="s">
        <v>114</v>
      </c>
      <c r="M24" s="392">
        <v>1330298</v>
      </c>
      <c r="N24" s="392">
        <v>182756</v>
      </c>
      <c r="O24" s="393">
        <f t="shared" si="0"/>
        <v>0.87921382845556073</v>
      </c>
      <c r="P24" s="393">
        <f t="shared" si="0"/>
        <v>0.12078617154443926</v>
      </c>
      <c r="Q24" s="393">
        <f t="shared" si="1"/>
        <v>0.87921382845556073</v>
      </c>
    </row>
    <row r="25" spans="2:17" s="390" customFormat="1" ht="15" x14ac:dyDescent="0.25">
      <c r="B25" s="390" t="s">
        <v>38</v>
      </c>
      <c r="C25" s="392">
        <v>72445</v>
      </c>
      <c r="D25" s="392">
        <v>70190</v>
      </c>
      <c r="E25" s="392">
        <v>2255</v>
      </c>
      <c r="F25" s="393">
        <v>0.96887293809096553</v>
      </c>
      <c r="G25" s="393">
        <v>3.1127061909034439E-2</v>
      </c>
      <c r="I25" s="391">
        <v>2</v>
      </c>
      <c r="J25" s="391">
        <v>13</v>
      </c>
      <c r="K25" s="391">
        <v>15</v>
      </c>
      <c r="L25" s="390" t="s">
        <v>50</v>
      </c>
      <c r="M25" s="392">
        <v>1777</v>
      </c>
      <c r="N25" s="392">
        <v>257</v>
      </c>
      <c r="O25" s="393">
        <f t="shared" si="0"/>
        <v>0.87364798426745327</v>
      </c>
      <c r="P25" s="393">
        <f t="shared" si="0"/>
        <v>0.1263520157325467</v>
      </c>
      <c r="Q25" s="393">
        <f t="shared" si="1"/>
        <v>0.87921382845556073</v>
      </c>
    </row>
    <row r="26" spans="2:17" s="390" customFormat="1" ht="15" x14ac:dyDescent="0.25">
      <c r="B26" s="390" t="s">
        <v>45</v>
      </c>
      <c r="C26" s="392">
        <v>176885</v>
      </c>
      <c r="D26" s="392">
        <v>164657</v>
      </c>
      <c r="E26" s="392">
        <v>12228</v>
      </c>
      <c r="F26" s="393">
        <v>0.93087033948610676</v>
      </c>
      <c r="G26" s="393">
        <v>6.9129660513893201E-2</v>
      </c>
      <c r="I26" s="391">
        <v>9</v>
      </c>
      <c r="J26" s="391">
        <v>14</v>
      </c>
      <c r="K26" s="391">
        <v>1</v>
      </c>
      <c r="L26" s="390" t="s">
        <v>11</v>
      </c>
      <c r="M26" s="392">
        <v>269920</v>
      </c>
      <c r="N26" s="392">
        <v>39152</v>
      </c>
      <c r="O26" s="393">
        <f t="shared" si="0"/>
        <v>0.87332401511621882</v>
      </c>
      <c r="P26" s="393">
        <f t="shared" si="0"/>
        <v>0.12667598488378112</v>
      </c>
      <c r="Q26" s="393">
        <f t="shared" si="1"/>
        <v>0.87921382845556073</v>
      </c>
    </row>
    <row r="27" spans="2:17" s="390" customFormat="1" ht="15" x14ac:dyDescent="0.25">
      <c r="B27" s="390" t="s">
        <v>50</v>
      </c>
      <c r="C27" s="392">
        <v>2034</v>
      </c>
      <c r="D27" s="392">
        <v>1777</v>
      </c>
      <c r="E27" s="392">
        <v>257</v>
      </c>
      <c r="F27" s="393">
        <v>0.87364798426745327</v>
      </c>
      <c r="G27" s="393">
        <v>0.1263520157325467</v>
      </c>
      <c r="I27" s="391">
        <v>13</v>
      </c>
      <c r="J27" s="391">
        <v>15</v>
      </c>
      <c r="K27" s="391">
        <v>5</v>
      </c>
      <c r="L27" s="390" t="s">
        <v>9</v>
      </c>
      <c r="M27" s="392">
        <v>36628</v>
      </c>
      <c r="N27" s="392">
        <v>6162</v>
      </c>
      <c r="O27" s="393">
        <f t="shared" si="0"/>
        <v>0.85599439121290022</v>
      </c>
      <c r="P27" s="393">
        <f t="shared" si="0"/>
        <v>0.14400560878709978</v>
      </c>
      <c r="Q27" s="393">
        <f t="shared" si="1"/>
        <v>0.87921382845556073</v>
      </c>
    </row>
    <row r="28" spans="2:17" s="390" customFormat="1" ht="15" x14ac:dyDescent="0.25">
      <c r="B28" s="390" t="s">
        <v>46</v>
      </c>
      <c r="C28" s="392">
        <v>45186</v>
      </c>
      <c r="D28" s="392">
        <v>38104</v>
      </c>
      <c r="E28" s="392">
        <v>7082</v>
      </c>
      <c r="F28" s="393">
        <v>0.84327003939273226</v>
      </c>
      <c r="G28" s="393">
        <v>0.15672996060726774</v>
      </c>
      <c r="I28" s="391">
        <v>16</v>
      </c>
      <c r="J28" s="391">
        <v>16</v>
      </c>
      <c r="K28" s="391">
        <v>16</v>
      </c>
      <c r="L28" s="390" t="s">
        <v>46</v>
      </c>
      <c r="M28" s="392">
        <v>38104</v>
      </c>
      <c r="N28" s="392">
        <v>7082</v>
      </c>
      <c r="O28" s="393">
        <f t="shared" si="0"/>
        <v>0.84327003939273226</v>
      </c>
      <c r="P28" s="393">
        <f t="shared" si="0"/>
        <v>0.15672996060726774</v>
      </c>
      <c r="Q28" s="393">
        <f t="shared" si="1"/>
        <v>0.87921382845556073</v>
      </c>
    </row>
    <row r="29" spans="2:17" s="390" customFormat="1" ht="15" x14ac:dyDescent="0.25">
      <c r="B29" s="390" t="s">
        <v>47</v>
      </c>
      <c r="C29" s="392">
        <v>16084</v>
      </c>
      <c r="D29" s="392">
        <v>15346</v>
      </c>
      <c r="E29" s="392">
        <v>738</v>
      </c>
      <c r="F29" s="393">
        <v>0.95411589156926135</v>
      </c>
      <c r="G29" s="393">
        <v>4.5884108430738625E-2</v>
      </c>
      <c r="I29" s="391">
        <v>6</v>
      </c>
      <c r="J29" s="391">
        <v>17</v>
      </c>
      <c r="K29" s="391">
        <v>12</v>
      </c>
      <c r="L29" s="390" t="s">
        <v>5</v>
      </c>
      <c r="M29" s="392">
        <v>32777</v>
      </c>
      <c r="N29" s="392">
        <v>6205</v>
      </c>
      <c r="O29" s="393">
        <f t="shared" ref="O29:P32" si="2">INDEX($B$13:$G$32,$K29,O$11)</f>
        <v>0.84082397003745324</v>
      </c>
      <c r="P29" s="393">
        <f t="shared" si="2"/>
        <v>0.15917602996254682</v>
      </c>
      <c r="Q29" s="393">
        <f t="shared" si="1"/>
        <v>0.87921382845556073</v>
      </c>
    </row>
    <row r="30" spans="2:17" s="390" customFormat="1" ht="15" x14ac:dyDescent="0.25">
      <c r="B30" s="390" t="s">
        <v>48</v>
      </c>
      <c r="C30" s="392">
        <v>79239</v>
      </c>
      <c r="D30" s="392">
        <v>65268</v>
      </c>
      <c r="E30" s="392">
        <v>13971</v>
      </c>
      <c r="F30" s="393">
        <v>0.82368530647787075</v>
      </c>
      <c r="G30" s="393">
        <v>0.17631469352212925</v>
      </c>
      <c r="I30" s="391">
        <v>18</v>
      </c>
      <c r="J30" s="391">
        <v>18</v>
      </c>
      <c r="K30" s="391">
        <v>18</v>
      </c>
      <c r="L30" s="390" t="s">
        <v>48</v>
      </c>
      <c r="M30" s="392">
        <v>65268</v>
      </c>
      <c r="N30" s="392">
        <v>13971</v>
      </c>
      <c r="O30" s="393">
        <f t="shared" si="2"/>
        <v>0.82368530647787075</v>
      </c>
      <c r="P30" s="393">
        <f t="shared" si="2"/>
        <v>0.17631469352212925</v>
      </c>
      <c r="Q30" s="393">
        <f t="shared" si="1"/>
        <v>0.87921382845556073</v>
      </c>
    </row>
    <row r="31" spans="2:17" s="390" customFormat="1" ht="15" x14ac:dyDescent="0.25">
      <c r="B31" s="390" t="s">
        <v>49</v>
      </c>
      <c r="C31" s="392">
        <v>10554</v>
      </c>
      <c r="D31" s="392">
        <v>8666</v>
      </c>
      <c r="E31" s="392">
        <v>1888</v>
      </c>
      <c r="F31" s="393">
        <v>0.82111047943907522</v>
      </c>
      <c r="G31" s="393">
        <v>0.17888952056092478</v>
      </c>
      <c r="I31" s="391">
        <v>19</v>
      </c>
      <c r="J31" s="391">
        <v>19</v>
      </c>
      <c r="K31" s="391">
        <v>19</v>
      </c>
      <c r="L31" s="390" t="s">
        <v>49</v>
      </c>
      <c r="M31" s="392">
        <v>8666</v>
      </c>
      <c r="N31" s="392">
        <v>1888</v>
      </c>
      <c r="O31" s="393">
        <f t="shared" si="2"/>
        <v>0.82111047943907522</v>
      </c>
      <c r="P31" s="393">
        <f t="shared" si="2"/>
        <v>0.17888952056092478</v>
      </c>
      <c r="Q31" s="393">
        <f t="shared" si="1"/>
        <v>0.87921382845556073</v>
      </c>
    </row>
    <row r="32" spans="2:17" s="390" customFormat="1" ht="15" x14ac:dyDescent="0.25">
      <c r="B32" s="394" t="s">
        <v>114</v>
      </c>
      <c r="C32" s="395">
        <v>1513054</v>
      </c>
      <c r="D32" s="395">
        <v>1330298</v>
      </c>
      <c r="E32" s="395">
        <v>182756</v>
      </c>
      <c r="F32" s="396">
        <v>0.87921382845556073</v>
      </c>
      <c r="G32" s="396">
        <v>0.12078617154443926</v>
      </c>
      <c r="I32" s="391">
        <v>12</v>
      </c>
      <c r="J32" s="391">
        <v>20</v>
      </c>
      <c r="K32" s="391">
        <v>9</v>
      </c>
      <c r="L32" s="390" t="s">
        <v>44</v>
      </c>
      <c r="M32" s="392">
        <v>191389</v>
      </c>
      <c r="N32" s="392">
        <v>69980</v>
      </c>
      <c r="O32" s="393">
        <f t="shared" si="2"/>
        <v>0.73225592935658013</v>
      </c>
      <c r="P32" s="393">
        <f t="shared" si="2"/>
        <v>0.26774407064341982</v>
      </c>
      <c r="Q32" s="393">
        <f t="shared" si="1"/>
        <v>0.87921382845556073</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475</v>
      </c>
      <c r="C6" s="1170"/>
      <c r="D6" s="1170"/>
      <c r="E6" s="1170"/>
      <c r="F6" s="1170"/>
      <c r="G6" s="1170"/>
      <c r="H6" s="1170"/>
      <c r="I6" s="1170"/>
      <c r="J6" s="1170"/>
      <c r="K6" s="1170"/>
      <c r="L6" s="1170"/>
      <c r="M6" s="1170"/>
      <c r="N6" s="1170"/>
      <c r="O6" s="389"/>
    </row>
    <row r="7" spans="1:17" s="7" customFormat="1" ht="24.7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490</v>
      </c>
      <c r="C8" s="1171"/>
      <c r="D8" s="1171"/>
      <c r="E8" s="1171"/>
      <c r="F8" s="1171"/>
      <c r="G8" s="1171"/>
      <c r="H8" s="1171"/>
      <c r="I8" s="1171"/>
      <c r="J8" s="1171"/>
      <c r="K8" s="1171"/>
      <c r="L8" s="1171"/>
      <c r="M8" s="1171"/>
      <c r="N8" s="1171"/>
    </row>
    <row r="9" spans="1:17" s="361" customFormat="1" ht="6" customHeight="1" x14ac:dyDescent="0.2">
      <c r="A9" s="365"/>
      <c r="B9" s="365"/>
      <c r="C9" s="365"/>
      <c r="D9" s="365"/>
      <c r="E9" s="365"/>
      <c r="F9" s="365"/>
      <c r="G9" s="365"/>
      <c r="H9" s="365"/>
      <c r="I9" s="365"/>
      <c r="J9" s="365"/>
      <c r="K9" s="365"/>
      <c r="L9" s="365"/>
    </row>
    <row r="10" spans="1:17" s="356" customFormat="1" x14ac:dyDescent="0.2"/>
    <row r="11" spans="1:17" s="390" customFormat="1" x14ac:dyDescent="0.2">
      <c r="C11" s="1172" t="s">
        <v>35</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83590</v>
      </c>
      <c r="D13" s="392">
        <v>76395</v>
      </c>
      <c r="E13" s="392">
        <v>7195</v>
      </c>
      <c r="F13" s="393">
        <v>0.9139251106591697</v>
      </c>
      <c r="G13" s="393">
        <v>8.6074889340830241E-2</v>
      </c>
      <c r="I13" s="391">
        <v>13</v>
      </c>
      <c r="J13" s="391">
        <v>1</v>
      </c>
      <c r="K13" s="391">
        <v>8</v>
      </c>
      <c r="L13" s="390" t="s">
        <v>7</v>
      </c>
      <c r="M13" s="392">
        <v>33237</v>
      </c>
      <c r="N13" s="392">
        <v>40</v>
      </c>
      <c r="O13" s="393">
        <v>0.99879796856687797</v>
      </c>
      <c r="P13" s="393">
        <v>1.2020314331219761E-3</v>
      </c>
      <c r="Q13" s="393">
        <v>0.93109014154457415</v>
      </c>
    </row>
    <row r="14" spans="1:17" s="390" customFormat="1" ht="15" x14ac:dyDescent="0.25">
      <c r="B14" s="390" t="s">
        <v>10</v>
      </c>
      <c r="C14" s="392">
        <v>12284</v>
      </c>
      <c r="D14" s="392">
        <v>11948</v>
      </c>
      <c r="E14" s="392">
        <v>336</v>
      </c>
      <c r="F14" s="393">
        <v>0.97264734614132209</v>
      </c>
      <c r="G14" s="393">
        <v>2.7352653858677956E-2</v>
      </c>
      <c r="I14" s="391">
        <v>3</v>
      </c>
      <c r="J14" s="391">
        <v>2</v>
      </c>
      <c r="K14" s="391">
        <v>13</v>
      </c>
      <c r="L14" s="390" t="s">
        <v>38</v>
      </c>
      <c r="M14" s="392">
        <v>24887</v>
      </c>
      <c r="N14" s="392">
        <v>191</v>
      </c>
      <c r="O14" s="393">
        <v>0.99238376266049921</v>
      </c>
      <c r="P14" s="393">
        <v>7.6162373395007579E-3</v>
      </c>
      <c r="Q14" s="393">
        <v>0.93109014154457415</v>
      </c>
    </row>
    <row r="15" spans="1:17" s="390" customFormat="1" ht="15" x14ac:dyDescent="0.25">
      <c r="B15" s="390" t="s">
        <v>40</v>
      </c>
      <c r="C15" s="392">
        <v>7730</v>
      </c>
      <c r="D15" s="392">
        <v>7132</v>
      </c>
      <c r="E15" s="392">
        <v>598</v>
      </c>
      <c r="F15" s="393">
        <v>0.92263906856403621</v>
      </c>
      <c r="G15" s="393">
        <v>7.7360931435963773E-2</v>
      </c>
      <c r="I15" s="391">
        <v>11</v>
      </c>
      <c r="J15" s="391">
        <v>3</v>
      </c>
      <c r="K15" s="391">
        <v>2</v>
      </c>
      <c r="L15" s="390" t="s">
        <v>10</v>
      </c>
      <c r="M15" s="392">
        <v>11948</v>
      </c>
      <c r="N15" s="392">
        <v>336</v>
      </c>
      <c r="O15" s="393">
        <v>0.97264734614132209</v>
      </c>
      <c r="P15" s="393">
        <v>2.7352653858677956E-2</v>
      </c>
      <c r="Q15" s="393">
        <v>0.93109014154457415</v>
      </c>
    </row>
    <row r="16" spans="1:17" s="390" customFormat="1" ht="15" x14ac:dyDescent="0.25">
      <c r="B16" s="390" t="s">
        <v>41</v>
      </c>
      <c r="C16" s="392">
        <v>7838</v>
      </c>
      <c r="D16" s="392">
        <v>7178</v>
      </c>
      <c r="E16" s="392">
        <v>660</v>
      </c>
      <c r="F16" s="393">
        <v>0.91579484562388369</v>
      </c>
      <c r="G16" s="393">
        <v>8.4205154376116351E-2</v>
      </c>
      <c r="I16" s="391">
        <v>12</v>
      </c>
      <c r="J16" s="391">
        <v>4</v>
      </c>
      <c r="K16" s="391">
        <v>17</v>
      </c>
      <c r="L16" s="390" t="s">
        <v>47</v>
      </c>
      <c r="M16" s="392">
        <v>3390</v>
      </c>
      <c r="N16" s="392">
        <v>97</v>
      </c>
      <c r="O16" s="393">
        <v>0.97218239174075138</v>
      </c>
      <c r="P16" s="393">
        <v>2.7817608259248637E-2</v>
      </c>
      <c r="Q16" s="393">
        <v>0.93109014154457415</v>
      </c>
    </row>
    <row r="17" spans="2:17" s="390" customFormat="1" ht="15" x14ac:dyDescent="0.25">
      <c r="B17" s="390" t="s">
        <v>9</v>
      </c>
      <c r="C17" s="392">
        <v>14417</v>
      </c>
      <c r="D17" s="392">
        <v>12469</v>
      </c>
      <c r="E17" s="392">
        <v>1948</v>
      </c>
      <c r="F17" s="393">
        <v>0.8648817368384546</v>
      </c>
      <c r="G17" s="393">
        <v>0.1351182631615454</v>
      </c>
      <c r="I17" s="391">
        <v>19</v>
      </c>
      <c r="J17" s="391">
        <v>5</v>
      </c>
      <c r="K17" s="391">
        <v>6</v>
      </c>
      <c r="L17" s="390" t="s">
        <v>8</v>
      </c>
      <c r="M17" s="392">
        <v>5847</v>
      </c>
      <c r="N17" s="392">
        <v>176</v>
      </c>
      <c r="O17" s="393">
        <v>0.97077868172007309</v>
      </c>
      <c r="P17" s="393">
        <v>2.9221318279926946E-2</v>
      </c>
      <c r="Q17" s="393">
        <v>0.93109014154457415</v>
      </c>
    </row>
    <row r="18" spans="2:17" s="390" customFormat="1" ht="15" x14ac:dyDescent="0.25">
      <c r="B18" s="390" t="s">
        <v>8</v>
      </c>
      <c r="C18" s="392">
        <v>6023</v>
      </c>
      <c r="D18" s="392">
        <v>5847</v>
      </c>
      <c r="E18" s="392">
        <v>176</v>
      </c>
      <c r="F18" s="393">
        <v>0.97077868172007309</v>
      </c>
      <c r="G18" s="393">
        <v>2.9221318279926946E-2</v>
      </c>
      <c r="I18" s="391">
        <v>5</v>
      </c>
      <c r="J18" s="391">
        <v>6</v>
      </c>
      <c r="K18" s="391">
        <v>14</v>
      </c>
      <c r="L18" s="390" t="s">
        <v>45</v>
      </c>
      <c r="M18" s="392">
        <v>56839</v>
      </c>
      <c r="N18" s="392">
        <v>2074</v>
      </c>
      <c r="O18" s="393">
        <v>0.96479554597457262</v>
      </c>
      <c r="P18" s="393">
        <v>3.5204454025427323E-2</v>
      </c>
      <c r="Q18" s="393">
        <v>0.93109014154457415</v>
      </c>
    </row>
    <row r="19" spans="2:17" s="390" customFormat="1" ht="15" x14ac:dyDescent="0.25">
      <c r="B19" s="390" t="s">
        <v>43</v>
      </c>
      <c r="C19" s="392">
        <v>21973</v>
      </c>
      <c r="D19" s="392">
        <v>21122</v>
      </c>
      <c r="E19" s="392">
        <v>851</v>
      </c>
      <c r="F19" s="393">
        <v>0.96127065034360348</v>
      </c>
      <c r="G19" s="393">
        <v>3.8729349656396489E-2</v>
      </c>
      <c r="I19" s="391">
        <v>7</v>
      </c>
      <c r="J19" s="391">
        <v>7</v>
      </c>
      <c r="K19" s="391">
        <v>7</v>
      </c>
      <c r="L19" s="390" t="s">
        <v>43</v>
      </c>
      <c r="M19" s="392">
        <v>21122</v>
      </c>
      <c r="N19" s="392">
        <v>851</v>
      </c>
      <c r="O19" s="393">
        <v>0.96127065034360348</v>
      </c>
      <c r="P19" s="393">
        <v>3.8729349656396489E-2</v>
      </c>
      <c r="Q19" s="393">
        <v>0.93109014154457415</v>
      </c>
    </row>
    <row r="20" spans="2:17" s="390" customFormat="1" ht="15" x14ac:dyDescent="0.25">
      <c r="B20" s="390" t="s">
        <v>7</v>
      </c>
      <c r="C20" s="392">
        <v>33277</v>
      </c>
      <c r="D20" s="392">
        <v>33237</v>
      </c>
      <c r="E20" s="392">
        <v>40</v>
      </c>
      <c r="F20" s="393">
        <v>0.99879796856687797</v>
      </c>
      <c r="G20" s="393">
        <v>1.2020314331219761E-3</v>
      </c>
      <c r="I20" s="391">
        <v>1</v>
      </c>
      <c r="J20" s="391">
        <v>8</v>
      </c>
      <c r="K20" s="391">
        <v>11</v>
      </c>
      <c r="L20" s="390" t="s">
        <v>6</v>
      </c>
      <c r="M20" s="392">
        <v>41682</v>
      </c>
      <c r="N20" s="392">
        <v>1943</v>
      </c>
      <c r="O20" s="393">
        <v>0.95546131805157597</v>
      </c>
      <c r="P20" s="393">
        <v>4.4538681948424072E-2</v>
      </c>
      <c r="Q20" s="393">
        <v>0.93109014154457415</v>
      </c>
    </row>
    <row r="21" spans="2:17" s="390" customFormat="1" ht="15" x14ac:dyDescent="0.25">
      <c r="B21" s="390" t="s">
        <v>44</v>
      </c>
      <c r="C21" s="392">
        <v>50827</v>
      </c>
      <c r="D21" s="392">
        <v>43713</v>
      </c>
      <c r="E21" s="392">
        <v>7114</v>
      </c>
      <c r="F21" s="393">
        <v>0.86003502075668448</v>
      </c>
      <c r="G21" s="393">
        <v>0.13996497924331555</v>
      </c>
      <c r="I21" s="391">
        <v>20</v>
      </c>
      <c r="J21" s="391">
        <v>9</v>
      </c>
      <c r="K21" s="391">
        <v>10</v>
      </c>
      <c r="L21" s="390" t="s">
        <v>42</v>
      </c>
      <c r="M21" s="392">
        <v>381</v>
      </c>
      <c r="N21" s="392">
        <v>22</v>
      </c>
      <c r="O21" s="393">
        <v>0.94540942928039706</v>
      </c>
      <c r="P21" s="393">
        <v>5.4590570719602979E-2</v>
      </c>
      <c r="Q21" s="393">
        <v>0.93109014154457415</v>
      </c>
    </row>
    <row r="22" spans="2:17" s="390" customFormat="1" ht="15" x14ac:dyDescent="0.25">
      <c r="B22" s="390" t="s">
        <v>42</v>
      </c>
      <c r="C22" s="392">
        <v>403</v>
      </c>
      <c r="D22" s="392">
        <v>381</v>
      </c>
      <c r="E22" s="392">
        <v>22</v>
      </c>
      <c r="F22" s="393">
        <v>0.94540942928039706</v>
      </c>
      <c r="G22" s="393">
        <v>5.4590570719602979E-2</v>
      </c>
      <c r="I22" s="391">
        <v>9</v>
      </c>
      <c r="J22" s="391">
        <v>10</v>
      </c>
      <c r="K22" s="391">
        <v>20</v>
      </c>
      <c r="L22" s="390" t="s">
        <v>114</v>
      </c>
      <c r="M22" s="392">
        <v>389948</v>
      </c>
      <c r="N22" s="392">
        <v>28860</v>
      </c>
      <c r="O22" s="393">
        <v>0.93109014154457415</v>
      </c>
      <c r="P22" s="393">
        <v>6.8909858455425882E-2</v>
      </c>
      <c r="Q22" s="393">
        <v>0.93109014154457415</v>
      </c>
    </row>
    <row r="23" spans="2:17" s="390" customFormat="1" ht="15" x14ac:dyDescent="0.25">
      <c r="B23" s="390" t="s">
        <v>6</v>
      </c>
      <c r="C23" s="392">
        <v>43625</v>
      </c>
      <c r="D23" s="392">
        <v>41682</v>
      </c>
      <c r="E23" s="392">
        <v>1943</v>
      </c>
      <c r="F23" s="393">
        <v>0.95546131805157597</v>
      </c>
      <c r="G23" s="393">
        <v>4.4538681948424072E-2</v>
      </c>
      <c r="I23" s="391">
        <v>8</v>
      </c>
      <c r="J23" s="391">
        <v>11</v>
      </c>
      <c r="K23" s="391">
        <v>3</v>
      </c>
      <c r="L23" s="390" t="s">
        <v>40</v>
      </c>
      <c r="M23" s="392">
        <v>7132</v>
      </c>
      <c r="N23" s="392">
        <v>598</v>
      </c>
      <c r="O23" s="393">
        <v>0.92263906856403621</v>
      </c>
      <c r="P23" s="393">
        <v>7.7360931435963773E-2</v>
      </c>
      <c r="Q23" s="393">
        <v>0.93109014154457415</v>
      </c>
    </row>
    <row r="24" spans="2:17" s="390" customFormat="1" ht="15" x14ac:dyDescent="0.25">
      <c r="B24" s="390" t="s">
        <v>5</v>
      </c>
      <c r="C24" s="392">
        <v>12507</v>
      </c>
      <c r="D24" s="392">
        <v>11376</v>
      </c>
      <c r="E24" s="392">
        <v>1131</v>
      </c>
      <c r="F24" s="393">
        <v>0.90957064044135283</v>
      </c>
      <c r="G24" s="393">
        <v>9.0429359558647157E-2</v>
      </c>
      <c r="I24" s="391">
        <v>15</v>
      </c>
      <c r="J24" s="391">
        <v>12</v>
      </c>
      <c r="K24" s="391">
        <v>4</v>
      </c>
      <c r="L24" s="390" t="s">
        <v>41</v>
      </c>
      <c r="M24" s="392">
        <v>7178</v>
      </c>
      <c r="N24" s="392">
        <v>660</v>
      </c>
      <c r="O24" s="393">
        <v>0.91579484562388369</v>
      </c>
      <c r="P24" s="393">
        <v>8.4205154376116351E-2</v>
      </c>
      <c r="Q24" s="393">
        <v>0.93109014154457415</v>
      </c>
    </row>
    <row r="25" spans="2:17" s="390" customFormat="1" ht="15" x14ac:dyDescent="0.25">
      <c r="B25" s="390" t="s">
        <v>38</v>
      </c>
      <c r="C25" s="392">
        <v>25078</v>
      </c>
      <c r="D25" s="392">
        <v>24887</v>
      </c>
      <c r="E25" s="392">
        <v>191</v>
      </c>
      <c r="F25" s="393">
        <v>0.99238376266049921</v>
      </c>
      <c r="G25" s="393">
        <v>7.6162373395007579E-3</v>
      </c>
      <c r="I25" s="391">
        <v>2</v>
      </c>
      <c r="J25" s="391">
        <v>13</v>
      </c>
      <c r="K25" s="391">
        <v>1</v>
      </c>
      <c r="L25" s="390" t="s">
        <v>11</v>
      </c>
      <c r="M25" s="392">
        <v>76395</v>
      </c>
      <c r="N25" s="392">
        <v>7195</v>
      </c>
      <c r="O25" s="393">
        <v>0.9139251106591697</v>
      </c>
      <c r="P25" s="393">
        <v>8.6074889340830241E-2</v>
      </c>
      <c r="Q25" s="393">
        <v>0.93109014154457415</v>
      </c>
    </row>
    <row r="26" spans="2:17" s="390" customFormat="1" ht="15" x14ac:dyDescent="0.25">
      <c r="B26" s="390" t="s">
        <v>45</v>
      </c>
      <c r="C26" s="392">
        <v>58913</v>
      </c>
      <c r="D26" s="392">
        <v>56839</v>
      </c>
      <c r="E26" s="392">
        <v>2074</v>
      </c>
      <c r="F26" s="393">
        <v>0.96479554597457262</v>
      </c>
      <c r="G26" s="393">
        <v>3.5204454025427323E-2</v>
      </c>
      <c r="I26" s="391">
        <v>6</v>
      </c>
      <c r="J26" s="391">
        <v>14</v>
      </c>
      <c r="K26" s="391">
        <v>15</v>
      </c>
      <c r="L26" s="390" t="s">
        <v>50</v>
      </c>
      <c r="M26" s="392">
        <v>723</v>
      </c>
      <c r="N26" s="392">
        <v>71</v>
      </c>
      <c r="O26" s="393">
        <v>0.91057934508816119</v>
      </c>
      <c r="P26" s="393">
        <v>8.9420654911838787E-2</v>
      </c>
      <c r="Q26" s="393">
        <v>0.93109014154457415</v>
      </c>
    </row>
    <row r="27" spans="2:17" s="390" customFormat="1" ht="15" x14ac:dyDescent="0.25">
      <c r="B27" s="390" t="s">
        <v>50</v>
      </c>
      <c r="C27" s="392">
        <v>794</v>
      </c>
      <c r="D27" s="392">
        <v>723</v>
      </c>
      <c r="E27" s="392">
        <v>71</v>
      </c>
      <c r="F27" s="393">
        <v>0.91057934508816119</v>
      </c>
      <c r="G27" s="393">
        <v>8.9420654911838787E-2</v>
      </c>
      <c r="I27" s="391">
        <v>14</v>
      </c>
      <c r="J27" s="391">
        <v>15</v>
      </c>
      <c r="K27" s="391">
        <v>12</v>
      </c>
      <c r="L27" s="390" t="s">
        <v>5</v>
      </c>
      <c r="M27" s="392">
        <v>11376</v>
      </c>
      <c r="N27" s="392">
        <v>1131</v>
      </c>
      <c r="O27" s="393">
        <v>0.90957064044135283</v>
      </c>
      <c r="P27" s="393">
        <v>9.0429359558647157E-2</v>
      </c>
      <c r="Q27" s="393">
        <v>0.93109014154457415</v>
      </c>
    </row>
    <row r="28" spans="2:17" s="390" customFormat="1" ht="15" x14ac:dyDescent="0.25">
      <c r="B28" s="390" t="s">
        <v>46</v>
      </c>
      <c r="C28" s="392">
        <v>14423</v>
      </c>
      <c r="D28" s="392">
        <v>12702</v>
      </c>
      <c r="E28" s="392">
        <v>1721</v>
      </c>
      <c r="F28" s="393">
        <v>0.88067669694238371</v>
      </c>
      <c r="G28" s="393">
        <v>0.11932330305761631</v>
      </c>
      <c r="I28" s="391">
        <v>17</v>
      </c>
      <c r="J28" s="391">
        <v>16</v>
      </c>
      <c r="K28" s="391">
        <v>19</v>
      </c>
      <c r="L28" s="390" t="s">
        <v>49</v>
      </c>
      <c r="M28" s="392">
        <v>2368</v>
      </c>
      <c r="N28" s="392">
        <v>254</v>
      </c>
      <c r="O28" s="393">
        <v>0.90312738367658274</v>
      </c>
      <c r="P28" s="393">
        <v>9.6872616323417232E-2</v>
      </c>
      <c r="Q28" s="393">
        <v>0.93109014154457415</v>
      </c>
    </row>
    <row r="29" spans="2:17" s="390" customFormat="1" ht="15" x14ac:dyDescent="0.25">
      <c r="B29" s="390" t="s">
        <v>47</v>
      </c>
      <c r="C29" s="392">
        <v>3487</v>
      </c>
      <c r="D29" s="392">
        <v>3390</v>
      </c>
      <c r="E29" s="392">
        <v>97</v>
      </c>
      <c r="F29" s="393">
        <v>0.97218239174075138</v>
      </c>
      <c r="G29" s="393">
        <v>2.7817608259248637E-2</v>
      </c>
      <c r="I29" s="391">
        <v>4</v>
      </c>
      <c r="J29" s="391">
        <v>17</v>
      </c>
      <c r="K29" s="391">
        <v>16</v>
      </c>
      <c r="L29" s="390" t="s">
        <v>46</v>
      </c>
      <c r="M29" s="392">
        <v>12702</v>
      </c>
      <c r="N29" s="392">
        <v>1721</v>
      </c>
      <c r="O29" s="393">
        <v>0.88067669694238371</v>
      </c>
      <c r="P29" s="393">
        <v>0.11932330305761631</v>
      </c>
      <c r="Q29" s="393">
        <v>0.93109014154457415</v>
      </c>
    </row>
    <row r="30" spans="2:17" s="390" customFormat="1" ht="15" x14ac:dyDescent="0.25">
      <c r="B30" s="390" t="s">
        <v>48</v>
      </c>
      <c r="C30" s="392">
        <v>18997</v>
      </c>
      <c r="D30" s="392">
        <v>16559</v>
      </c>
      <c r="E30" s="392">
        <v>2438</v>
      </c>
      <c r="F30" s="393">
        <v>0.87166394693899041</v>
      </c>
      <c r="G30" s="393">
        <v>0.12833605306100962</v>
      </c>
      <c r="I30" s="391">
        <v>18</v>
      </c>
      <c r="J30" s="391">
        <v>18</v>
      </c>
      <c r="K30" s="391">
        <v>18</v>
      </c>
      <c r="L30" s="390" t="s">
        <v>48</v>
      </c>
      <c r="M30" s="392">
        <v>16559</v>
      </c>
      <c r="N30" s="392">
        <v>2438</v>
      </c>
      <c r="O30" s="393">
        <v>0.87166394693899041</v>
      </c>
      <c r="P30" s="393">
        <v>0.12833605306100962</v>
      </c>
      <c r="Q30" s="393">
        <v>0.93109014154457415</v>
      </c>
    </row>
    <row r="31" spans="2:17" s="390" customFormat="1" ht="15" x14ac:dyDescent="0.25">
      <c r="B31" s="390" t="s">
        <v>49</v>
      </c>
      <c r="C31" s="392">
        <v>2622</v>
      </c>
      <c r="D31" s="392">
        <v>2368</v>
      </c>
      <c r="E31" s="392">
        <v>254</v>
      </c>
      <c r="F31" s="393">
        <v>0.90312738367658274</v>
      </c>
      <c r="G31" s="393">
        <v>9.6872616323417232E-2</v>
      </c>
      <c r="I31" s="391">
        <v>16</v>
      </c>
      <c r="J31" s="391">
        <v>19</v>
      </c>
      <c r="K31" s="391">
        <v>5</v>
      </c>
      <c r="L31" s="390" t="s">
        <v>9</v>
      </c>
      <c r="M31" s="392">
        <v>12469</v>
      </c>
      <c r="N31" s="392">
        <v>1948</v>
      </c>
      <c r="O31" s="393">
        <v>0.8648817368384546</v>
      </c>
      <c r="P31" s="393">
        <v>0.1351182631615454</v>
      </c>
      <c r="Q31" s="393">
        <v>0.93109014154457415</v>
      </c>
    </row>
    <row r="32" spans="2:17" s="390" customFormat="1" ht="15" x14ac:dyDescent="0.25">
      <c r="B32" s="394" t="s">
        <v>114</v>
      </c>
      <c r="C32" s="395">
        <v>418808</v>
      </c>
      <c r="D32" s="395">
        <v>389948</v>
      </c>
      <c r="E32" s="395">
        <v>28860</v>
      </c>
      <c r="F32" s="396">
        <v>0.93109014154457415</v>
      </c>
      <c r="G32" s="396">
        <v>6.8909858455425882E-2</v>
      </c>
      <c r="I32" s="391">
        <v>10</v>
      </c>
      <c r="J32" s="391">
        <v>20</v>
      </c>
      <c r="K32" s="391">
        <v>9</v>
      </c>
      <c r="L32" s="390" t="s">
        <v>44</v>
      </c>
      <c r="M32" s="392">
        <v>43713</v>
      </c>
      <c r="N32" s="392">
        <v>7114</v>
      </c>
      <c r="O32" s="393">
        <v>0.86003502075668448</v>
      </c>
      <c r="P32" s="393">
        <v>0.13996497924331555</v>
      </c>
      <c r="Q32" s="393">
        <v>0.93109014154457415</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W26"/>
  <sheetViews>
    <sheetView zoomScaleNormal="100" workbookViewId="0"/>
  </sheetViews>
  <sheetFormatPr baseColWidth="10" defaultColWidth="11.42578125" defaultRowHeight="15" x14ac:dyDescent="0.25"/>
  <cols>
    <col min="1" max="1" width="1.85546875" style="870" customWidth="1"/>
    <col min="2" max="2" width="24.5703125" style="870" customWidth="1"/>
    <col min="3" max="8" width="10.85546875" style="870" customWidth="1"/>
    <col min="9" max="10" width="7.140625" style="870" customWidth="1"/>
    <col min="11" max="11" width="7.7109375" style="870" customWidth="1"/>
    <col min="12" max="17" width="8.28515625" style="870" customWidth="1"/>
    <col min="18" max="19" width="7.7109375" style="870" customWidth="1"/>
    <col min="20" max="20" width="11.42578125" style="870" customWidth="1"/>
    <col min="21" max="21" width="11.42578125" style="870"/>
    <col min="22" max="22" width="11.85546875" style="870" bestFit="1" customWidth="1"/>
    <col min="23" max="16384" width="11.42578125" style="870"/>
  </cols>
  <sheetData>
    <row r="1" spans="1:21" x14ac:dyDescent="0.25">
      <c r="A1" s="869"/>
      <c r="B1" s="869"/>
      <c r="H1" s="871"/>
      <c r="I1" s="871"/>
    </row>
    <row r="2" spans="1:21" ht="48.75" customHeight="1" x14ac:dyDescent="0.25">
      <c r="A2" s="869"/>
      <c r="B2" s="869"/>
      <c r="H2" s="871"/>
      <c r="I2" s="871"/>
    </row>
    <row r="3" spans="1:21" ht="39.75" customHeight="1" x14ac:dyDescent="0.25">
      <c r="A3" s="869"/>
      <c r="B3" s="1032" t="s">
        <v>382</v>
      </c>
      <c r="C3" s="1032"/>
      <c r="D3" s="1032"/>
      <c r="E3" s="1032"/>
      <c r="F3" s="1032"/>
      <c r="G3" s="1032"/>
      <c r="H3" s="1032"/>
      <c r="I3" s="1032"/>
      <c r="J3" s="1032"/>
      <c r="K3" s="1032"/>
      <c r="L3" s="1032"/>
      <c r="M3" s="1032"/>
      <c r="N3" s="1032"/>
      <c r="O3" s="1032"/>
      <c r="P3" s="1032"/>
      <c r="Q3" s="1032"/>
      <c r="R3" s="1032"/>
      <c r="S3" s="1032"/>
    </row>
    <row r="5" spans="1:21" x14ac:dyDescent="0.25">
      <c r="B5" s="872"/>
      <c r="C5" s="1028" t="s">
        <v>378</v>
      </c>
      <c r="D5" s="1028"/>
      <c r="E5" s="1028"/>
      <c r="F5" s="1028"/>
      <c r="G5" s="1028"/>
      <c r="H5" s="1028"/>
      <c r="I5" s="1028"/>
      <c r="J5" s="1028" t="s">
        <v>352</v>
      </c>
      <c r="K5" s="1028"/>
      <c r="L5" s="1028"/>
      <c r="M5" s="1028"/>
      <c r="N5" s="1028"/>
      <c r="O5" s="1028"/>
      <c r="P5" s="1028"/>
      <c r="Q5" s="1028"/>
      <c r="R5" s="1028"/>
      <c r="S5" s="1028"/>
    </row>
    <row r="6" spans="1:21" ht="21" customHeight="1" x14ac:dyDescent="0.25">
      <c r="B6" s="872"/>
      <c r="C6" s="1029"/>
      <c r="D6" s="1029"/>
      <c r="E6" s="1029"/>
      <c r="F6" s="1029"/>
      <c r="G6" s="1029"/>
      <c r="H6" s="1029"/>
      <c r="I6" s="1029"/>
      <c r="J6" s="1029">
        <v>43830</v>
      </c>
      <c r="K6" s="1030"/>
      <c r="L6" s="1031">
        <v>44196</v>
      </c>
      <c r="M6" s="1031"/>
      <c r="N6" s="1031">
        <v>44561</v>
      </c>
      <c r="O6" s="1031"/>
      <c r="P6" s="1031">
        <v>44926</v>
      </c>
      <c r="Q6" s="1031"/>
      <c r="R6" s="1031">
        <f>EVO_sol!R6</f>
        <v>45016</v>
      </c>
      <c r="S6" s="1031"/>
    </row>
    <row r="7" spans="1:21" x14ac:dyDescent="0.25">
      <c r="B7" s="941"/>
      <c r="C7" s="874">
        <v>43465</v>
      </c>
      <c r="D7" s="874">
        <v>43830</v>
      </c>
      <c r="E7" s="874">
        <v>44196</v>
      </c>
      <c r="F7" s="874">
        <v>44561</v>
      </c>
      <c r="G7" s="874">
        <v>44926</v>
      </c>
      <c r="H7" s="874">
        <f>EVO!H7</f>
        <v>45016</v>
      </c>
      <c r="I7" s="874"/>
      <c r="J7" s="874" t="s">
        <v>31</v>
      </c>
      <c r="K7" s="874" t="s">
        <v>353</v>
      </c>
      <c r="L7" s="874" t="s">
        <v>31</v>
      </c>
      <c r="M7" s="874" t="s">
        <v>353</v>
      </c>
      <c r="N7" s="874" t="s">
        <v>31</v>
      </c>
      <c r="O7" s="874" t="s">
        <v>353</v>
      </c>
      <c r="P7" s="874" t="s">
        <v>31</v>
      </c>
      <c r="Q7" s="874" t="s">
        <v>353</v>
      </c>
      <c r="R7" s="874" t="s">
        <v>31</v>
      </c>
      <c r="S7" s="874" t="s">
        <v>353</v>
      </c>
    </row>
    <row r="8" spans="1:21" ht="15" customHeight="1" x14ac:dyDescent="0.25">
      <c r="B8" s="913" t="s">
        <v>11</v>
      </c>
      <c r="C8" s="920">
        <v>75097</v>
      </c>
      <c r="D8" s="920">
        <v>73871</v>
      </c>
      <c r="E8" s="920">
        <v>56534</v>
      </c>
      <c r="F8" s="920">
        <v>38325</v>
      </c>
      <c r="G8" s="920">
        <v>36606</v>
      </c>
      <c r="H8" s="920">
        <v>39152</v>
      </c>
      <c r="I8" s="885"/>
      <c r="J8" s="921">
        <v>-1.6325552285710532E-2</v>
      </c>
      <c r="K8" s="920">
        <v>-1226</v>
      </c>
      <c r="L8" s="922">
        <v>-0.23469291061444952</v>
      </c>
      <c r="M8" s="923">
        <v>-17337</v>
      </c>
      <c r="N8" s="922">
        <v>-0.32208936215374817</v>
      </c>
      <c r="O8" s="923">
        <v>-18209</v>
      </c>
      <c r="P8" s="922">
        <v>-4.4853228962817959E-2</v>
      </c>
      <c r="Q8" s="923">
        <f>G8-F8</f>
        <v>-1719</v>
      </c>
      <c r="R8" s="924">
        <f>[1]Cuadro_CCAA2!N105</f>
        <v>4.0308223727912873E-2</v>
      </c>
      <c r="S8" s="923">
        <f>[1]Cuadro_CCAA2!O105</f>
        <v>1517</v>
      </c>
    </row>
    <row r="9" spans="1:21" x14ac:dyDescent="0.25">
      <c r="B9" s="942" t="s">
        <v>10</v>
      </c>
      <c r="C9" s="890">
        <v>6000</v>
      </c>
      <c r="D9" s="890">
        <v>6236</v>
      </c>
      <c r="E9" s="890">
        <v>4811</v>
      </c>
      <c r="F9" s="890">
        <v>2779</v>
      </c>
      <c r="G9" s="890">
        <v>1565</v>
      </c>
      <c r="H9" s="890">
        <v>1684</v>
      </c>
      <c r="I9" s="891"/>
      <c r="J9" s="892">
        <v>3.9333333333333442E-2</v>
      </c>
      <c r="K9" s="890">
        <v>236</v>
      </c>
      <c r="L9" s="895">
        <v>-0.22851186658114175</v>
      </c>
      <c r="M9" s="893">
        <v>-1425</v>
      </c>
      <c r="N9" s="895">
        <v>-0.4223654125961338</v>
      </c>
      <c r="O9" s="893">
        <v>-2032</v>
      </c>
      <c r="P9" s="895">
        <v>-0.43684778697373161</v>
      </c>
      <c r="Q9" s="893">
        <f t="shared" ref="Q9:Q26" si="0">G9-F9</f>
        <v>-1214</v>
      </c>
      <c r="R9" s="894">
        <f>[1]Cuadro_CCAA2!N106</f>
        <v>-0.3390894819466248</v>
      </c>
      <c r="S9" s="893">
        <f>[1]Cuadro_CCAA2!O106</f>
        <v>-864</v>
      </c>
    </row>
    <row r="10" spans="1:21" x14ac:dyDescent="0.25">
      <c r="B10" s="942" t="s">
        <v>40</v>
      </c>
      <c r="C10" s="890">
        <v>3524</v>
      </c>
      <c r="D10" s="890">
        <v>5794</v>
      </c>
      <c r="E10" s="890">
        <v>3064</v>
      </c>
      <c r="F10" s="890">
        <v>2063</v>
      </c>
      <c r="G10" s="890">
        <v>2778</v>
      </c>
      <c r="H10" s="890">
        <v>2976</v>
      </c>
      <c r="I10" s="891"/>
      <c r="J10" s="892">
        <v>0.64415437003405218</v>
      </c>
      <c r="K10" s="890">
        <v>2270</v>
      </c>
      <c r="L10" s="895">
        <v>-0.47117707973765965</v>
      </c>
      <c r="M10" s="893">
        <v>-2730</v>
      </c>
      <c r="N10" s="895">
        <v>-0.32669712793733685</v>
      </c>
      <c r="O10" s="893">
        <v>-1001</v>
      </c>
      <c r="P10" s="895">
        <v>0.34658264663111971</v>
      </c>
      <c r="Q10" s="893">
        <f t="shared" si="0"/>
        <v>715</v>
      </c>
      <c r="R10" s="894">
        <f>[1]Cuadro_CCAA2!N107</f>
        <v>0.2567567567567568</v>
      </c>
      <c r="S10" s="893">
        <f>[1]Cuadro_CCAA2!O107</f>
        <v>608</v>
      </c>
    </row>
    <row r="11" spans="1:21" x14ac:dyDescent="0.25">
      <c r="B11" s="942" t="s">
        <v>41</v>
      </c>
      <c r="C11" s="890">
        <v>2811</v>
      </c>
      <c r="D11" s="890">
        <v>4317</v>
      </c>
      <c r="E11" s="890">
        <v>2454</v>
      </c>
      <c r="F11" s="890">
        <v>2514</v>
      </c>
      <c r="G11" s="890">
        <v>3293</v>
      </c>
      <c r="H11" s="890">
        <v>3627</v>
      </c>
      <c r="I11" s="891"/>
      <c r="J11" s="892">
        <v>0.53575240128068313</v>
      </c>
      <c r="K11" s="890">
        <v>1506</v>
      </c>
      <c r="L11" s="895">
        <v>-0.43154968728283527</v>
      </c>
      <c r="M11" s="893">
        <v>-1863</v>
      </c>
      <c r="N11" s="895">
        <v>2.4449877750611249E-2</v>
      </c>
      <c r="O11" s="893">
        <v>60</v>
      </c>
      <c r="P11" s="895">
        <v>0.30986475735879071</v>
      </c>
      <c r="Q11" s="893">
        <f t="shared" si="0"/>
        <v>779</v>
      </c>
      <c r="R11" s="894">
        <f>[1]Cuadro_CCAA2!N108</f>
        <v>0.23957621326042378</v>
      </c>
      <c r="S11" s="893">
        <f>[1]Cuadro_CCAA2!O108</f>
        <v>701</v>
      </c>
    </row>
    <row r="12" spans="1:21" x14ac:dyDescent="0.25">
      <c r="B12" s="942" t="s">
        <v>9</v>
      </c>
      <c r="C12" s="890">
        <v>8956</v>
      </c>
      <c r="D12" s="890">
        <v>9040</v>
      </c>
      <c r="E12" s="890">
        <v>8082</v>
      </c>
      <c r="F12" s="890">
        <v>9950</v>
      </c>
      <c r="G12" s="890">
        <v>7071</v>
      </c>
      <c r="H12" s="890">
        <v>6162</v>
      </c>
      <c r="I12" s="891"/>
      <c r="J12" s="892">
        <v>9.3791871371147195E-3</v>
      </c>
      <c r="K12" s="890">
        <v>84</v>
      </c>
      <c r="L12" s="895">
        <v>-0.10597345132743363</v>
      </c>
      <c r="M12" s="893">
        <v>-958</v>
      </c>
      <c r="N12" s="895">
        <v>0.23113090819104176</v>
      </c>
      <c r="O12" s="893">
        <v>1868</v>
      </c>
      <c r="P12" s="895">
        <v>-0.28934673366834174</v>
      </c>
      <c r="Q12" s="893">
        <f t="shared" si="0"/>
        <v>-2879</v>
      </c>
      <c r="R12" s="894">
        <f>[1]Cuadro_CCAA2!N109</f>
        <v>-0.39534883720930236</v>
      </c>
      <c r="S12" s="893">
        <f>[1]Cuadro_CCAA2!O109</f>
        <v>-4029</v>
      </c>
      <c r="U12" s="925"/>
    </row>
    <row r="13" spans="1:21" x14ac:dyDescent="0.25">
      <c r="B13" s="942" t="s">
        <v>8</v>
      </c>
      <c r="C13" s="890">
        <v>4667</v>
      </c>
      <c r="D13" s="890">
        <v>3990</v>
      </c>
      <c r="E13" s="890">
        <v>3899</v>
      </c>
      <c r="F13" s="890">
        <v>1365</v>
      </c>
      <c r="G13" s="890">
        <v>873</v>
      </c>
      <c r="H13" s="890">
        <v>822</v>
      </c>
      <c r="I13" s="891"/>
      <c r="J13" s="892">
        <v>-0.14506106706663813</v>
      </c>
      <c r="K13" s="890">
        <v>-677</v>
      </c>
      <c r="L13" s="895">
        <v>-2.2807017543859609E-2</v>
      </c>
      <c r="M13" s="893">
        <v>-91</v>
      </c>
      <c r="N13" s="895">
        <v>-0.64991023339317766</v>
      </c>
      <c r="O13" s="893">
        <v>-2534</v>
      </c>
      <c r="P13" s="895">
        <v>-0.36043956043956049</v>
      </c>
      <c r="Q13" s="893">
        <f t="shared" si="0"/>
        <v>-492</v>
      </c>
      <c r="R13" s="894">
        <f>[1]Cuadro_CCAA2!N110</f>
        <v>-0.4599211563731932</v>
      </c>
      <c r="S13" s="893">
        <f>[1]Cuadro_CCAA2!O110</f>
        <v>-700</v>
      </c>
      <c r="U13" s="925"/>
    </row>
    <row r="14" spans="1:21" x14ac:dyDescent="0.25">
      <c r="B14" s="942" t="s">
        <v>7</v>
      </c>
      <c r="C14" s="890">
        <v>1471</v>
      </c>
      <c r="D14" s="890">
        <v>1593</v>
      </c>
      <c r="E14" s="890">
        <v>119</v>
      </c>
      <c r="F14" s="890">
        <v>186</v>
      </c>
      <c r="G14" s="890">
        <v>207</v>
      </c>
      <c r="H14" s="890">
        <v>159</v>
      </c>
      <c r="I14" s="891"/>
      <c r="J14" s="892">
        <v>8.2936777702243392E-2</v>
      </c>
      <c r="K14" s="890">
        <v>122</v>
      </c>
      <c r="L14" s="895">
        <v>-0.92529817953546767</v>
      </c>
      <c r="M14" s="893">
        <v>-1474</v>
      </c>
      <c r="N14" s="895">
        <v>0.56302521008403361</v>
      </c>
      <c r="O14" s="893">
        <v>67</v>
      </c>
      <c r="P14" s="895">
        <v>0.11290322580645151</v>
      </c>
      <c r="Q14" s="893">
        <f t="shared" si="0"/>
        <v>21</v>
      </c>
      <c r="R14" s="894">
        <f>[1]Cuadro_CCAA2!N111</f>
        <v>-0.13114754098360659</v>
      </c>
      <c r="S14" s="893">
        <f>[1]Cuadro_CCAA2!O111</f>
        <v>-24</v>
      </c>
      <c r="U14" s="925"/>
    </row>
    <row r="15" spans="1:21" x14ac:dyDescent="0.25">
      <c r="B15" s="942" t="s">
        <v>43</v>
      </c>
      <c r="C15" s="890">
        <v>7126</v>
      </c>
      <c r="D15" s="890">
        <v>5895</v>
      </c>
      <c r="E15" s="890">
        <v>4923</v>
      </c>
      <c r="F15" s="890">
        <v>3015</v>
      </c>
      <c r="G15" s="890">
        <v>2591</v>
      </c>
      <c r="H15" s="890">
        <v>4032</v>
      </c>
      <c r="I15" s="891"/>
      <c r="J15" s="892">
        <v>-0.17274768453550382</v>
      </c>
      <c r="K15" s="890">
        <v>-1231</v>
      </c>
      <c r="L15" s="895">
        <v>-0.16488549618320614</v>
      </c>
      <c r="M15" s="893">
        <v>-972</v>
      </c>
      <c r="N15" s="895">
        <v>-0.38756855575868376</v>
      </c>
      <c r="O15" s="893">
        <v>-1908</v>
      </c>
      <c r="P15" s="895">
        <v>-0.14063018242122716</v>
      </c>
      <c r="Q15" s="893">
        <f t="shared" si="0"/>
        <v>-424</v>
      </c>
      <c r="R15" s="894">
        <f>[1]Cuadro_CCAA2!N112</f>
        <v>3.8372392480041206E-2</v>
      </c>
      <c r="S15" s="893">
        <f>[1]Cuadro_CCAA2!O112</f>
        <v>149</v>
      </c>
      <c r="U15" s="925"/>
    </row>
    <row r="16" spans="1:21" x14ac:dyDescent="0.25">
      <c r="B16" s="942" t="s">
        <v>44</v>
      </c>
      <c r="C16" s="890">
        <v>75141</v>
      </c>
      <c r="D16" s="890">
        <v>76253</v>
      </c>
      <c r="E16" s="890">
        <v>73386</v>
      </c>
      <c r="F16" s="890">
        <v>78542</v>
      </c>
      <c r="G16" s="890">
        <v>69770</v>
      </c>
      <c r="H16" s="890">
        <v>69980</v>
      </c>
      <c r="I16" s="891"/>
      <c r="J16" s="892">
        <v>1.4798844838370462E-2</v>
      </c>
      <c r="K16" s="890">
        <v>1112</v>
      </c>
      <c r="L16" s="895">
        <v>-3.7598520713939099E-2</v>
      </c>
      <c r="M16" s="893">
        <v>-2867</v>
      </c>
      <c r="N16" s="895">
        <v>7.0258632436704493E-2</v>
      </c>
      <c r="O16" s="893">
        <v>5156</v>
      </c>
      <c r="P16" s="895">
        <v>-0.11168546764788267</v>
      </c>
      <c r="Q16" s="893">
        <f t="shared" si="0"/>
        <v>-8772</v>
      </c>
      <c r="R16" s="894">
        <f>[1]Cuadro_CCAA2!N113</f>
        <v>-3.7188888736018E-2</v>
      </c>
      <c r="S16" s="893">
        <f>[1]Cuadro_CCAA2!O113</f>
        <v>-2703</v>
      </c>
      <c r="U16" s="925"/>
    </row>
    <row r="17" spans="2:23" x14ac:dyDescent="0.25">
      <c r="B17" s="942" t="s">
        <v>6</v>
      </c>
      <c r="C17" s="890">
        <v>10677</v>
      </c>
      <c r="D17" s="890">
        <v>14865</v>
      </c>
      <c r="E17" s="890">
        <v>13381</v>
      </c>
      <c r="F17" s="890">
        <v>11826</v>
      </c>
      <c r="G17" s="890">
        <v>10571</v>
      </c>
      <c r="H17" s="890">
        <v>9475</v>
      </c>
      <c r="I17" s="891"/>
      <c r="J17" s="892">
        <v>0.39224501264400113</v>
      </c>
      <c r="K17" s="890">
        <v>4188</v>
      </c>
      <c r="L17" s="895">
        <v>-9.9831819710729852E-2</v>
      </c>
      <c r="M17" s="893">
        <v>-1484</v>
      </c>
      <c r="N17" s="895">
        <v>-0.11620955085569096</v>
      </c>
      <c r="O17" s="893">
        <v>-1555</v>
      </c>
      <c r="P17" s="895">
        <v>-0.10612210383899878</v>
      </c>
      <c r="Q17" s="893">
        <f t="shared" si="0"/>
        <v>-1255</v>
      </c>
      <c r="R17" s="894">
        <f>[1]Cuadro_CCAA2!N114</f>
        <v>-8.5512981372454444E-2</v>
      </c>
      <c r="S17" s="893">
        <f>[1]Cuadro_CCAA2!O114</f>
        <v>-886</v>
      </c>
      <c r="U17" s="925"/>
    </row>
    <row r="18" spans="2:23" x14ac:dyDescent="0.25">
      <c r="B18" s="942" t="s">
        <v>5</v>
      </c>
      <c r="C18" s="890">
        <v>4152</v>
      </c>
      <c r="D18" s="890">
        <v>7206</v>
      </c>
      <c r="E18" s="890">
        <v>5685</v>
      </c>
      <c r="F18" s="890">
        <v>5272</v>
      </c>
      <c r="G18" s="890">
        <v>6122</v>
      </c>
      <c r="H18" s="890">
        <v>6205</v>
      </c>
      <c r="I18" s="891"/>
      <c r="J18" s="892">
        <v>0.73554913294797686</v>
      </c>
      <c r="K18" s="890">
        <v>3054</v>
      </c>
      <c r="L18" s="895">
        <v>-0.21107410491257284</v>
      </c>
      <c r="M18" s="893">
        <v>-1521</v>
      </c>
      <c r="N18" s="895">
        <v>-7.2647317502198772E-2</v>
      </c>
      <c r="O18" s="893">
        <v>-413</v>
      </c>
      <c r="P18" s="895">
        <v>0.16122913505311076</v>
      </c>
      <c r="Q18" s="893">
        <f t="shared" si="0"/>
        <v>850</v>
      </c>
      <c r="R18" s="894">
        <f>[1]Cuadro_CCAA2!N115</f>
        <v>-4.6558082360172115E-2</v>
      </c>
      <c r="S18" s="893">
        <f>[1]Cuadro_CCAA2!O115</f>
        <v>-303</v>
      </c>
      <c r="U18" s="925"/>
    </row>
    <row r="19" spans="2:23" x14ac:dyDescent="0.25">
      <c r="B19" s="942" t="s">
        <v>38</v>
      </c>
      <c r="C19" s="890">
        <v>7804</v>
      </c>
      <c r="D19" s="890">
        <v>8456</v>
      </c>
      <c r="E19" s="890">
        <v>4923</v>
      </c>
      <c r="F19" s="890">
        <v>4018</v>
      </c>
      <c r="G19" s="890">
        <v>3271</v>
      </c>
      <c r="H19" s="890">
        <v>2255</v>
      </c>
      <c r="I19" s="891"/>
      <c r="J19" s="892">
        <v>8.3546899026140542E-2</v>
      </c>
      <c r="K19" s="890">
        <v>652</v>
      </c>
      <c r="L19" s="895">
        <v>-0.41780983916745507</v>
      </c>
      <c r="M19" s="893">
        <v>-3533</v>
      </c>
      <c r="N19" s="895">
        <v>-0.18383099735933373</v>
      </c>
      <c r="O19" s="893">
        <v>-905</v>
      </c>
      <c r="P19" s="895">
        <v>-0.18591338974614235</v>
      </c>
      <c r="Q19" s="893">
        <f t="shared" si="0"/>
        <v>-747</v>
      </c>
      <c r="R19" s="894">
        <f>[1]Cuadro_CCAA2!N116</f>
        <v>-0.35497711670480547</v>
      </c>
      <c r="S19" s="893">
        <f>[1]Cuadro_CCAA2!O116</f>
        <v>-1241</v>
      </c>
      <c r="U19" s="925"/>
    </row>
    <row r="20" spans="2:23" x14ac:dyDescent="0.25">
      <c r="B20" s="942" t="s">
        <v>45</v>
      </c>
      <c r="C20" s="890">
        <v>19669</v>
      </c>
      <c r="D20" s="890">
        <v>28300</v>
      </c>
      <c r="E20" s="890">
        <v>28494</v>
      </c>
      <c r="F20" s="890">
        <v>10563</v>
      </c>
      <c r="G20" s="890">
        <v>9303</v>
      </c>
      <c r="H20" s="890">
        <v>12228</v>
      </c>
      <c r="I20" s="891"/>
      <c r="J20" s="892">
        <v>0.4388123442981342</v>
      </c>
      <c r="K20" s="890">
        <v>8631</v>
      </c>
      <c r="L20" s="895">
        <v>6.8551236749117006E-3</v>
      </c>
      <c r="M20" s="893">
        <v>194</v>
      </c>
      <c r="N20" s="895">
        <v>-0.62929037692145717</v>
      </c>
      <c r="O20" s="893">
        <v>-17931</v>
      </c>
      <c r="P20" s="895">
        <v>-0.11928429423459241</v>
      </c>
      <c r="Q20" s="893">
        <f t="shared" si="0"/>
        <v>-1260</v>
      </c>
      <c r="R20" s="894">
        <f>[1]Cuadro_CCAA2!N117</f>
        <v>-2.6045400238948635E-2</v>
      </c>
      <c r="S20" s="893">
        <f>[1]Cuadro_CCAA2!O117</f>
        <v>-327</v>
      </c>
      <c r="U20" s="925"/>
    </row>
    <row r="21" spans="2:23" x14ac:dyDescent="0.25">
      <c r="B21" s="942" t="s">
        <v>46</v>
      </c>
      <c r="C21" s="890">
        <v>4430</v>
      </c>
      <c r="D21" s="890">
        <v>6258</v>
      </c>
      <c r="E21" s="890">
        <v>4718</v>
      </c>
      <c r="F21" s="890">
        <v>5035</v>
      </c>
      <c r="G21" s="890">
        <v>6525</v>
      </c>
      <c r="H21" s="890">
        <v>7082</v>
      </c>
      <c r="I21" s="891"/>
      <c r="J21" s="892">
        <v>0.41264108352144468</v>
      </c>
      <c r="K21" s="890">
        <v>1828</v>
      </c>
      <c r="L21" s="895">
        <v>-0.24608501118568238</v>
      </c>
      <c r="M21" s="893">
        <v>-1540</v>
      </c>
      <c r="N21" s="895">
        <v>6.7189487070792753E-2</v>
      </c>
      <c r="O21" s="893">
        <v>317</v>
      </c>
      <c r="P21" s="895">
        <v>0.29592850049652442</v>
      </c>
      <c r="Q21" s="893">
        <f t="shared" si="0"/>
        <v>1490</v>
      </c>
      <c r="R21" s="894">
        <f>[1]Cuadro_CCAA2!N118</f>
        <v>0.22780859916782248</v>
      </c>
      <c r="S21" s="893">
        <f>[1]Cuadro_CCAA2!O118</f>
        <v>1314</v>
      </c>
      <c r="U21" s="925"/>
    </row>
    <row r="22" spans="2:23" x14ac:dyDescent="0.25">
      <c r="B22" s="942" t="s">
        <v>47</v>
      </c>
      <c r="C22" s="890">
        <v>1465</v>
      </c>
      <c r="D22" s="890">
        <v>836</v>
      </c>
      <c r="E22" s="890">
        <v>801</v>
      </c>
      <c r="F22" s="890">
        <v>1019</v>
      </c>
      <c r="G22" s="890">
        <v>768</v>
      </c>
      <c r="H22" s="890">
        <v>738</v>
      </c>
      <c r="I22" s="891"/>
      <c r="J22" s="892">
        <v>-0.42935153583617747</v>
      </c>
      <c r="K22" s="890">
        <v>-629</v>
      </c>
      <c r="L22" s="895">
        <v>-4.186602870813394E-2</v>
      </c>
      <c r="M22" s="893">
        <v>-35</v>
      </c>
      <c r="N22" s="895">
        <v>0.27215980024968789</v>
      </c>
      <c r="O22" s="893">
        <v>218</v>
      </c>
      <c r="P22" s="895">
        <v>-0.24631992149165849</v>
      </c>
      <c r="Q22" s="893">
        <f t="shared" si="0"/>
        <v>-251</v>
      </c>
      <c r="R22" s="894">
        <f>[1]Cuadro_CCAA2!N119</f>
        <v>-0.18453038674033151</v>
      </c>
      <c r="S22" s="893">
        <f>[1]Cuadro_CCAA2!O119</f>
        <v>-167</v>
      </c>
      <c r="U22" s="925"/>
    </row>
    <row r="23" spans="2:23" x14ac:dyDescent="0.25">
      <c r="B23" s="942" t="s">
        <v>48</v>
      </c>
      <c r="C23" s="890">
        <v>13794</v>
      </c>
      <c r="D23" s="890">
        <v>13680</v>
      </c>
      <c r="E23" s="890">
        <v>13558</v>
      </c>
      <c r="F23" s="890">
        <v>13090</v>
      </c>
      <c r="G23" s="890">
        <v>13861</v>
      </c>
      <c r="H23" s="890">
        <v>13971</v>
      </c>
      <c r="I23" s="891"/>
      <c r="J23" s="892">
        <v>-8.2644628099173278E-3</v>
      </c>
      <c r="K23" s="890">
        <v>-114</v>
      </c>
      <c r="L23" s="895">
        <v>-8.9181286549707695E-3</v>
      </c>
      <c r="M23" s="893">
        <v>-122</v>
      </c>
      <c r="N23" s="895">
        <v>-3.451836554064025E-2</v>
      </c>
      <c r="O23" s="893">
        <v>-468</v>
      </c>
      <c r="P23" s="895">
        <v>5.8899923605805871E-2</v>
      </c>
      <c r="Q23" s="893">
        <f t="shared" si="0"/>
        <v>771</v>
      </c>
      <c r="R23" s="894">
        <f>[1]Cuadro_CCAA2!N120</f>
        <v>5.4017351942663216E-2</v>
      </c>
      <c r="S23" s="893">
        <f>[1]Cuadro_CCAA2!O120</f>
        <v>716</v>
      </c>
      <c r="U23" s="925"/>
    </row>
    <row r="24" spans="2:23" x14ac:dyDescent="0.25">
      <c r="B24" s="942" t="s">
        <v>49</v>
      </c>
      <c r="C24" s="890">
        <v>3067</v>
      </c>
      <c r="D24" s="890">
        <v>3116</v>
      </c>
      <c r="E24" s="890">
        <v>3168</v>
      </c>
      <c r="F24" s="890">
        <v>3686</v>
      </c>
      <c r="G24" s="890">
        <v>1997</v>
      </c>
      <c r="H24" s="890">
        <v>1888</v>
      </c>
      <c r="I24" s="891"/>
      <c r="J24" s="892">
        <v>1.5976524290837846E-2</v>
      </c>
      <c r="K24" s="890">
        <v>49</v>
      </c>
      <c r="L24" s="895">
        <v>1.6688061617458283E-2</v>
      </c>
      <c r="M24" s="893">
        <v>52</v>
      </c>
      <c r="N24" s="895">
        <v>0.16351010101010099</v>
      </c>
      <c r="O24" s="893">
        <v>518</v>
      </c>
      <c r="P24" s="895">
        <v>-0.45822029300054257</v>
      </c>
      <c r="Q24" s="893">
        <f t="shared" si="0"/>
        <v>-1689</v>
      </c>
      <c r="R24" s="894">
        <f>[1]Cuadro_CCAA2!N121</f>
        <v>-0.46149458071876781</v>
      </c>
      <c r="S24" s="893">
        <f>[1]Cuadro_CCAA2!O121</f>
        <v>-1618</v>
      </c>
      <c r="U24" s="925"/>
    </row>
    <row r="25" spans="2:23" x14ac:dyDescent="0.25">
      <c r="B25" s="943" t="s">
        <v>4</v>
      </c>
      <c r="C25" s="906">
        <v>186</v>
      </c>
      <c r="D25" s="906">
        <v>148</v>
      </c>
      <c r="E25" s="906">
        <v>243</v>
      </c>
      <c r="F25" s="906">
        <v>188</v>
      </c>
      <c r="G25" s="906">
        <v>251</v>
      </c>
      <c r="H25" s="906">
        <v>320</v>
      </c>
      <c r="I25" s="907"/>
      <c r="J25" s="909">
        <v>-0.20430107526881724</v>
      </c>
      <c r="K25" s="906">
        <v>-38</v>
      </c>
      <c r="L25" s="912">
        <v>0.64189189189189189</v>
      </c>
      <c r="M25" s="910">
        <v>95</v>
      </c>
      <c r="N25" s="912">
        <v>-0.22633744855967075</v>
      </c>
      <c r="O25" s="910">
        <v>-55</v>
      </c>
      <c r="P25" s="912">
        <v>0.33510638297872331</v>
      </c>
      <c r="Q25" s="910">
        <f t="shared" si="0"/>
        <v>63</v>
      </c>
      <c r="R25" s="911">
        <f>[1]Cuadro_CCAA2!P124</f>
        <v>0.56097560975609762</v>
      </c>
      <c r="S25" s="910">
        <f>[1]Cuadro_CCAA2!O122+[1]Cuadro_CCAA2!O123</f>
        <v>115</v>
      </c>
      <c r="U25" s="925"/>
      <c r="V25" s="925"/>
      <c r="W25" s="933"/>
    </row>
    <row r="26" spans="2:23" x14ac:dyDescent="0.25">
      <c r="B26" s="875" t="s">
        <v>3</v>
      </c>
      <c r="C26" s="876">
        <v>250037</v>
      </c>
      <c r="D26" s="876">
        <v>269854</v>
      </c>
      <c r="E26" s="876">
        <v>232243</v>
      </c>
      <c r="F26" s="876">
        <v>193436</v>
      </c>
      <c r="G26" s="876">
        <v>177423</v>
      </c>
      <c r="H26" s="876">
        <v>182756</v>
      </c>
      <c r="I26" s="877"/>
      <c r="J26" s="878">
        <v>7.92562700720294E-2</v>
      </c>
      <c r="K26" s="879">
        <v>19817</v>
      </c>
      <c r="L26" s="880">
        <v>-0.13937536593861866</v>
      </c>
      <c r="M26" s="876">
        <v>-37611</v>
      </c>
      <c r="N26" s="881">
        <v>-0.16709653251120593</v>
      </c>
      <c r="O26" s="882">
        <v>-38807</v>
      </c>
      <c r="P26" s="881">
        <v>-8.2781902024442244E-2</v>
      </c>
      <c r="Q26" s="882">
        <f t="shared" si="0"/>
        <v>-16013</v>
      </c>
      <c r="R26" s="881">
        <f>[1]Cuadro_CCAA2!N124</f>
        <v>-4.0640846623061666E-2</v>
      </c>
      <c r="S26" s="882">
        <f>[1]Cuadro_CCAA2!O124</f>
        <v>-7742</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EVO_sinPIA!C8:H8</xm:f>
              <xm:sqref>I8</xm:sqref>
            </x14:sparkline>
            <x14:sparkline>
              <xm:f>EVO_sinPIA!C9:H9</xm:f>
              <xm:sqref>I9</xm:sqref>
            </x14:sparkline>
            <x14:sparkline>
              <xm:f>EVO_sinPIA!C10:H10</xm:f>
              <xm:sqref>I10</xm:sqref>
            </x14:sparkline>
            <x14:sparkline>
              <xm:f>EVO_sinPIA!C11:H11</xm:f>
              <xm:sqref>I11</xm:sqref>
            </x14:sparkline>
            <x14:sparkline>
              <xm:f>EVO_sinPIA!C12:H12</xm:f>
              <xm:sqref>I12</xm:sqref>
            </x14:sparkline>
            <x14:sparkline>
              <xm:f>EVO_sinPIA!C13:H13</xm:f>
              <xm:sqref>I13</xm:sqref>
            </x14:sparkline>
            <x14:sparkline>
              <xm:f>EVO_sinPIA!C14:H14</xm:f>
              <xm:sqref>I14</xm:sqref>
            </x14:sparkline>
            <x14:sparkline>
              <xm:f>EVO_sinPIA!C15:H15</xm:f>
              <xm:sqref>I15</xm:sqref>
            </x14:sparkline>
            <x14:sparkline>
              <xm:f>EVO_sinPIA!C16:H16</xm:f>
              <xm:sqref>I16</xm:sqref>
            </x14:sparkline>
            <x14:sparkline>
              <xm:f>EVO_sinPIA!C17:H17</xm:f>
              <xm:sqref>I17</xm:sqref>
            </x14:sparkline>
            <x14:sparkline>
              <xm:f>EVO_sinPIA!C18:H18</xm:f>
              <xm:sqref>I18</xm:sqref>
            </x14:sparkline>
            <x14:sparkline>
              <xm:f>EVO_sinPIA!C19:H19</xm:f>
              <xm:sqref>I19</xm:sqref>
            </x14:sparkline>
            <x14:sparkline>
              <xm:f>EVO_sinPIA!C20:H20</xm:f>
              <xm:sqref>I20</xm:sqref>
            </x14:sparkline>
            <x14:sparkline>
              <xm:f>EVO_sinPIA!C21:H21</xm:f>
              <xm:sqref>I21</xm:sqref>
            </x14:sparkline>
            <x14:sparkline>
              <xm:f>EVO_sinPIA!C22:H22</xm:f>
              <xm:sqref>I22</xm:sqref>
            </x14:sparkline>
            <x14:sparkline>
              <xm:f>EVO_sinPIA!C23:H23</xm:f>
              <xm:sqref>I23</xm:sqref>
            </x14:sparkline>
            <x14:sparkline>
              <xm:f>EVO_sinPIA!C24:H24</xm:f>
              <xm:sqref>I24</xm:sqref>
            </x14:sparkline>
            <x14:sparkline>
              <xm:f>EVO_sinPIA!C25:H25</xm:f>
              <xm:sqref>I25</xm:sqref>
            </x14:sparkline>
            <x14:sparkline>
              <xm:f>EVO_sinPIA!C26:H26</xm:f>
              <xm:sqref>I26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476</v>
      </c>
      <c r="C6" s="1170"/>
      <c r="D6" s="1170"/>
      <c r="E6" s="1170"/>
      <c r="F6" s="1170"/>
      <c r="G6" s="1170"/>
      <c r="H6" s="1170"/>
      <c r="I6" s="1170"/>
      <c r="J6" s="1170"/>
      <c r="K6" s="1170"/>
      <c r="L6" s="1170"/>
      <c r="M6" s="1170"/>
      <c r="N6" s="1170"/>
      <c r="O6" s="389"/>
    </row>
    <row r="7" spans="1:17" s="7" customFormat="1" ht="24.7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490</v>
      </c>
      <c r="C8" s="1171"/>
      <c r="D8" s="1171"/>
      <c r="E8" s="1171"/>
      <c r="F8" s="1171"/>
      <c r="G8" s="1171"/>
      <c r="H8" s="1171"/>
      <c r="I8" s="1171"/>
      <c r="J8" s="1171"/>
      <c r="K8" s="1171"/>
      <c r="L8" s="1171"/>
      <c r="M8" s="1171"/>
      <c r="N8" s="1171"/>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72" t="s">
        <v>36</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138821</v>
      </c>
      <c r="D13" s="392">
        <v>124798</v>
      </c>
      <c r="E13" s="392">
        <v>14023</v>
      </c>
      <c r="F13" s="393">
        <v>0.89898502387967238</v>
      </c>
      <c r="G13" s="393">
        <v>0.10101497612032762</v>
      </c>
      <c r="I13" s="391">
        <v>12</v>
      </c>
      <c r="J13" s="391">
        <v>1</v>
      </c>
      <c r="K13" s="391">
        <v>8</v>
      </c>
      <c r="L13" s="390" t="s">
        <v>7</v>
      </c>
      <c r="M13" s="392">
        <v>38358</v>
      </c>
      <c r="N13" s="392">
        <v>53</v>
      </c>
      <c r="O13" s="393">
        <v>0.99862018692562027</v>
      </c>
      <c r="P13" s="393">
        <v>1.3798130743797349E-3</v>
      </c>
      <c r="Q13" s="393">
        <v>0.90328523881868394</v>
      </c>
    </row>
    <row r="14" spans="1:17" s="390" customFormat="1" ht="15" x14ac:dyDescent="0.25">
      <c r="B14" s="390" t="s">
        <v>10</v>
      </c>
      <c r="C14" s="392">
        <v>14515</v>
      </c>
      <c r="D14" s="392">
        <v>14017</v>
      </c>
      <c r="E14" s="392">
        <v>498</v>
      </c>
      <c r="F14" s="393">
        <v>0.96569066482948673</v>
      </c>
      <c r="G14" s="393">
        <v>3.430933517051326E-2</v>
      </c>
      <c r="I14" s="391">
        <v>6</v>
      </c>
      <c r="J14" s="391">
        <v>2</v>
      </c>
      <c r="K14" s="391">
        <v>13</v>
      </c>
      <c r="L14" s="390" t="s">
        <v>38</v>
      </c>
      <c r="M14" s="392">
        <v>24532</v>
      </c>
      <c r="N14" s="392">
        <v>391</v>
      </c>
      <c r="O14" s="393">
        <v>0.9843116799743209</v>
      </c>
      <c r="P14" s="393">
        <v>1.5688320025679093E-2</v>
      </c>
      <c r="Q14" s="393">
        <v>0.90328523881868394</v>
      </c>
    </row>
    <row r="15" spans="1:17" s="390" customFormat="1" ht="15" x14ac:dyDescent="0.25">
      <c r="B15" s="390" t="s">
        <v>40</v>
      </c>
      <c r="C15" s="392">
        <v>10744</v>
      </c>
      <c r="D15" s="392">
        <v>9851</v>
      </c>
      <c r="E15" s="392">
        <v>893</v>
      </c>
      <c r="F15" s="393">
        <v>0.91688384214445273</v>
      </c>
      <c r="G15" s="393">
        <v>8.3116157855547282E-2</v>
      </c>
      <c r="I15" s="391">
        <v>10</v>
      </c>
      <c r="J15" s="391">
        <v>3</v>
      </c>
      <c r="K15" s="391">
        <v>17</v>
      </c>
      <c r="L15" s="390" t="s">
        <v>47</v>
      </c>
      <c r="M15" s="392">
        <v>5771</v>
      </c>
      <c r="N15" s="392">
        <v>179</v>
      </c>
      <c r="O15" s="393">
        <v>0.96991596638655464</v>
      </c>
      <c r="P15" s="393">
        <v>3.0084033613445377E-2</v>
      </c>
      <c r="Q15" s="393">
        <v>0.90328523881868394</v>
      </c>
    </row>
    <row r="16" spans="1:17" s="390" customFormat="1" ht="15" x14ac:dyDescent="0.25">
      <c r="B16" s="390" t="s">
        <v>41</v>
      </c>
      <c r="C16" s="392">
        <v>10239</v>
      </c>
      <c r="D16" s="392">
        <v>9111</v>
      </c>
      <c r="E16" s="392">
        <v>1128</v>
      </c>
      <c r="F16" s="393">
        <v>0.88983299150307649</v>
      </c>
      <c r="G16" s="393">
        <v>0.11016700849692353</v>
      </c>
      <c r="I16" s="391">
        <v>13</v>
      </c>
      <c r="J16" s="391">
        <v>4</v>
      </c>
      <c r="K16" s="391">
        <v>10</v>
      </c>
      <c r="L16" s="390" t="s">
        <v>42</v>
      </c>
      <c r="M16" s="392">
        <v>530</v>
      </c>
      <c r="N16" s="392">
        <v>18</v>
      </c>
      <c r="O16" s="393">
        <v>0.96715328467153283</v>
      </c>
      <c r="P16" s="393">
        <v>3.2846715328467155E-2</v>
      </c>
      <c r="Q16" s="393">
        <v>0.90328523881868394</v>
      </c>
    </row>
    <row r="17" spans="2:17" s="390" customFormat="1" ht="15" x14ac:dyDescent="0.25">
      <c r="B17" s="390" t="s">
        <v>9</v>
      </c>
      <c r="C17" s="392">
        <v>14738</v>
      </c>
      <c r="D17" s="392">
        <v>12815</v>
      </c>
      <c r="E17" s="392">
        <v>1923</v>
      </c>
      <c r="F17" s="393">
        <v>0.8695209662097978</v>
      </c>
      <c r="G17" s="393">
        <v>0.1304790337902022</v>
      </c>
      <c r="I17" s="391">
        <v>16</v>
      </c>
      <c r="J17" s="391">
        <v>5</v>
      </c>
      <c r="K17" s="391">
        <v>6</v>
      </c>
      <c r="L17" s="390" t="s">
        <v>8</v>
      </c>
      <c r="M17" s="392">
        <v>7712</v>
      </c>
      <c r="N17" s="392">
        <v>271</v>
      </c>
      <c r="O17" s="393">
        <v>0.96605286233245646</v>
      </c>
      <c r="P17" s="393">
        <v>3.394713766754353E-2</v>
      </c>
      <c r="Q17" s="393">
        <v>0.90328523881868394</v>
      </c>
    </row>
    <row r="18" spans="2:17" s="390" customFormat="1" ht="15" x14ac:dyDescent="0.25">
      <c r="B18" s="390" t="s">
        <v>8</v>
      </c>
      <c r="C18" s="392">
        <v>7983</v>
      </c>
      <c r="D18" s="392">
        <v>7712</v>
      </c>
      <c r="E18" s="392">
        <v>271</v>
      </c>
      <c r="F18" s="393">
        <v>0.96605286233245646</v>
      </c>
      <c r="G18" s="393">
        <v>3.394713766754353E-2</v>
      </c>
      <c r="I18" s="391">
        <v>5</v>
      </c>
      <c r="J18" s="391">
        <v>6</v>
      </c>
      <c r="K18" s="391">
        <v>2</v>
      </c>
      <c r="L18" s="390" t="s">
        <v>10</v>
      </c>
      <c r="M18" s="392">
        <v>14017</v>
      </c>
      <c r="N18" s="392">
        <v>498</v>
      </c>
      <c r="O18" s="393">
        <v>0.96569066482948673</v>
      </c>
      <c r="P18" s="393">
        <v>3.430933517051326E-2</v>
      </c>
      <c r="Q18" s="393">
        <v>0.90328523881868394</v>
      </c>
    </row>
    <row r="19" spans="2:17" s="390" customFormat="1" ht="15" x14ac:dyDescent="0.25">
      <c r="B19" s="390" t="s">
        <v>43</v>
      </c>
      <c r="C19" s="392">
        <v>23459</v>
      </c>
      <c r="D19" s="392">
        <v>22136</v>
      </c>
      <c r="E19" s="392">
        <v>1323</v>
      </c>
      <c r="F19" s="393">
        <v>0.94360373417451726</v>
      </c>
      <c r="G19" s="393">
        <v>5.639626582548276E-2</v>
      </c>
      <c r="I19" s="391">
        <v>7</v>
      </c>
      <c r="J19" s="391">
        <v>7</v>
      </c>
      <c r="K19" s="391">
        <v>7</v>
      </c>
      <c r="L19" s="390" t="s">
        <v>43</v>
      </c>
      <c r="M19" s="392">
        <v>22136</v>
      </c>
      <c r="N19" s="392">
        <v>1323</v>
      </c>
      <c r="O19" s="393">
        <v>0.94360373417451726</v>
      </c>
      <c r="P19" s="393">
        <v>5.639626582548276E-2</v>
      </c>
      <c r="Q19" s="393">
        <v>0.90328523881868394</v>
      </c>
    </row>
    <row r="20" spans="2:17" s="390" customFormat="1" ht="15" x14ac:dyDescent="0.25">
      <c r="B20" s="390" t="s">
        <v>7</v>
      </c>
      <c r="C20" s="392">
        <v>38411</v>
      </c>
      <c r="D20" s="392">
        <v>38358</v>
      </c>
      <c r="E20" s="392">
        <v>53</v>
      </c>
      <c r="F20" s="393">
        <v>0.99862018692562027</v>
      </c>
      <c r="G20" s="393">
        <v>1.3798130743797349E-3</v>
      </c>
      <c r="I20" s="391">
        <v>1</v>
      </c>
      <c r="J20" s="391">
        <v>8</v>
      </c>
      <c r="K20" s="391">
        <v>11</v>
      </c>
      <c r="L20" s="390" t="s">
        <v>6</v>
      </c>
      <c r="M20" s="392">
        <v>52395</v>
      </c>
      <c r="N20" s="392">
        <v>3356</v>
      </c>
      <c r="O20" s="393">
        <v>0.93980377033595808</v>
      </c>
      <c r="P20" s="393">
        <v>6.0196229664041902E-2</v>
      </c>
      <c r="Q20" s="393">
        <v>0.90328523881868394</v>
      </c>
    </row>
    <row r="21" spans="2:17" s="390" customFormat="1" ht="15" x14ac:dyDescent="0.25">
      <c r="B21" s="390" t="s">
        <v>44</v>
      </c>
      <c r="C21" s="392">
        <v>96463</v>
      </c>
      <c r="D21" s="392">
        <v>78118</v>
      </c>
      <c r="E21" s="392">
        <v>18345</v>
      </c>
      <c r="F21" s="393">
        <v>0.80982345562547298</v>
      </c>
      <c r="G21" s="393">
        <v>0.19017654437452702</v>
      </c>
      <c r="I21" s="391">
        <v>20</v>
      </c>
      <c r="J21" s="391">
        <v>9</v>
      </c>
      <c r="K21" s="391">
        <v>14</v>
      </c>
      <c r="L21" s="390" t="s">
        <v>45</v>
      </c>
      <c r="M21" s="392">
        <v>61234</v>
      </c>
      <c r="N21" s="392">
        <v>4428</v>
      </c>
      <c r="O21" s="393">
        <v>0.93256373549389293</v>
      </c>
      <c r="P21" s="393">
        <v>6.7436264506107027E-2</v>
      </c>
      <c r="Q21" s="393">
        <v>0.90328523881868394</v>
      </c>
    </row>
    <row r="22" spans="2:17" s="390" customFormat="1" ht="15" x14ac:dyDescent="0.25">
      <c r="B22" s="390" t="s">
        <v>42</v>
      </c>
      <c r="C22" s="392">
        <v>548</v>
      </c>
      <c r="D22" s="392">
        <v>530</v>
      </c>
      <c r="E22" s="392">
        <v>18</v>
      </c>
      <c r="F22" s="393">
        <v>0.96715328467153283</v>
      </c>
      <c r="G22" s="393">
        <v>3.2846715328467155E-2</v>
      </c>
      <c r="I22" s="391">
        <v>4</v>
      </c>
      <c r="J22" s="391">
        <v>10</v>
      </c>
      <c r="K22" s="391">
        <v>3</v>
      </c>
      <c r="L22" s="390" t="s">
        <v>40</v>
      </c>
      <c r="M22" s="392">
        <v>9851</v>
      </c>
      <c r="N22" s="392">
        <v>893</v>
      </c>
      <c r="O22" s="393">
        <v>0.91688384214445273</v>
      </c>
      <c r="P22" s="393">
        <v>8.3116157855547282E-2</v>
      </c>
      <c r="Q22" s="393">
        <v>0.90328523881868394</v>
      </c>
    </row>
    <row r="23" spans="2:17" s="390" customFormat="1" ht="15" x14ac:dyDescent="0.25">
      <c r="B23" s="390" t="s">
        <v>6</v>
      </c>
      <c r="C23" s="392">
        <v>55751</v>
      </c>
      <c r="D23" s="392">
        <v>52395</v>
      </c>
      <c r="E23" s="392">
        <v>3356</v>
      </c>
      <c r="F23" s="393">
        <v>0.93980377033595808</v>
      </c>
      <c r="G23" s="393">
        <v>6.0196229664041902E-2</v>
      </c>
      <c r="I23" s="391">
        <v>8</v>
      </c>
      <c r="J23" s="391">
        <v>11</v>
      </c>
      <c r="K23" s="391">
        <v>20</v>
      </c>
      <c r="L23" s="390" t="s">
        <v>114</v>
      </c>
      <c r="M23" s="392">
        <v>514299</v>
      </c>
      <c r="N23" s="392">
        <v>55066</v>
      </c>
      <c r="O23" s="393">
        <v>0.90328523881868394</v>
      </c>
      <c r="P23" s="393">
        <v>9.6714761181316028E-2</v>
      </c>
      <c r="Q23" s="393">
        <v>0.90328523881868394</v>
      </c>
    </row>
    <row r="24" spans="2:17" s="390" customFormat="1" ht="15" x14ac:dyDescent="0.25">
      <c r="B24" s="390" t="s">
        <v>5</v>
      </c>
      <c r="C24" s="392">
        <v>12869</v>
      </c>
      <c r="D24" s="392">
        <v>10983</v>
      </c>
      <c r="E24" s="392">
        <v>1886</v>
      </c>
      <c r="F24" s="393">
        <v>0.85344626622115161</v>
      </c>
      <c r="G24" s="393">
        <v>0.14655373377884839</v>
      </c>
      <c r="I24" s="391">
        <v>19</v>
      </c>
      <c r="J24" s="391">
        <v>12</v>
      </c>
      <c r="K24" s="391">
        <v>1</v>
      </c>
      <c r="L24" s="390" t="s">
        <v>11</v>
      </c>
      <c r="M24" s="392">
        <v>124798</v>
      </c>
      <c r="N24" s="392">
        <v>14023</v>
      </c>
      <c r="O24" s="393">
        <v>0.89898502387967238</v>
      </c>
      <c r="P24" s="393">
        <v>0.10101497612032762</v>
      </c>
      <c r="Q24" s="393">
        <v>0.90328523881868394</v>
      </c>
    </row>
    <row r="25" spans="2:17" s="390" customFormat="1" ht="15" x14ac:dyDescent="0.25">
      <c r="B25" s="390" t="s">
        <v>38</v>
      </c>
      <c r="C25" s="392">
        <v>24923</v>
      </c>
      <c r="D25" s="392">
        <v>24532</v>
      </c>
      <c r="E25" s="392">
        <v>391</v>
      </c>
      <c r="F25" s="393">
        <v>0.9843116799743209</v>
      </c>
      <c r="G25" s="393">
        <v>1.5688320025679093E-2</v>
      </c>
      <c r="I25" s="391">
        <v>2</v>
      </c>
      <c r="J25" s="391">
        <v>13</v>
      </c>
      <c r="K25" s="391">
        <v>4</v>
      </c>
      <c r="L25" s="390" t="s">
        <v>41</v>
      </c>
      <c r="M25" s="392">
        <v>9111</v>
      </c>
      <c r="N25" s="392">
        <v>1128</v>
      </c>
      <c r="O25" s="393">
        <v>0.88983299150307649</v>
      </c>
      <c r="P25" s="393">
        <v>0.11016700849692353</v>
      </c>
      <c r="Q25" s="393">
        <v>0.90328523881868394</v>
      </c>
    </row>
    <row r="26" spans="2:17" s="390" customFormat="1" ht="15" x14ac:dyDescent="0.25">
      <c r="B26" s="390" t="s">
        <v>45</v>
      </c>
      <c r="C26" s="392">
        <v>65662</v>
      </c>
      <c r="D26" s="392">
        <v>61234</v>
      </c>
      <c r="E26" s="392">
        <v>4428</v>
      </c>
      <c r="F26" s="393">
        <v>0.93256373549389293</v>
      </c>
      <c r="G26" s="393">
        <v>6.7436264506107027E-2</v>
      </c>
      <c r="I26" s="391">
        <v>9</v>
      </c>
      <c r="J26" s="391">
        <v>14</v>
      </c>
      <c r="K26" s="391">
        <v>18</v>
      </c>
      <c r="L26" s="390" t="s">
        <v>48</v>
      </c>
      <c r="M26" s="392">
        <v>22270</v>
      </c>
      <c r="N26" s="392">
        <v>3296</v>
      </c>
      <c r="O26" s="393">
        <v>0.87107877650003906</v>
      </c>
      <c r="P26" s="393">
        <v>0.12892122349996088</v>
      </c>
      <c r="Q26" s="393">
        <v>0.90328523881868394</v>
      </c>
    </row>
    <row r="27" spans="2:17" s="390" customFormat="1" ht="15" x14ac:dyDescent="0.25">
      <c r="B27" s="390" t="s">
        <v>50</v>
      </c>
      <c r="C27" s="392">
        <v>766</v>
      </c>
      <c r="D27" s="392">
        <v>667</v>
      </c>
      <c r="E27" s="392">
        <v>99</v>
      </c>
      <c r="F27" s="393">
        <v>0.87075718015665793</v>
      </c>
      <c r="G27" s="393">
        <v>0.12924281984334204</v>
      </c>
      <c r="I27" s="391">
        <v>15</v>
      </c>
      <c r="J27" s="391">
        <v>15</v>
      </c>
      <c r="K27" s="391">
        <v>15</v>
      </c>
      <c r="L27" s="390" t="s">
        <v>50</v>
      </c>
      <c r="M27" s="392">
        <v>667</v>
      </c>
      <c r="N27" s="392">
        <v>99</v>
      </c>
      <c r="O27" s="393">
        <v>0.87075718015665793</v>
      </c>
      <c r="P27" s="393">
        <v>0.12924281984334204</v>
      </c>
      <c r="Q27" s="393">
        <v>0.90328523881868394</v>
      </c>
    </row>
    <row r="28" spans="2:17" s="390" customFormat="1" ht="15" x14ac:dyDescent="0.25">
      <c r="B28" s="390" t="s">
        <v>46</v>
      </c>
      <c r="C28" s="392">
        <v>17710</v>
      </c>
      <c r="D28" s="392">
        <v>15317</v>
      </c>
      <c r="E28" s="392">
        <v>2393</v>
      </c>
      <c r="F28" s="393">
        <v>0.86487859966120839</v>
      </c>
      <c r="G28" s="393">
        <v>0.13512140033879164</v>
      </c>
      <c r="I28" s="391">
        <v>18</v>
      </c>
      <c r="J28" s="391">
        <v>16</v>
      </c>
      <c r="K28" s="391">
        <v>5</v>
      </c>
      <c r="L28" s="390" t="s">
        <v>9</v>
      </c>
      <c r="M28" s="392">
        <v>12815</v>
      </c>
      <c r="N28" s="392">
        <v>1923</v>
      </c>
      <c r="O28" s="393">
        <v>0.8695209662097978</v>
      </c>
      <c r="P28" s="393">
        <v>0.1304790337902022</v>
      </c>
      <c r="Q28" s="393">
        <v>0.90328523881868394</v>
      </c>
    </row>
    <row r="29" spans="2:17" s="390" customFormat="1" ht="15" x14ac:dyDescent="0.25">
      <c r="B29" s="390" t="s">
        <v>47</v>
      </c>
      <c r="C29" s="392">
        <v>5950</v>
      </c>
      <c r="D29" s="392">
        <v>5771</v>
      </c>
      <c r="E29" s="392">
        <v>179</v>
      </c>
      <c r="F29" s="393">
        <v>0.96991596638655464</v>
      </c>
      <c r="G29" s="393">
        <v>3.0084033613445377E-2</v>
      </c>
      <c r="I29" s="391">
        <v>3</v>
      </c>
      <c r="J29" s="391">
        <v>17</v>
      </c>
      <c r="K29" s="391">
        <v>19</v>
      </c>
      <c r="L29" s="390" t="s">
        <v>49</v>
      </c>
      <c r="M29" s="392">
        <v>3684</v>
      </c>
      <c r="N29" s="392">
        <v>563</v>
      </c>
      <c r="O29" s="393">
        <v>0.86743583706145511</v>
      </c>
      <c r="P29" s="393">
        <v>0.13256416293854487</v>
      </c>
      <c r="Q29" s="393">
        <v>0.90328523881868394</v>
      </c>
    </row>
    <row r="30" spans="2:17" s="390" customFormat="1" ht="15" x14ac:dyDescent="0.25">
      <c r="B30" s="390" t="s">
        <v>48</v>
      </c>
      <c r="C30" s="392">
        <v>25566</v>
      </c>
      <c r="D30" s="392">
        <v>22270</v>
      </c>
      <c r="E30" s="392">
        <v>3296</v>
      </c>
      <c r="F30" s="393">
        <v>0.87107877650003906</v>
      </c>
      <c r="G30" s="393">
        <v>0.12892122349996088</v>
      </c>
      <c r="I30" s="391">
        <v>14</v>
      </c>
      <c r="J30" s="391">
        <v>18</v>
      </c>
      <c r="K30" s="391">
        <v>16</v>
      </c>
      <c r="L30" s="390" t="s">
        <v>46</v>
      </c>
      <c r="M30" s="392">
        <v>15317</v>
      </c>
      <c r="N30" s="392">
        <v>2393</v>
      </c>
      <c r="O30" s="393">
        <v>0.86487859966120839</v>
      </c>
      <c r="P30" s="393">
        <v>0.13512140033879164</v>
      </c>
      <c r="Q30" s="393">
        <v>0.90328523881868394</v>
      </c>
    </row>
    <row r="31" spans="2:17" s="390" customFormat="1" ht="15" x14ac:dyDescent="0.25">
      <c r="B31" s="390" t="s">
        <v>49</v>
      </c>
      <c r="C31" s="392">
        <v>4247</v>
      </c>
      <c r="D31" s="392">
        <v>3684</v>
      </c>
      <c r="E31" s="392">
        <v>563</v>
      </c>
      <c r="F31" s="393">
        <v>0.86743583706145511</v>
      </c>
      <c r="G31" s="393">
        <v>0.13256416293854487</v>
      </c>
      <c r="I31" s="391">
        <v>17</v>
      </c>
      <c r="J31" s="391">
        <v>19</v>
      </c>
      <c r="K31" s="391">
        <v>12</v>
      </c>
      <c r="L31" s="390" t="s">
        <v>5</v>
      </c>
      <c r="M31" s="392">
        <v>10983</v>
      </c>
      <c r="N31" s="392">
        <v>1886</v>
      </c>
      <c r="O31" s="393">
        <v>0.85344626622115161</v>
      </c>
      <c r="P31" s="393">
        <v>0.14655373377884839</v>
      </c>
      <c r="Q31" s="393">
        <v>0.90328523881868394</v>
      </c>
    </row>
    <row r="32" spans="2:17" s="390" customFormat="1" ht="15" x14ac:dyDescent="0.25">
      <c r="B32" s="394" t="s">
        <v>114</v>
      </c>
      <c r="C32" s="395">
        <v>569365</v>
      </c>
      <c r="D32" s="395">
        <v>514299</v>
      </c>
      <c r="E32" s="395">
        <v>55066</v>
      </c>
      <c r="F32" s="396">
        <v>0.90328523881868394</v>
      </c>
      <c r="G32" s="396">
        <v>9.6714761181316028E-2</v>
      </c>
      <c r="I32" s="391">
        <v>11</v>
      </c>
      <c r="J32" s="391">
        <v>20</v>
      </c>
      <c r="K32" s="391">
        <v>9</v>
      </c>
      <c r="L32" s="390" t="s">
        <v>44</v>
      </c>
      <c r="M32" s="392">
        <v>78118</v>
      </c>
      <c r="N32" s="392">
        <v>18345</v>
      </c>
      <c r="O32" s="393">
        <v>0.80982345562547298</v>
      </c>
      <c r="P32" s="393">
        <v>0.19017654437452702</v>
      </c>
      <c r="Q32" s="393">
        <v>0.90328523881868394</v>
      </c>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477</v>
      </c>
      <c r="C6" s="1170"/>
      <c r="D6" s="1170"/>
      <c r="E6" s="1170"/>
      <c r="F6" s="1170"/>
      <c r="G6" s="1170"/>
      <c r="H6" s="1170"/>
      <c r="I6" s="1170"/>
      <c r="J6" s="1170"/>
      <c r="K6" s="1170"/>
      <c r="L6" s="1170"/>
      <c r="M6" s="1170"/>
      <c r="N6" s="1170"/>
      <c r="O6" s="389"/>
    </row>
    <row r="7" spans="1:17" s="7" customFormat="1" ht="24.7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490</v>
      </c>
      <c r="C8" s="1171"/>
      <c r="D8" s="1171"/>
      <c r="E8" s="1171"/>
      <c r="F8" s="1171"/>
      <c r="G8" s="1171"/>
      <c r="H8" s="1171"/>
      <c r="I8" s="1171"/>
      <c r="J8" s="1171"/>
      <c r="K8" s="1171"/>
      <c r="L8" s="1171"/>
      <c r="M8" s="1171"/>
      <c r="N8" s="1171"/>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72" t="s">
        <v>51</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86661</v>
      </c>
      <c r="D13" s="392">
        <v>68727</v>
      </c>
      <c r="E13" s="392">
        <v>17934</v>
      </c>
      <c r="F13" s="393">
        <v>0.79305569979575585</v>
      </c>
      <c r="G13" s="393">
        <v>0.20694430020424412</v>
      </c>
      <c r="I13" s="391">
        <v>15</v>
      </c>
      <c r="J13" s="391">
        <v>1</v>
      </c>
      <c r="K13" s="391">
        <v>8</v>
      </c>
      <c r="L13" s="390" t="s">
        <v>7</v>
      </c>
      <c r="M13" s="392">
        <v>44632</v>
      </c>
      <c r="N13" s="392">
        <v>66</v>
      </c>
      <c r="O13" s="393">
        <v>0.99852342386683968</v>
      </c>
      <c r="P13" s="393">
        <v>1.4765761331603203E-3</v>
      </c>
      <c r="Q13" s="393">
        <v>0.81170970181812641</v>
      </c>
    </row>
    <row r="14" spans="1:17" s="390" customFormat="1" ht="15" x14ac:dyDescent="0.25">
      <c r="B14" s="390" t="s">
        <v>10</v>
      </c>
      <c r="C14" s="392">
        <v>12803</v>
      </c>
      <c r="D14" s="392">
        <v>11953</v>
      </c>
      <c r="E14" s="392">
        <v>850</v>
      </c>
      <c r="F14" s="393">
        <v>0.93360931031789429</v>
      </c>
      <c r="G14" s="393">
        <v>6.639068968210575E-2</v>
      </c>
      <c r="I14" s="391">
        <v>3</v>
      </c>
      <c r="J14" s="391">
        <v>2</v>
      </c>
      <c r="K14" s="391">
        <v>10</v>
      </c>
      <c r="L14" s="390" t="s">
        <v>42</v>
      </c>
      <c r="M14" s="392">
        <v>527</v>
      </c>
      <c r="N14" s="392">
        <v>23</v>
      </c>
      <c r="O14" s="393">
        <v>0.95818181818181813</v>
      </c>
      <c r="P14" s="393">
        <v>4.1818181818181817E-2</v>
      </c>
      <c r="Q14" s="393">
        <v>0.81170970181812641</v>
      </c>
    </row>
    <row r="15" spans="1:17" s="390" customFormat="1" ht="15" x14ac:dyDescent="0.25">
      <c r="B15" s="390" t="s">
        <v>40</v>
      </c>
      <c r="C15" s="392">
        <v>13372</v>
      </c>
      <c r="D15" s="392">
        <v>11887</v>
      </c>
      <c r="E15" s="392">
        <v>1485</v>
      </c>
      <c r="F15" s="393">
        <v>0.88894705354472026</v>
      </c>
      <c r="G15" s="393">
        <v>0.11105294645527969</v>
      </c>
      <c r="I15" s="391">
        <v>10</v>
      </c>
      <c r="J15" s="391">
        <v>3</v>
      </c>
      <c r="K15" s="391">
        <v>2</v>
      </c>
      <c r="L15" s="390" t="s">
        <v>10</v>
      </c>
      <c r="M15" s="392">
        <v>11953</v>
      </c>
      <c r="N15" s="392">
        <v>850</v>
      </c>
      <c r="O15" s="393">
        <v>0.93360931031789429</v>
      </c>
      <c r="P15" s="393">
        <v>6.639068968210575E-2</v>
      </c>
      <c r="Q15" s="393">
        <v>0.81170970181812641</v>
      </c>
    </row>
    <row r="16" spans="1:17" s="390" customFormat="1" ht="15" x14ac:dyDescent="0.25">
      <c r="B16" s="390" t="s">
        <v>41</v>
      </c>
      <c r="C16" s="392">
        <v>12318</v>
      </c>
      <c r="D16" s="392">
        <v>10479</v>
      </c>
      <c r="E16" s="392">
        <v>1839</v>
      </c>
      <c r="F16" s="393">
        <v>0.85070628348757915</v>
      </c>
      <c r="G16" s="393">
        <v>0.14929371651242085</v>
      </c>
      <c r="I16" s="391">
        <v>11</v>
      </c>
      <c r="J16" s="391">
        <v>4</v>
      </c>
      <c r="K16" s="391">
        <v>17</v>
      </c>
      <c r="L16" s="390" t="s">
        <v>47</v>
      </c>
      <c r="M16" s="392">
        <v>6185</v>
      </c>
      <c r="N16" s="392">
        <v>462</v>
      </c>
      <c r="O16" s="393">
        <v>0.93049496013239053</v>
      </c>
      <c r="P16" s="393">
        <v>6.9505039867609447E-2</v>
      </c>
      <c r="Q16" s="393">
        <v>0.81170970181812641</v>
      </c>
    </row>
    <row r="17" spans="2:17" s="390" customFormat="1" ht="15" x14ac:dyDescent="0.25">
      <c r="B17" s="390" t="s">
        <v>9</v>
      </c>
      <c r="C17" s="392">
        <v>13635</v>
      </c>
      <c r="D17" s="392">
        <v>11344</v>
      </c>
      <c r="E17" s="392">
        <v>2291</v>
      </c>
      <c r="F17" s="393">
        <v>0.83197653098643198</v>
      </c>
      <c r="G17" s="393">
        <v>0.16802346901356802</v>
      </c>
      <c r="I17" s="391">
        <v>12</v>
      </c>
      <c r="J17" s="391">
        <v>5</v>
      </c>
      <c r="K17" s="391">
        <v>7</v>
      </c>
      <c r="L17" s="390" t="s">
        <v>43</v>
      </c>
      <c r="M17" s="392">
        <v>24317</v>
      </c>
      <c r="N17" s="392">
        <v>1858</v>
      </c>
      <c r="O17" s="393">
        <v>0.92901623686723978</v>
      </c>
      <c r="P17" s="393">
        <v>7.0983763132760266E-2</v>
      </c>
      <c r="Q17" s="393">
        <v>0.81170970181812641</v>
      </c>
    </row>
    <row r="18" spans="2:17" s="390" customFormat="1" ht="15" x14ac:dyDescent="0.25">
      <c r="B18" s="390" t="s">
        <v>8</v>
      </c>
      <c r="C18" s="392">
        <v>4634</v>
      </c>
      <c r="D18" s="392">
        <v>4259</v>
      </c>
      <c r="E18" s="392">
        <v>375</v>
      </c>
      <c r="F18" s="393">
        <v>0.91907639188605961</v>
      </c>
      <c r="G18" s="393">
        <v>8.0923608113940435E-2</v>
      </c>
      <c r="I18" s="391">
        <v>7</v>
      </c>
      <c r="J18" s="391">
        <v>6</v>
      </c>
      <c r="K18" s="391">
        <v>13</v>
      </c>
      <c r="L18" s="390" t="s">
        <v>38</v>
      </c>
      <c r="M18" s="392">
        <v>20771</v>
      </c>
      <c r="N18" s="392">
        <v>1673</v>
      </c>
      <c r="O18" s="393">
        <v>0.9254589199786134</v>
      </c>
      <c r="P18" s="393">
        <v>7.4541080021386569E-2</v>
      </c>
      <c r="Q18" s="393">
        <v>0.81170970181812641</v>
      </c>
    </row>
    <row r="19" spans="2:17" s="390" customFormat="1" ht="15" x14ac:dyDescent="0.25">
      <c r="B19" s="390" t="s">
        <v>43</v>
      </c>
      <c r="C19" s="392">
        <v>26175</v>
      </c>
      <c r="D19" s="392">
        <v>24317</v>
      </c>
      <c r="E19" s="392">
        <v>1858</v>
      </c>
      <c r="F19" s="393">
        <v>0.92901623686723978</v>
      </c>
      <c r="G19" s="393">
        <v>7.0983763132760266E-2</v>
      </c>
      <c r="I19" s="391">
        <v>5</v>
      </c>
      <c r="J19" s="391">
        <v>7</v>
      </c>
      <c r="K19" s="391">
        <v>6</v>
      </c>
      <c r="L19" s="390" t="s">
        <v>8</v>
      </c>
      <c r="M19" s="392">
        <v>4259</v>
      </c>
      <c r="N19" s="392">
        <v>375</v>
      </c>
      <c r="O19" s="393">
        <v>0.91907639188605961</v>
      </c>
      <c r="P19" s="393">
        <v>8.0923608113940435E-2</v>
      </c>
      <c r="Q19" s="393">
        <v>0.81170970181812641</v>
      </c>
    </row>
    <row r="20" spans="2:17" s="390" customFormat="1" ht="15" x14ac:dyDescent="0.25">
      <c r="B20" s="390" t="s">
        <v>7</v>
      </c>
      <c r="C20" s="392">
        <v>44698</v>
      </c>
      <c r="D20" s="392">
        <v>44632</v>
      </c>
      <c r="E20" s="392">
        <v>66</v>
      </c>
      <c r="F20" s="393">
        <v>0.99852342386683968</v>
      </c>
      <c r="G20" s="393">
        <v>1.4765761331603203E-3</v>
      </c>
      <c r="I20" s="391">
        <v>1</v>
      </c>
      <c r="J20" s="391">
        <v>8</v>
      </c>
      <c r="K20" s="391">
        <v>11</v>
      </c>
      <c r="L20" s="390" t="s">
        <v>6</v>
      </c>
      <c r="M20" s="392">
        <v>44885</v>
      </c>
      <c r="N20" s="392">
        <v>4176</v>
      </c>
      <c r="O20" s="393">
        <v>0.91488147408328413</v>
      </c>
      <c r="P20" s="393">
        <v>8.5118525916715926E-2</v>
      </c>
      <c r="Q20" s="393">
        <v>0.81170970181812641</v>
      </c>
    </row>
    <row r="21" spans="2:17" s="390" customFormat="1" ht="15" x14ac:dyDescent="0.25">
      <c r="B21" s="390" t="s">
        <v>44</v>
      </c>
      <c r="C21" s="392">
        <v>114079</v>
      </c>
      <c r="D21" s="392">
        <v>69558</v>
      </c>
      <c r="E21" s="392">
        <v>44521</v>
      </c>
      <c r="F21" s="393">
        <v>0.60973535883028429</v>
      </c>
      <c r="G21" s="393">
        <v>0.39026464116971571</v>
      </c>
      <c r="I21" s="391">
        <v>20</v>
      </c>
      <c r="J21" s="391">
        <v>9</v>
      </c>
      <c r="K21" s="391">
        <v>14</v>
      </c>
      <c r="L21" s="390" t="s">
        <v>45</v>
      </c>
      <c r="M21" s="392">
        <v>46584</v>
      </c>
      <c r="N21" s="392">
        <v>5726</v>
      </c>
      <c r="O21" s="393">
        <v>0.89053718218313893</v>
      </c>
      <c r="P21" s="393">
        <v>0.10946281781686103</v>
      </c>
      <c r="Q21" s="393">
        <v>0.81170970181812641</v>
      </c>
    </row>
    <row r="22" spans="2:17" s="390" customFormat="1" ht="15" x14ac:dyDescent="0.25">
      <c r="B22" s="390" t="s">
        <v>42</v>
      </c>
      <c r="C22" s="392">
        <v>550</v>
      </c>
      <c r="D22" s="392">
        <v>527</v>
      </c>
      <c r="E22" s="392">
        <v>23</v>
      </c>
      <c r="F22" s="393">
        <v>0.95818181818181813</v>
      </c>
      <c r="G22" s="393">
        <v>4.1818181818181817E-2</v>
      </c>
      <c r="I22" s="391">
        <v>2</v>
      </c>
      <c r="J22" s="391">
        <v>10</v>
      </c>
      <c r="K22" s="391">
        <v>3</v>
      </c>
      <c r="L22" s="390" t="s">
        <v>40</v>
      </c>
      <c r="M22" s="392">
        <v>11887</v>
      </c>
      <c r="N22" s="392">
        <v>1485</v>
      </c>
      <c r="O22" s="393">
        <v>0.88894705354472026</v>
      </c>
      <c r="P22" s="393">
        <v>0.11105294645527969</v>
      </c>
      <c r="Q22" s="393">
        <v>0.81170970181812641</v>
      </c>
    </row>
    <row r="23" spans="2:17" s="390" customFormat="1" ht="15" x14ac:dyDescent="0.25">
      <c r="B23" s="390" t="s">
        <v>6</v>
      </c>
      <c r="C23" s="392">
        <v>49061</v>
      </c>
      <c r="D23" s="392">
        <v>44885</v>
      </c>
      <c r="E23" s="392">
        <v>4176</v>
      </c>
      <c r="F23" s="393">
        <v>0.91488147408328413</v>
      </c>
      <c r="G23" s="393">
        <v>8.5118525916715926E-2</v>
      </c>
      <c r="I23" s="391">
        <v>8</v>
      </c>
      <c r="J23" s="391">
        <v>11</v>
      </c>
      <c r="K23" s="391">
        <v>4</v>
      </c>
      <c r="L23" s="390" t="s">
        <v>41</v>
      </c>
      <c r="M23" s="392">
        <v>10479</v>
      </c>
      <c r="N23" s="392">
        <v>1839</v>
      </c>
      <c r="O23" s="393">
        <v>0.85070628348757915</v>
      </c>
      <c r="P23" s="393">
        <v>0.14929371651242085</v>
      </c>
      <c r="Q23" s="393">
        <v>0.81170970181812641</v>
      </c>
    </row>
    <row r="24" spans="2:17" s="390" customFormat="1" ht="15" x14ac:dyDescent="0.25">
      <c r="B24" s="390" t="s">
        <v>5</v>
      </c>
      <c r="C24" s="392">
        <v>13606</v>
      </c>
      <c r="D24" s="392">
        <v>10418</v>
      </c>
      <c r="E24" s="392">
        <v>3188</v>
      </c>
      <c r="F24" s="393">
        <v>0.76569160664412761</v>
      </c>
      <c r="G24" s="393">
        <v>0.23430839335587242</v>
      </c>
      <c r="I24" s="391">
        <v>17</v>
      </c>
      <c r="J24" s="391">
        <v>12</v>
      </c>
      <c r="K24" s="391">
        <v>5</v>
      </c>
      <c r="L24" s="390" t="s">
        <v>9</v>
      </c>
      <c r="M24" s="392">
        <v>11344</v>
      </c>
      <c r="N24" s="392">
        <v>2291</v>
      </c>
      <c r="O24" s="393">
        <v>0.83197653098643198</v>
      </c>
      <c r="P24" s="393">
        <v>0.16802346901356802</v>
      </c>
      <c r="Q24" s="393">
        <v>0.81170970181812641</v>
      </c>
    </row>
    <row r="25" spans="2:17" s="390" customFormat="1" ht="15" x14ac:dyDescent="0.25">
      <c r="B25" s="390" t="s">
        <v>38</v>
      </c>
      <c r="C25" s="392">
        <v>22444</v>
      </c>
      <c r="D25" s="392">
        <v>20771</v>
      </c>
      <c r="E25" s="392">
        <v>1673</v>
      </c>
      <c r="F25" s="393">
        <v>0.9254589199786134</v>
      </c>
      <c r="G25" s="393">
        <v>7.4541080021386569E-2</v>
      </c>
      <c r="I25" s="391">
        <v>6</v>
      </c>
      <c r="J25" s="391">
        <v>13</v>
      </c>
      <c r="K25" s="391">
        <v>15</v>
      </c>
      <c r="L25" s="390" t="s">
        <v>50</v>
      </c>
      <c r="M25" s="392">
        <v>387</v>
      </c>
      <c r="N25" s="392">
        <v>87</v>
      </c>
      <c r="O25" s="393">
        <v>0.81645569620253167</v>
      </c>
      <c r="P25" s="393">
        <v>0.18354430379746836</v>
      </c>
      <c r="Q25" s="393">
        <v>0.81170970181812641</v>
      </c>
    </row>
    <row r="26" spans="2:17" s="390" customFormat="1" ht="15" x14ac:dyDescent="0.25">
      <c r="B26" s="390" t="s">
        <v>45</v>
      </c>
      <c r="C26" s="392">
        <v>52310</v>
      </c>
      <c r="D26" s="392">
        <v>46584</v>
      </c>
      <c r="E26" s="392">
        <v>5726</v>
      </c>
      <c r="F26" s="393">
        <v>0.89053718218313893</v>
      </c>
      <c r="G26" s="393">
        <v>0.10946281781686103</v>
      </c>
      <c r="I26" s="391">
        <v>9</v>
      </c>
      <c r="J26" s="391">
        <v>14</v>
      </c>
      <c r="K26" s="391">
        <v>20</v>
      </c>
      <c r="L26" s="390" t="s">
        <v>114</v>
      </c>
      <c r="M26" s="392">
        <v>426051</v>
      </c>
      <c r="N26" s="392">
        <v>98830</v>
      </c>
      <c r="O26" s="393">
        <v>0.81170970181812641</v>
      </c>
      <c r="P26" s="393">
        <v>0.18829029818187359</v>
      </c>
      <c r="Q26" s="393">
        <v>0.81170970181812641</v>
      </c>
    </row>
    <row r="27" spans="2:17" s="390" customFormat="1" ht="15" x14ac:dyDescent="0.25">
      <c r="B27" s="390" t="s">
        <v>50</v>
      </c>
      <c r="C27" s="392">
        <v>474</v>
      </c>
      <c r="D27" s="392">
        <v>387</v>
      </c>
      <c r="E27" s="392">
        <v>87</v>
      </c>
      <c r="F27" s="393">
        <v>0.81645569620253167</v>
      </c>
      <c r="G27" s="393">
        <v>0.18354430379746836</v>
      </c>
      <c r="I27" s="391">
        <v>13</v>
      </c>
      <c r="J27" s="391">
        <v>15</v>
      </c>
      <c r="K27" s="391">
        <v>1</v>
      </c>
      <c r="L27" s="390" t="s">
        <v>11</v>
      </c>
      <c r="M27" s="392">
        <v>68727</v>
      </c>
      <c r="N27" s="392">
        <v>17934</v>
      </c>
      <c r="O27" s="393">
        <v>0.79305569979575585</v>
      </c>
      <c r="P27" s="393">
        <v>0.20694430020424412</v>
      </c>
      <c r="Q27" s="393">
        <v>0.81170970181812641</v>
      </c>
    </row>
    <row r="28" spans="2:17" s="390" customFormat="1" ht="15" x14ac:dyDescent="0.25">
      <c r="B28" s="390" t="s">
        <v>46</v>
      </c>
      <c r="C28" s="392">
        <v>13053</v>
      </c>
      <c r="D28" s="392">
        <v>10085</v>
      </c>
      <c r="E28" s="392">
        <v>2968</v>
      </c>
      <c r="F28" s="393">
        <v>0.77261932122883625</v>
      </c>
      <c r="G28" s="393">
        <v>0.22738067877116372</v>
      </c>
      <c r="I28" s="391">
        <v>16</v>
      </c>
      <c r="J28" s="391">
        <v>16</v>
      </c>
      <c r="K28" s="391">
        <v>16</v>
      </c>
      <c r="L28" s="390" t="s">
        <v>46</v>
      </c>
      <c r="M28" s="392">
        <v>10085</v>
      </c>
      <c r="N28" s="392">
        <v>2968</v>
      </c>
      <c r="O28" s="393">
        <v>0.77261932122883625</v>
      </c>
      <c r="P28" s="393">
        <v>0.22738067877116372</v>
      </c>
      <c r="Q28" s="393">
        <v>0.81170970181812641</v>
      </c>
    </row>
    <row r="29" spans="2:17" s="390" customFormat="1" ht="15" x14ac:dyDescent="0.25">
      <c r="B29" s="390" t="s">
        <v>47</v>
      </c>
      <c r="C29" s="392">
        <v>6647</v>
      </c>
      <c r="D29" s="392">
        <v>6185</v>
      </c>
      <c r="E29" s="392">
        <v>462</v>
      </c>
      <c r="F29" s="393">
        <v>0.93049496013239053</v>
      </c>
      <c r="G29" s="393">
        <v>6.9505039867609447E-2</v>
      </c>
      <c r="I29" s="391">
        <v>4</v>
      </c>
      <c r="J29" s="391">
        <v>17</v>
      </c>
      <c r="K29" s="391">
        <v>12</v>
      </c>
      <c r="L29" s="390" t="s">
        <v>5</v>
      </c>
      <c r="M29" s="392">
        <v>10418</v>
      </c>
      <c r="N29" s="392">
        <v>3188</v>
      </c>
      <c r="O29" s="393">
        <v>0.76569160664412761</v>
      </c>
      <c r="P29" s="393">
        <v>0.23430839335587242</v>
      </c>
      <c r="Q29" s="393">
        <v>0.81170970181812641</v>
      </c>
    </row>
    <row r="30" spans="2:17" s="390" customFormat="1" ht="15" x14ac:dyDescent="0.25">
      <c r="B30" s="390" t="s">
        <v>48</v>
      </c>
      <c r="C30" s="392">
        <v>34676</v>
      </c>
      <c r="D30" s="392">
        <v>26439</v>
      </c>
      <c r="E30" s="392">
        <v>8237</v>
      </c>
      <c r="F30" s="393">
        <v>0.76245818433498669</v>
      </c>
      <c r="G30" s="393">
        <v>0.23754181566501326</v>
      </c>
      <c r="I30" s="391">
        <v>18</v>
      </c>
      <c r="J30" s="391">
        <v>18</v>
      </c>
      <c r="K30" s="391">
        <v>18</v>
      </c>
      <c r="L30" s="390" t="s">
        <v>48</v>
      </c>
      <c r="M30" s="392">
        <v>26439</v>
      </c>
      <c r="N30" s="392">
        <v>8237</v>
      </c>
      <c r="O30" s="393">
        <v>0.76245818433498669</v>
      </c>
      <c r="P30" s="393">
        <v>0.23754181566501326</v>
      </c>
      <c r="Q30" s="393">
        <v>0.81170970181812641</v>
      </c>
    </row>
    <row r="31" spans="2:17" s="390" customFormat="1" ht="15" x14ac:dyDescent="0.25">
      <c r="B31" s="390" t="s">
        <v>49</v>
      </c>
      <c r="C31" s="392">
        <v>3685</v>
      </c>
      <c r="D31" s="392">
        <v>2614</v>
      </c>
      <c r="E31" s="392">
        <v>1071</v>
      </c>
      <c r="F31" s="393">
        <v>0.70936227951153319</v>
      </c>
      <c r="G31" s="393">
        <v>0.29063772048846676</v>
      </c>
      <c r="I31" s="391">
        <v>19</v>
      </c>
      <c r="J31" s="391">
        <v>19</v>
      </c>
      <c r="K31" s="391">
        <v>19</v>
      </c>
      <c r="L31" s="390" t="s">
        <v>49</v>
      </c>
      <c r="M31" s="392">
        <v>2614</v>
      </c>
      <c r="N31" s="392">
        <v>1071</v>
      </c>
      <c r="O31" s="393">
        <v>0.70936227951153319</v>
      </c>
      <c r="P31" s="393">
        <v>0.29063772048846676</v>
      </c>
      <c r="Q31" s="393">
        <v>0.81170970181812641</v>
      </c>
    </row>
    <row r="32" spans="2:17" s="390" customFormat="1" ht="15" x14ac:dyDescent="0.25">
      <c r="B32" s="394" t="s">
        <v>114</v>
      </c>
      <c r="C32" s="395">
        <v>524881</v>
      </c>
      <c r="D32" s="395">
        <v>426051</v>
      </c>
      <c r="E32" s="395">
        <v>98830</v>
      </c>
      <c r="F32" s="396">
        <v>0.81170970181812641</v>
      </c>
      <c r="G32" s="396">
        <v>0.18829029818187359</v>
      </c>
      <c r="I32" s="391">
        <v>14</v>
      </c>
      <c r="J32" s="391">
        <v>20</v>
      </c>
      <c r="K32" s="391">
        <v>9</v>
      </c>
      <c r="L32" s="390" t="s">
        <v>44</v>
      </c>
      <c r="M32" s="392">
        <v>69558</v>
      </c>
      <c r="N32" s="392">
        <v>44521</v>
      </c>
      <c r="O32" s="393">
        <v>0.60973535883028429</v>
      </c>
      <c r="P32" s="393">
        <v>0.39026464116971571</v>
      </c>
      <c r="Q32" s="393">
        <v>0.81170970181812641</v>
      </c>
    </row>
    <row r="33" spans="9:16" s="390" customFormat="1" ht="15" x14ac:dyDescent="0.25">
      <c r="I33" s="391"/>
      <c r="J33" s="391"/>
      <c r="K33" s="391"/>
      <c r="M33" s="392"/>
      <c r="N33" s="392"/>
      <c r="O33" s="393"/>
      <c r="P33" s="393"/>
    </row>
    <row r="34" spans="9:16" s="356"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topLeftCell="A3" zoomScaleNormal="100" workbookViewId="0">
      <selection activeCell="P30" sqref="P30"/>
    </sheetView>
  </sheetViews>
  <sheetFormatPr baseColWidth="10" defaultColWidth="11.42578125" defaultRowHeight="12.75" x14ac:dyDescent="0.2"/>
  <cols>
    <col min="1" max="1" width="4.42578125" style="478" customWidth="1"/>
    <col min="2" max="2" width="28.7109375" style="478" customWidth="1"/>
    <col min="3" max="3" width="0.5703125" style="478" customWidth="1"/>
    <col min="4" max="4" width="13.42578125" style="478" customWidth="1"/>
    <col min="5" max="5" width="0.5703125" style="478" customWidth="1"/>
    <col min="6" max="6" width="13.42578125" style="478" customWidth="1"/>
    <col min="7" max="7" width="10.42578125" style="478" customWidth="1"/>
    <col min="8" max="8" width="0.7109375" style="478" customWidth="1"/>
    <col min="9" max="9" width="11.140625" style="478" customWidth="1"/>
    <col min="10" max="10" width="10.42578125" style="478" customWidth="1"/>
    <col min="11" max="11" width="0.7109375" style="478" customWidth="1"/>
    <col min="12" max="12" width="9.5703125" style="478" customWidth="1"/>
    <col min="13" max="13" width="11.42578125" style="478"/>
    <col min="14" max="14" width="9.5703125" style="478" customWidth="1"/>
    <col min="15" max="15" width="11.42578125" style="478"/>
    <col min="16" max="16" width="9.5703125" style="478" customWidth="1"/>
    <col min="17" max="16384" width="11.42578125" style="478"/>
  </cols>
  <sheetData>
    <row r="2" spans="1:19" s="633" customFormat="1" ht="15" x14ac:dyDescent="0.2">
      <c r="B2" s="1209"/>
      <c r="C2" s="1209"/>
      <c r="D2" s="807"/>
      <c r="E2" s="808"/>
      <c r="F2" s="809"/>
      <c r="G2" s="808"/>
    </row>
    <row r="3" spans="1:19" s="633" customFormat="1" ht="38.25" customHeight="1" x14ac:dyDescent="0.2">
      <c r="B3" s="809"/>
      <c r="C3" s="809"/>
      <c r="D3" s="809"/>
      <c r="E3" s="808"/>
      <c r="F3" s="809"/>
      <c r="G3" s="808"/>
    </row>
    <row r="4" spans="1:19" s="635" customFormat="1" ht="37.5" customHeight="1" x14ac:dyDescent="0.2">
      <c r="B4" s="1221" t="s">
        <v>349</v>
      </c>
      <c r="C4" s="1221"/>
      <c r="D4" s="1221"/>
      <c r="E4" s="1221"/>
      <c r="F4" s="1221"/>
      <c r="G4" s="1221"/>
      <c r="H4" s="1221"/>
      <c r="I4" s="1221"/>
      <c r="J4" s="1221"/>
      <c r="K4" s="1221"/>
      <c r="L4" s="1221"/>
      <c r="M4" s="1221"/>
      <c r="N4" s="1221"/>
      <c r="O4" s="1221"/>
      <c r="P4" s="1221"/>
      <c r="Q4" s="1221"/>
    </row>
    <row r="5" spans="1:19" s="810" customFormat="1" ht="18" x14ac:dyDescent="0.2">
      <c r="B5" s="1045" t="str">
        <f>porsaad!B6</f>
        <v>Situación a 31 de marzo de 2023</v>
      </c>
      <c r="C5" s="1045"/>
      <c r="D5" s="1045"/>
      <c r="E5" s="1045"/>
      <c r="F5" s="1045"/>
      <c r="G5" s="1045"/>
      <c r="H5" s="1045"/>
      <c r="I5" s="1045"/>
      <c r="J5" s="1045"/>
      <c r="K5" s="1045"/>
      <c r="L5" s="1045"/>
      <c r="M5" s="1045"/>
      <c r="N5" s="1045"/>
      <c r="O5" s="1045"/>
      <c r="P5" s="1045"/>
    </row>
    <row r="6" spans="1:19" s="635" customFormat="1" ht="6" customHeight="1" x14ac:dyDescent="0.2">
      <c r="D6" s="811"/>
      <c r="E6" s="811"/>
      <c r="F6" s="811"/>
      <c r="G6" s="811"/>
    </row>
    <row r="7" spans="1:19" s="815" customFormat="1" ht="12.75" customHeight="1" x14ac:dyDescent="0.2">
      <c r="A7" s="812"/>
      <c r="B7" s="1210" t="s">
        <v>15</v>
      </c>
      <c r="C7" s="813"/>
      <c r="D7" s="1213" t="s">
        <v>285</v>
      </c>
      <c r="E7" s="814"/>
      <c r="F7" s="1215" t="s">
        <v>478</v>
      </c>
      <c r="G7" s="1216"/>
      <c r="I7" s="1215" t="s">
        <v>286</v>
      </c>
      <c r="J7" s="1219"/>
      <c r="K7" s="959"/>
      <c r="L7" s="959"/>
      <c r="M7" s="959"/>
      <c r="N7" s="959"/>
      <c r="O7" s="959"/>
      <c r="P7" s="959"/>
      <c r="Q7" s="960"/>
    </row>
    <row r="8" spans="1:19" s="815" customFormat="1" ht="15" customHeight="1" x14ac:dyDescent="0.2">
      <c r="A8" s="812"/>
      <c r="B8" s="1211"/>
      <c r="C8" s="813"/>
      <c r="D8" s="1214"/>
      <c r="E8" s="814"/>
      <c r="F8" s="1217"/>
      <c r="G8" s="1218"/>
      <c r="I8" s="1217"/>
      <c r="J8" s="1220"/>
      <c r="K8" s="961"/>
      <c r="L8" s="1199" t="s">
        <v>141</v>
      </c>
      <c r="M8" s="1200"/>
      <c r="N8" s="1203" t="s">
        <v>142</v>
      </c>
      <c r="O8" s="1204"/>
      <c r="P8" s="1204"/>
      <c r="Q8" s="1205"/>
    </row>
    <row r="9" spans="1:19" s="815" customFormat="1" ht="44.25" customHeight="1" x14ac:dyDescent="0.2">
      <c r="A9" s="812"/>
      <c r="B9" s="1211"/>
      <c r="C9" s="813"/>
      <c r="D9" s="1214"/>
      <c r="E9" s="814"/>
      <c r="F9" s="1217"/>
      <c r="G9" s="1218"/>
      <c r="I9" s="1217"/>
      <c r="J9" s="1220"/>
      <c r="K9" s="961"/>
      <c r="L9" s="1201"/>
      <c r="M9" s="1202"/>
      <c r="N9" s="1203" t="s">
        <v>484</v>
      </c>
      <c r="O9" s="1205"/>
      <c r="P9" s="1203" t="s">
        <v>485</v>
      </c>
      <c r="Q9" s="1205"/>
    </row>
    <row r="10" spans="1:19" s="817" customFormat="1" ht="56.25" x14ac:dyDescent="0.2">
      <c r="A10" s="816"/>
      <c r="B10" s="1212"/>
      <c r="D10" s="818" t="s">
        <v>12</v>
      </c>
      <c r="E10" s="819"/>
      <c r="F10" s="820" t="s">
        <v>12</v>
      </c>
      <c r="G10" s="821" t="s">
        <v>287</v>
      </c>
      <c r="I10" s="820" t="s">
        <v>12</v>
      </c>
      <c r="J10" s="962" t="s">
        <v>287</v>
      </c>
      <c r="K10" s="963"/>
      <c r="L10" s="964" t="s">
        <v>12</v>
      </c>
      <c r="M10" s="965" t="s">
        <v>486</v>
      </c>
      <c r="N10" s="966" t="s">
        <v>12</v>
      </c>
      <c r="O10" s="965" t="s">
        <v>486</v>
      </c>
      <c r="P10" s="966" t="s">
        <v>12</v>
      </c>
      <c r="Q10" s="965" t="s">
        <v>486</v>
      </c>
    </row>
    <row r="11" spans="1:19" s="824" customFormat="1" ht="9" customHeight="1" x14ac:dyDescent="0.2">
      <c r="A11" s="822"/>
      <c r="B11" s="823"/>
      <c r="D11" s="825"/>
      <c r="E11" s="823"/>
      <c r="F11" s="825"/>
      <c r="G11" s="823"/>
      <c r="I11" s="823"/>
      <c r="J11" s="823"/>
    </row>
    <row r="12" spans="1:19" s="828" customFormat="1" x14ac:dyDescent="0.2">
      <c r="A12" s="826"/>
      <c r="B12" s="827" t="s">
        <v>11</v>
      </c>
      <c r="D12" s="979">
        <f>'41benpresaad'!D10</f>
        <v>269920</v>
      </c>
      <c r="E12" s="829">
        <v>53364</v>
      </c>
      <c r="F12" s="971">
        <f>D12-I12</f>
        <v>269316</v>
      </c>
      <c r="G12" s="972">
        <f>F12*100/D12</f>
        <v>99.776229994072324</v>
      </c>
      <c r="I12" s="971">
        <f>L12+N12+P12</f>
        <v>604</v>
      </c>
      <c r="J12" s="972">
        <f t="shared" ref="J12:J29" si="0">I12*100/D12</f>
        <v>0.22377000592768229</v>
      </c>
      <c r="L12" s="971">
        <v>0</v>
      </c>
      <c r="M12" s="967">
        <f>L12/$I12*100</f>
        <v>0</v>
      </c>
      <c r="N12" s="971">
        <v>333</v>
      </c>
      <c r="O12" s="623">
        <f>N12/$I12*100</f>
        <v>55.132450331125824</v>
      </c>
      <c r="P12" s="971">
        <v>271</v>
      </c>
      <c r="Q12" s="623">
        <f>P12/$I12*100</f>
        <v>44.867549668874176</v>
      </c>
      <c r="R12" s="995"/>
      <c r="S12" s="995"/>
    </row>
    <row r="13" spans="1:19" s="828" customFormat="1" x14ac:dyDescent="0.2">
      <c r="A13" s="826"/>
      <c r="B13" s="830" t="s">
        <v>10</v>
      </c>
      <c r="D13" s="980">
        <f>'41benpresaad'!D11</f>
        <v>37918</v>
      </c>
      <c r="E13" s="829">
        <v>5161</v>
      </c>
      <c r="F13" s="973">
        <f t="shared" ref="F13:F29" si="1">D13-I13</f>
        <v>37337</v>
      </c>
      <c r="G13" s="974">
        <f t="shared" ref="G13:G29" si="2">F13*100/D13</f>
        <v>98.467746189145004</v>
      </c>
      <c r="I13" s="973">
        <f t="shared" ref="I13:I29" si="3">L13+N13+P13</f>
        <v>581</v>
      </c>
      <c r="J13" s="974">
        <f t="shared" si="0"/>
        <v>1.532253810855003</v>
      </c>
      <c r="L13" s="973">
        <v>0</v>
      </c>
      <c r="M13" s="968">
        <f>L13/$I13*100</f>
        <v>0</v>
      </c>
      <c r="N13" s="973">
        <v>288</v>
      </c>
      <c r="O13" s="624">
        <f>N13/$I13*100</f>
        <v>49.569707401032701</v>
      </c>
      <c r="P13" s="973">
        <v>293</v>
      </c>
      <c r="Q13" s="624">
        <f>P13/$I13*100</f>
        <v>50.430292598967299</v>
      </c>
      <c r="R13" s="995"/>
      <c r="S13" s="995"/>
    </row>
    <row r="14" spans="1:19" s="828" customFormat="1" x14ac:dyDescent="0.2">
      <c r="A14" s="826"/>
      <c r="B14" s="830" t="s">
        <v>40</v>
      </c>
      <c r="D14" s="980">
        <f>'41benpresaad'!D12</f>
        <v>28870</v>
      </c>
      <c r="E14" s="829">
        <v>3593</v>
      </c>
      <c r="F14" s="973">
        <f t="shared" si="1"/>
        <v>28086</v>
      </c>
      <c r="G14" s="974">
        <f t="shared" si="2"/>
        <v>97.284378247315558</v>
      </c>
      <c r="I14" s="973">
        <f t="shared" si="3"/>
        <v>784</v>
      </c>
      <c r="J14" s="974">
        <f t="shared" si="0"/>
        <v>2.7156217526844477</v>
      </c>
      <c r="L14" s="973">
        <v>1</v>
      </c>
      <c r="M14" s="968">
        <f>L14/$I14*100</f>
        <v>0.12755102040816327</v>
      </c>
      <c r="N14" s="973">
        <v>157</v>
      </c>
      <c r="O14" s="624">
        <f>N14/$I14*100</f>
        <v>20.02551020408163</v>
      </c>
      <c r="P14" s="973">
        <v>626</v>
      </c>
      <c r="Q14" s="624">
        <f>P14/$I14*100</f>
        <v>79.846938775510196</v>
      </c>
      <c r="R14" s="995"/>
      <c r="S14" s="995"/>
    </row>
    <row r="15" spans="1:19" s="828" customFormat="1" x14ac:dyDescent="0.2">
      <c r="A15" s="826"/>
      <c r="B15" s="830" t="s">
        <v>41</v>
      </c>
      <c r="D15" s="980">
        <f>'41benpresaad'!D13</f>
        <v>26768</v>
      </c>
      <c r="E15" s="829">
        <v>2742</v>
      </c>
      <c r="F15" s="973">
        <f t="shared" si="1"/>
        <v>26768</v>
      </c>
      <c r="G15" s="974">
        <f t="shared" si="2"/>
        <v>100</v>
      </c>
      <c r="I15" s="973">
        <f t="shared" si="3"/>
        <v>0</v>
      </c>
      <c r="J15" s="974">
        <f t="shared" si="0"/>
        <v>0</v>
      </c>
      <c r="L15" s="973">
        <v>0</v>
      </c>
      <c r="M15" s="968" t="s">
        <v>376</v>
      </c>
      <c r="N15" s="973">
        <v>0</v>
      </c>
      <c r="O15" s="624" t="s">
        <v>376</v>
      </c>
      <c r="P15" s="973">
        <v>0</v>
      </c>
      <c r="Q15" s="624" t="s">
        <v>376</v>
      </c>
      <c r="R15" s="995"/>
      <c r="S15" s="995"/>
    </row>
    <row r="16" spans="1:19" s="828" customFormat="1" x14ac:dyDescent="0.2">
      <c r="A16" s="826"/>
      <c r="B16" s="830" t="s">
        <v>9</v>
      </c>
      <c r="D16" s="980">
        <f>'41benpresaad'!D14</f>
        <v>36628</v>
      </c>
      <c r="E16" s="829">
        <v>7296</v>
      </c>
      <c r="F16" s="973">
        <f t="shared" si="1"/>
        <v>30022</v>
      </c>
      <c r="G16" s="974">
        <f t="shared" si="2"/>
        <v>81.96461723271814</v>
      </c>
      <c r="I16" s="973">
        <f t="shared" si="3"/>
        <v>6606</v>
      </c>
      <c r="J16" s="974">
        <f t="shared" si="0"/>
        <v>18.03538276728186</v>
      </c>
      <c r="L16" s="973">
        <v>2</v>
      </c>
      <c r="M16" s="968">
        <f>L16/$I16*100</f>
        <v>3.0275507114744173E-2</v>
      </c>
      <c r="N16" s="973">
        <v>2492</v>
      </c>
      <c r="O16" s="624">
        <f>N16/$I16*100</f>
        <v>37.723281864971234</v>
      </c>
      <c r="P16" s="973">
        <v>4112</v>
      </c>
      <c r="Q16" s="624">
        <f>P16/$I16*100</f>
        <v>62.246442627914021</v>
      </c>
      <c r="R16" s="995"/>
      <c r="S16" s="995"/>
    </row>
    <row r="17" spans="1:19" s="828" customFormat="1" x14ac:dyDescent="0.2">
      <c r="A17" s="826"/>
      <c r="B17" s="830" t="s">
        <v>8</v>
      </c>
      <c r="D17" s="980">
        <f>'41benpresaad'!D15</f>
        <v>17818</v>
      </c>
      <c r="E17" s="829">
        <v>3462</v>
      </c>
      <c r="F17" s="973">
        <f t="shared" si="1"/>
        <v>17818</v>
      </c>
      <c r="G17" s="974">
        <f t="shared" si="2"/>
        <v>100</v>
      </c>
      <c r="I17" s="973">
        <f t="shared" si="3"/>
        <v>0</v>
      </c>
      <c r="J17" s="974">
        <f t="shared" si="0"/>
        <v>0</v>
      </c>
      <c r="L17" s="973">
        <v>0</v>
      </c>
      <c r="M17" s="968" t="s">
        <v>376</v>
      </c>
      <c r="N17" s="973">
        <v>0</v>
      </c>
      <c r="O17" s="624" t="s">
        <v>376</v>
      </c>
      <c r="P17" s="973">
        <v>0</v>
      </c>
      <c r="Q17" s="624" t="s">
        <v>376</v>
      </c>
      <c r="R17" s="995"/>
      <c r="S17" s="995"/>
    </row>
    <row r="18" spans="1:19" s="828" customFormat="1" x14ac:dyDescent="0.2">
      <c r="A18" s="826"/>
      <c r="B18" s="830" t="s">
        <v>7</v>
      </c>
      <c r="D18" s="980">
        <f>'41benpresaad'!D16</f>
        <v>116227</v>
      </c>
      <c r="E18" s="829">
        <v>14325</v>
      </c>
      <c r="F18" s="973">
        <f t="shared" si="1"/>
        <v>109229</v>
      </c>
      <c r="G18" s="974">
        <f t="shared" si="2"/>
        <v>93.97902380686071</v>
      </c>
      <c r="I18" s="973">
        <f t="shared" si="3"/>
        <v>6998</v>
      </c>
      <c r="J18" s="974">
        <f>I18*100/D18</f>
        <v>6.0209761931392878</v>
      </c>
      <c r="L18" s="973">
        <v>5131</v>
      </c>
      <c r="M18" s="968">
        <f>L18/$I18*100</f>
        <v>73.320948842526434</v>
      </c>
      <c r="N18" s="973">
        <v>1866</v>
      </c>
      <c r="O18" s="624">
        <f>N18/$I18*100</f>
        <v>26.664761360388685</v>
      </c>
      <c r="P18" s="973">
        <v>1</v>
      </c>
      <c r="Q18" s="624">
        <f>P18/$I18*100</f>
        <v>1.4289797084881395E-2</v>
      </c>
      <c r="R18" s="995"/>
      <c r="S18" s="995"/>
    </row>
    <row r="19" spans="1:19" s="828" customFormat="1" x14ac:dyDescent="0.2">
      <c r="A19" s="826"/>
      <c r="B19" s="830" t="s">
        <v>43</v>
      </c>
      <c r="D19" s="980">
        <f>'41benpresaad'!D17</f>
        <v>67575</v>
      </c>
      <c r="E19" s="829">
        <v>9188</v>
      </c>
      <c r="F19" s="973">
        <f t="shared" si="1"/>
        <v>65163</v>
      </c>
      <c r="G19" s="974">
        <f t="shared" si="2"/>
        <v>96.430632630410656</v>
      </c>
      <c r="I19" s="973">
        <f t="shared" si="3"/>
        <v>2412</v>
      </c>
      <c r="J19" s="974">
        <f t="shared" si="0"/>
        <v>3.5693673695893451</v>
      </c>
      <c r="L19" s="973">
        <v>6</v>
      </c>
      <c r="M19" s="968">
        <f>L19/$I19*100</f>
        <v>0.24875621890547264</v>
      </c>
      <c r="N19" s="973">
        <v>1025</v>
      </c>
      <c r="O19" s="624">
        <f>N19/$I19*100</f>
        <v>42.495854063018243</v>
      </c>
      <c r="P19" s="973">
        <v>1381</v>
      </c>
      <c r="Q19" s="624">
        <f>P19/$I19*100</f>
        <v>57.255389718076287</v>
      </c>
      <c r="R19" s="995"/>
      <c r="S19" s="995"/>
    </row>
    <row r="20" spans="1:19" s="828" customFormat="1" x14ac:dyDescent="0.2">
      <c r="A20" s="826"/>
      <c r="B20" s="830" t="s">
        <v>44</v>
      </c>
      <c r="D20" s="980">
        <f>'41benpresaad'!D18</f>
        <v>191389</v>
      </c>
      <c r="E20" s="829">
        <v>34612</v>
      </c>
      <c r="F20" s="973">
        <f t="shared" si="1"/>
        <v>191389</v>
      </c>
      <c r="G20" s="974">
        <f t="shared" si="2"/>
        <v>100</v>
      </c>
      <c r="I20" s="973">
        <f t="shared" si="3"/>
        <v>0</v>
      </c>
      <c r="J20" s="974">
        <f t="shared" si="0"/>
        <v>0</v>
      </c>
      <c r="L20" s="973">
        <v>0</v>
      </c>
      <c r="M20" s="968" t="s">
        <v>376</v>
      </c>
      <c r="N20" s="973">
        <v>0</v>
      </c>
      <c r="O20" s="624" t="s">
        <v>376</v>
      </c>
      <c r="P20" s="973">
        <v>0</v>
      </c>
      <c r="Q20" s="624" t="s">
        <v>376</v>
      </c>
      <c r="R20" s="995"/>
      <c r="S20" s="995"/>
    </row>
    <row r="21" spans="1:19" s="828" customFormat="1" x14ac:dyDescent="0.2">
      <c r="A21" s="826"/>
      <c r="B21" s="830" t="s">
        <v>6</v>
      </c>
      <c r="D21" s="980">
        <f>'41benpresaad'!D19</f>
        <v>138962</v>
      </c>
      <c r="E21" s="829">
        <v>13397</v>
      </c>
      <c r="F21" s="973">
        <f t="shared" si="1"/>
        <v>136494</v>
      </c>
      <c r="G21" s="974">
        <f t="shared" si="2"/>
        <v>98.223974899612841</v>
      </c>
      <c r="I21" s="973">
        <f t="shared" si="3"/>
        <v>2468</v>
      </c>
      <c r="J21" s="974">
        <f t="shared" si="0"/>
        <v>1.7760251003871561</v>
      </c>
      <c r="L21" s="973">
        <v>201</v>
      </c>
      <c r="M21" s="968">
        <f>L21/$I21*100</f>
        <v>8.1442463533225293</v>
      </c>
      <c r="N21" s="973">
        <v>1998</v>
      </c>
      <c r="O21" s="624">
        <f>N21/$I21*100</f>
        <v>80.956239870340355</v>
      </c>
      <c r="P21" s="973">
        <v>269</v>
      </c>
      <c r="Q21" s="624">
        <f>P21/$I21*100</f>
        <v>10.899513776337114</v>
      </c>
      <c r="R21" s="995"/>
      <c r="S21" s="995"/>
    </row>
    <row r="22" spans="1:19" s="828" customFormat="1" x14ac:dyDescent="0.2">
      <c r="A22" s="826"/>
      <c r="B22" s="830" t="s">
        <v>5</v>
      </c>
      <c r="D22" s="980">
        <f>'41benpresaad'!D20</f>
        <v>32777</v>
      </c>
      <c r="E22" s="829">
        <v>6540</v>
      </c>
      <c r="F22" s="973">
        <f t="shared" si="1"/>
        <v>32528</v>
      </c>
      <c r="G22" s="974">
        <f t="shared" si="2"/>
        <v>99.240320956768471</v>
      </c>
      <c r="I22" s="973">
        <f t="shared" si="3"/>
        <v>249</v>
      </c>
      <c r="J22" s="974">
        <f t="shared" si="0"/>
        <v>0.75967904323153435</v>
      </c>
      <c r="L22" s="973">
        <v>0</v>
      </c>
      <c r="M22" s="968">
        <f>L22/$I22*100</f>
        <v>0</v>
      </c>
      <c r="N22" s="973">
        <v>157</v>
      </c>
      <c r="O22" s="624">
        <f>N22/$I22*100</f>
        <v>63.052208835341361</v>
      </c>
      <c r="P22" s="973">
        <v>92</v>
      </c>
      <c r="Q22" s="624">
        <f>P22/$I22*100</f>
        <v>36.947791164658632</v>
      </c>
      <c r="R22" s="995"/>
      <c r="S22" s="995"/>
    </row>
    <row r="23" spans="1:19" s="828" customFormat="1" x14ac:dyDescent="0.2">
      <c r="A23" s="826"/>
      <c r="B23" s="830" t="s">
        <v>38</v>
      </c>
      <c r="D23" s="980">
        <f>'41benpresaad'!D21</f>
        <v>70190</v>
      </c>
      <c r="E23" s="829">
        <v>13798</v>
      </c>
      <c r="F23" s="973">
        <f t="shared" si="1"/>
        <v>67726</v>
      </c>
      <c r="G23" s="974">
        <f t="shared" si="2"/>
        <v>96.48952842285226</v>
      </c>
      <c r="I23" s="973">
        <f t="shared" si="3"/>
        <v>2464</v>
      </c>
      <c r="J23" s="974">
        <f t="shared" si="0"/>
        <v>3.5104715771477419</v>
      </c>
      <c r="L23" s="973">
        <v>26</v>
      </c>
      <c r="M23" s="968">
        <f>L23/$I23*100</f>
        <v>1.0551948051948052</v>
      </c>
      <c r="N23" s="973">
        <v>177</v>
      </c>
      <c r="O23" s="624">
        <f>N23/$I23*100</f>
        <v>7.1834415584415581</v>
      </c>
      <c r="P23" s="973">
        <v>2261</v>
      </c>
      <c r="Q23" s="624">
        <f>P23/$I23*100</f>
        <v>91.76136363636364</v>
      </c>
      <c r="R23" s="995"/>
      <c r="S23" s="995"/>
    </row>
    <row r="24" spans="1:19" s="828" customFormat="1" x14ac:dyDescent="0.2">
      <c r="A24" s="826"/>
      <c r="B24" s="830" t="s">
        <v>45</v>
      </c>
      <c r="D24" s="980">
        <f>'41benpresaad'!D22</f>
        <v>164657</v>
      </c>
      <c r="E24" s="829">
        <v>24812</v>
      </c>
      <c r="F24" s="973">
        <f t="shared" si="1"/>
        <v>164657</v>
      </c>
      <c r="G24" s="974">
        <f t="shared" si="2"/>
        <v>100</v>
      </c>
      <c r="I24" s="973">
        <f t="shared" si="3"/>
        <v>0</v>
      </c>
      <c r="J24" s="974">
        <f t="shared" si="0"/>
        <v>0</v>
      </c>
      <c r="L24" s="973">
        <v>0</v>
      </c>
      <c r="M24" s="968" t="s">
        <v>376</v>
      </c>
      <c r="N24" s="973">
        <v>0</v>
      </c>
      <c r="O24" s="624" t="s">
        <v>376</v>
      </c>
      <c r="P24" s="973">
        <v>0</v>
      </c>
      <c r="Q24" s="624" t="s">
        <v>376</v>
      </c>
      <c r="R24" s="995"/>
      <c r="S24" s="995"/>
    </row>
    <row r="25" spans="1:19" s="828" customFormat="1" x14ac:dyDescent="0.2">
      <c r="A25" s="826"/>
      <c r="B25" s="830" t="s">
        <v>46</v>
      </c>
      <c r="D25" s="980">
        <f>'41benpresaad'!D23</f>
        <v>38104</v>
      </c>
      <c r="E25" s="829">
        <v>10064</v>
      </c>
      <c r="F25" s="973">
        <f t="shared" si="1"/>
        <v>37844</v>
      </c>
      <c r="G25" s="974">
        <f t="shared" si="2"/>
        <v>99.317656938904051</v>
      </c>
      <c r="I25" s="973">
        <f t="shared" si="3"/>
        <v>260</v>
      </c>
      <c r="J25" s="974">
        <f t="shared" si="0"/>
        <v>0.68234306109594789</v>
      </c>
      <c r="L25" s="973">
        <v>0</v>
      </c>
      <c r="M25" s="968">
        <f>L25/$I25*100</f>
        <v>0</v>
      </c>
      <c r="N25" s="973">
        <v>211</v>
      </c>
      <c r="O25" s="624">
        <f>N25/$I25*100</f>
        <v>81.15384615384616</v>
      </c>
      <c r="P25" s="973">
        <v>49</v>
      </c>
      <c r="Q25" s="624">
        <f>P25/$I25*100</f>
        <v>18.846153846153847</v>
      </c>
      <c r="R25" s="995"/>
      <c r="S25" s="995"/>
    </row>
    <row r="26" spans="1:19" s="828" customFormat="1" x14ac:dyDescent="0.2">
      <c r="B26" s="830" t="s">
        <v>47</v>
      </c>
      <c r="D26" s="980">
        <f>'41benpresaad'!D24</f>
        <v>15346</v>
      </c>
      <c r="E26" s="829">
        <v>1275</v>
      </c>
      <c r="F26" s="977">
        <f t="shared" si="1"/>
        <v>15346</v>
      </c>
      <c r="G26" s="974">
        <f t="shared" si="2"/>
        <v>100</v>
      </c>
      <c r="I26" s="977">
        <f t="shared" si="3"/>
        <v>0</v>
      </c>
      <c r="J26" s="974">
        <f t="shared" si="0"/>
        <v>0</v>
      </c>
      <c r="L26" s="977">
        <v>0</v>
      </c>
      <c r="M26" s="968" t="s">
        <v>376</v>
      </c>
      <c r="N26" s="977">
        <v>0</v>
      </c>
      <c r="O26" s="624" t="s">
        <v>376</v>
      </c>
      <c r="P26" s="977">
        <v>0</v>
      </c>
      <c r="Q26" s="624" t="s">
        <v>376</v>
      </c>
      <c r="R26" s="995"/>
      <c r="S26" s="995"/>
    </row>
    <row r="27" spans="1:19" s="828" customFormat="1" x14ac:dyDescent="0.2">
      <c r="B27" s="830" t="s">
        <v>48</v>
      </c>
      <c r="D27" s="981">
        <f>'41benpresaad'!D25</f>
        <v>65268</v>
      </c>
      <c r="E27" s="829">
        <v>8030</v>
      </c>
      <c r="F27" s="977">
        <f t="shared" si="1"/>
        <v>65268</v>
      </c>
      <c r="G27" s="974">
        <f t="shared" si="2"/>
        <v>100</v>
      </c>
      <c r="I27" s="977">
        <f t="shared" si="3"/>
        <v>0</v>
      </c>
      <c r="J27" s="974">
        <f t="shared" si="0"/>
        <v>0</v>
      </c>
      <c r="L27" s="977">
        <v>0</v>
      </c>
      <c r="M27" s="968" t="s">
        <v>376</v>
      </c>
      <c r="N27" s="977">
        <v>0</v>
      </c>
      <c r="O27" s="624" t="s">
        <v>376</v>
      </c>
      <c r="P27" s="977">
        <v>0</v>
      </c>
      <c r="Q27" s="624" t="s">
        <v>376</v>
      </c>
      <c r="R27" s="995"/>
      <c r="S27" s="995"/>
    </row>
    <row r="28" spans="1:19" s="828" customFormat="1" x14ac:dyDescent="0.2">
      <c r="B28" s="830" t="s">
        <v>49</v>
      </c>
      <c r="D28" s="981">
        <f>'41benpresaad'!D26</f>
        <v>8666</v>
      </c>
      <c r="E28" s="831">
        <v>1753</v>
      </c>
      <c r="F28" s="977">
        <f t="shared" si="1"/>
        <v>8666</v>
      </c>
      <c r="G28" s="975">
        <f t="shared" si="2"/>
        <v>100</v>
      </c>
      <c r="I28" s="977">
        <f t="shared" si="3"/>
        <v>0</v>
      </c>
      <c r="J28" s="975">
        <f t="shared" si="0"/>
        <v>0</v>
      </c>
      <c r="L28" s="977">
        <v>0</v>
      </c>
      <c r="M28" s="968" t="s">
        <v>376</v>
      </c>
      <c r="N28" s="977">
        <v>0</v>
      </c>
      <c r="O28" s="968" t="s">
        <v>376</v>
      </c>
      <c r="P28" s="977">
        <v>0</v>
      </c>
      <c r="Q28" s="968" t="s">
        <v>376</v>
      </c>
      <c r="R28" s="995"/>
      <c r="S28" s="995"/>
    </row>
    <row r="29" spans="1:19" s="828" customFormat="1" x14ac:dyDescent="0.2">
      <c r="B29" s="832" t="s">
        <v>4</v>
      </c>
      <c r="D29" s="982">
        <f>'41benpresaad'!D27</f>
        <v>3215</v>
      </c>
      <c r="E29" s="831">
        <v>384</v>
      </c>
      <c r="F29" s="978">
        <f t="shared" si="1"/>
        <v>3103</v>
      </c>
      <c r="G29" s="976">
        <f t="shared" si="2"/>
        <v>96.516329704510113</v>
      </c>
      <c r="I29" s="978">
        <f t="shared" si="3"/>
        <v>112</v>
      </c>
      <c r="J29" s="976">
        <f t="shared" si="0"/>
        <v>3.4836702954898913</v>
      </c>
      <c r="L29" s="978">
        <v>0</v>
      </c>
      <c r="M29" s="968">
        <f>L29/$I29*100</f>
        <v>0</v>
      </c>
      <c r="N29" s="978">
        <v>30</v>
      </c>
      <c r="O29" s="624">
        <f>N29/$I29*100</f>
        <v>26.785714285714285</v>
      </c>
      <c r="P29" s="978">
        <v>82</v>
      </c>
      <c r="Q29" s="624">
        <f>P29/$I29*100</f>
        <v>73.214285714285708</v>
      </c>
      <c r="R29" s="995"/>
      <c r="S29" s="995"/>
    </row>
    <row r="30" spans="1:19" s="824" customFormat="1" ht="7.5" customHeight="1" x14ac:dyDescent="0.2">
      <c r="A30" s="822"/>
      <c r="B30" s="833"/>
      <c r="D30" s="834"/>
      <c r="E30" s="835"/>
      <c r="F30" s="834"/>
      <c r="G30" s="836"/>
      <c r="I30" s="837"/>
      <c r="J30" s="836"/>
      <c r="L30" s="969"/>
      <c r="M30" s="970"/>
      <c r="N30" s="969"/>
      <c r="O30" s="970"/>
      <c r="P30" s="969"/>
      <c r="Q30" s="970"/>
    </row>
    <row r="31" spans="1:19" s="814" customFormat="1" ht="15" x14ac:dyDescent="0.2">
      <c r="B31" s="838" t="s">
        <v>3</v>
      </c>
      <c r="D31" s="839">
        <f>SUM(D12:D29)</f>
        <v>1330298</v>
      </c>
      <c r="E31" s="835"/>
      <c r="F31" s="840">
        <f>SUM(F12:F29)</f>
        <v>1306760</v>
      </c>
      <c r="G31" s="841">
        <f>F31*100/D31</f>
        <v>98.230622011008066</v>
      </c>
      <c r="I31" s="842">
        <f>SUM(I12:I29)</f>
        <v>23538</v>
      </c>
      <c r="J31" s="841">
        <f>I31*100/D31</f>
        <v>1.7693779889919401</v>
      </c>
      <c r="L31" s="842">
        <f>SUM(L12:L29)</f>
        <v>5367</v>
      </c>
      <c r="M31" s="841">
        <f>L31/$I31*100</f>
        <v>22.801427478970176</v>
      </c>
      <c r="N31" s="842">
        <f>SUM(N12:N29)</f>
        <v>8734</v>
      </c>
      <c r="O31" s="841">
        <f>N31/$I31*100</f>
        <v>37.10595632594103</v>
      </c>
      <c r="P31" s="842">
        <f>SUM(P12:P29)</f>
        <v>9437</v>
      </c>
      <c r="Q31" s="841">
        <f>P31/$I31*100</f>
        <v>40.092616195088794</v>
      </c>
    </row>
    <row r="32" spans="1:19" s="843" customFormat="1" ht="15" x14ac:dyDescent="0.2">
      <c r="B32" s="844" t="s">
        <v>42</v>
      </c>
      <c r="C32" s="845"/>
    </row>
    <row r="33" spans="2:16" ht="33" customHeight="1" x14ac:dyDescent="0.2">
      <c r="B33" s="1208" t="s">
        <v>288</v>
      </c>
      <c r="C33" s="1208"/>
      <c r="D33" s="1208"/>
      <c r="E33" s="1208"/>
      <c r="F33" s="1208"/>
      <c r="G33" s="1208"/>
      <c r="H33" s="1208"/>
      <c r="I33" s="1208"/>
      <c r="J33" s="1208"/>
      <c r="K33" s="1208"/>
      <c r="L33" s="1208"/>
      <c r="M33" s="1208"/>
      <c r="N33" s="1208"/>
      <c r="O33" s="1208"/>
      <c r="P33" s="1208"/>
    </row>
    <row r="35" spans="2:16" x14ac:dyDescent="0.2">
      <c r="B35" s="846"/>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G12:G29 E12:E29">
    <cfRule type="cellIs" dxfId="0" priority="1" stopIfTrue="1" operator="greaterThan">
      <formula>100</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Usuario de Windows</cp:lastModifiedBy>
  <cp:lastPrinted>2023-04-17T10:56:28Z</cp:lastPrinted>
  <dcterms:created xsi:type="dcterms:W3CDTF">2023-04-03T10:17:46Z</dcterms:created>
  <dcterms:modified xsi:type="dcterms:W3CDTF">2023-04-17T11:04:16Z</dcterms:modified>
</cp:coreProperties>
</file>