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1 de enero de 2024\"/>
    </mc:Choice>
  </mc:AlternateContent>
  <xr:revisionPtr revIDLastSave="0" documentId="13_ncr:1_{0ECAEFCC-B6BD-493E-8DFF-A332B5F4FBEE}" xr6:coauthVersionLast="47" xr6:coauthVersionMax="47" xr10:uidLastSave="{00000000-0000-0000-0000-000000000000}"/>
  <bookViews>
    <workbookView xWindow="-120" yWindow="-120" windowWidth="29040" windowHeight="15840" tabRatio="891" firstSheet="80" activeTab="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4" l="1"/>
  <c r="S26" i="164" l="1"/>
  <c r="T26" i="164"/>
  <c r="S9" i="164"/>
  <c r="T9" i="164"/>
  <c r="S10" i="164"/>
  <c r="T10" i="164"/>
  <c r="S11" i="164"/>
  <c r="T11" i="164"/>
  <c r="S12" i="164"/>
  <c r="T12" i="164"/>
  <c r="S13" i="164"/>
  <c r="T13" i="164"/>
  <c r="S14" i="164"/>
  <c r="T14" i="164"/>
  <c r="S15" i="164"/>
  <c r="T15" i="164"/>
  <c r="S16" i="164"/>
  <c r="T16" i="164"/>
  <c r="S17" i="164"/>
  <c r="T17" i="164"/>
  <c r="S18" i="164"/>
  <c r="T18" i="164"/>
  <c r="S19" i="164"/>
  <c r="T19" i="164"/>
  <c r="S20" i="164"/>
  <c r="T20" i="164"/>
  <c r="S21" i="164"/>
  <c r="T21" i="164"/>
  <c r="S22" i="164"/>
  <c r="T22" i="164"/>
  <c r="S23" i="164"/>
  <c r="T23" i="164"/>
  <c r="S24" i="164"/>
  <c r="T24" i="164"/>
  <c r="S25" i="164"/>
  <c r="T25" i="164"/>
  <c r="T8" i="164"/>
  <c r="S8" i="164"/>
  <c r="S9" i="163"/>
  <c r="S10" i="163"/>
  <c r="S11" i="163"/>
  <c r="S12" i="163"/>
  <c r="S13" i="163"/>
  <c r="S14" i="163"/>
  <c r="S15" i="163"/>
  <c r="S16" i="163"/>
  <c r="S17" i="163"/>
  <c r="S18" i="163"/>
  <c r="S19" i="163"/>
  <c r="S20" i="163"/>
  <c r="S21" i="163"/>
  <c r="S22" i="163"/>
  <c r="S23" i="163"/>
  <c r="S24" i="163"/>
  <c r="S25" i="163"/>
  <c r="S26" i="163"/>
  <c r="S8" i="163"/>
  <c r="T9" i="163"/>
  <c r="T10" i="163"/>
  <c r="T11" i="163"/>
  <c r="T12" i="163"/>
  <c r="T13" i="163"/>
  <c r="T14" i="163"/>
  <c r="T15" i="163"/>
  <c r="T16" i="163"/>
  <c r="T17" i="163"/>
  <c r="T18" i="163"/>
  <c r="T19" i="163"/>
  <c r="T20" i="163"/>
  <c r="T21" i="163"/>
  <c r="T22" i="163"/>
  <c r="T23" i="163"/>
  <c r="T24" i="163"/>
  <c r="T25" i="163"/>
  <c r="T26" i="163"/>
  <c r="T8" i="163"/>
  <c r="S26" i="162"/>
  <c r="T26" i="162"/>
  <c r="S9" i="162"/>
  <c r="T9" i="162"/>
  <c r="S10" i="162"/>
  <c r="T10" i="162"/>
  <c r="S11" i="162"/>
  <c r="T11" i="162"/>
  <c r="S12" i="162"/>
  <c r="T12" i="162"/>
  <c r="S13" i="162"/>
  <c r="T13" i="162"/>
  <c r="S14" i="162"/>
  <c r="T14" i="162"/>
  <c r="S15" i="162"/>
  <c r="T15" i="162"/>
  <c r="S16" i="162"/>
  <c r="T16" i="162"/>
  <c r="S17" i="162"/>
  <c r="T17" i="162"/>
  <c r="S18" i="162"/>
  <c r="T18" i="162"/>
  <c r="S19" i="162"/>
  <c r="T19" i="162"/>
  <c r="S20" i="162"/>
  <c r="T20" i="162"/>
  <c r="S21" i="162"/>
  <c r="T21" i="162"/>
  <c r="S22" i="162"/>
  <c r="T22" i="162"/>
  <c r="S23" i="162"/>
  <c r="T23" i="162"/>
  <c r="S24" i="162"/>
  <c r="T24" i="162"/>
  <c r="S25" i="162"/>
  <c r="T25" i="162"/>
  <c r="T8" i="162"/>
  <c r="S8" i="162"/>
  <c r="S9" i="161"/>
  <c r="T9" i="161"/>
  <c r="S10" i="161"/>
  <c r="T10" i="161"/>
  <c r="S11" i="161"/>
  <c r="T11" i="161"/>
  <c r="S12" i="161"/>
  <c r="T12" i="161"/>
  <c r="S13" i="161"/>
  <c r="T13" i="161"/>
  <c r="S14" i="161"/>
  <c r="T14" i="161"/>
  <c r="S15" i="161"/>
  <c r="T15" i="161"/>
  <c r="S16" i="161"/>
  <c r="T16" i="161"/>
  <c r="S17" i="161"/>
  <c r="T17" i="161"/>
  <c r="S18" i="161"/>
  <c r="T18" i="161"/>
  <c r="S19" i="161"/>
  <c r="T19" i="161"/>
  <c r="S20" i="161"/>
  <c r="T20" i="161"/>
  <c r="S21" i="161"/>
  <c r="T21" i="161"/>
  <c r="S22" i="161"/>
  <c r="T22" i="161"/>
  <c r="S23" i="161"/>
  <c r="T23" i="161"/>
  <c r="S24" i="161"/>
  <c r="T24" i="161"/>
  <c r="S25" i="161"/>
  <c r="T25" i="161"/>
  <c r="S26" i="161"/>
  <c r="T26" i="161"/>
  <c r="T8" i="161"/>
  <c r="S8" i="161"/>
  <c r="S26" i="160"/>
  <c r="T26" i="160"/>
  <c r="S9" i="160"/>
  <c r="T9" i="160"/>
  <c r="S10" i="160"/>
  <c r="T10" i="160"/>
  <c r="S11" i="160"/>
  <c r="T11" i="160"/>
  <c r="S12" i="160"/>
  <c r="T12" i="160"/>
  <c r="S13" i="160"/>
  <c r="T13" i="160"/>
  <c r="S14" i="160"/>
  <c r="T14" i="160"/>
  <c r="S15" i="160"/>
  <c r="T15" i="160"/>
  <c r="S16" i="160"/>
  <c r="T16" i="160"/>
  <c r="S17" i="160"/>
  <c r="T17" i="160"/>
  <c r="S18" i="160"/>
  <c r="T18" i="160"/>
  <c r="S19" i="160"/>
  <c r="T19" i="160"/>
  <c r="S20" i="160"/>
  <c r="T20" i="160"/>
  <c r="S21" i="160"/>
  <c r="T21" i="160"/>
  <c r="S22" i="160"/>
  <c r="T22" i="160"/>
  <c r="S23" i="160"/>
  <c r="T23" i="160"/>
  <c r="S24" i="160"/>
  <c r="T24" i="160"/>
  <c r="S25" i="160"/>
  <c r="T25" i="160"/>
  <c r="T8" i="160"/>
  <c r="S8" i="160"/>
  <c r="S9" i="159"/>
  <c r="T9"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S26" i="159"/>
  <c r="T26" i="159"/>
  <c r="T8" i="159"/>
  <c r="S8" i="159"/>
  <c r="S28" i="158"/>
  <c r="T28" i="158"/>
  <c r="S29" i="158"/>
  <c r="T29" i="158"/>
  <c r="S30" i="158"/>
  <c r="T30" i="158"/>
  <c r="S31" i="158"/>
  <c r="T31" i="158"/>
  <c r="S32" i="158"/>
  <c r="T32" i="158"/>
  <c r="S33" i="158"/>
  <c r="T33" i="158"/>
  <c r="S34" i="158"/>
  <c r="T34" i="158"/>
  <c r="S35" i="158"/>
  <c r="T35" i="158"/>
  <c r="S36" i="158"/>
  <c r="T36" i="158"/>
  <c r="S37" i="158"/>
  <c r="T37" i="158"/>
  <c r="S38" i="158"/>
  <c r="T38" i="158"/>
  <c r="T39" i="158"/>
  <c r="S40" i="158"/>
  <c r="T40" i="158"/>
  <c r="S41" i="158"/>
  <c r="T41" i="158"/>
  <c r="S42" i="158"/>
  <c r="T42" i="158"/>
  <c r="T27" i="158"/>
  <c r="S27" i="158"/>
  <c r="S9" i="158"/>
  <c r="T9" i="158"/>
  <c r="S10" i="158"/>
  <c r="T10" i="158"/>
  <c r="S11" i="158"/>
  <c r="T11" i="158"/>
  <c r="S12" i="158"/>
  <c r="T12" i="158"/>
  <c r="S13" i="158"/>
  <c r="T13" i="158"/>
  <c r="S14" i="158"/>
  <c r="T14" i="158"/>
  <c r="S15" i="158"/>
  <c r="T15" i="158"/>
  <c r="S16" i="158"/>
  <c r="T16" i="158"/>
  <c r="S17" i="158"/>
  <c r="T17" i="158"/>
  <c r="S18" i="158"/>
  <c r="T18" i="158"/>
  <c r="S19" i="158"/>
  <c r="T19" i="158"/>
  <c r="S20" i="158"/>
  <c r="T20" i="158"/>
  <c r="S21" i="158"/>
  <c r="T21" i="158"/>
  <c r="S22" i="158"/>
  <c r="T22" i="158"/>
  <c r="T8" i="158"/>
  <c r="S8" i="158"/>
  <c r="AC45" i="165"/>
  <c r="AC45" i="166"/>
  <c r="AD45" i="167"/>
  <c r="AE45" i="167"/>
  <c r="AB45" i="166"/>
  <c r="AB45" i="165"/>
  <c r="AC44" i="165"/>
  <c r="AC43" i="165"/>
  <c r="AB43" i="166"/>
  <c r="AD44" i="167"/>
  <c r="AC43" i="166"/>
  <c r="AD43" i="167"/>
  <c r="AE43" i="167"/>
  <c r="AE44" i="167"/>
  <c r="AB43" i="165"/>
  <c r="AB44" i="166"/>
  <c r="AC44" i="166"/>
  <c r="AB44" i="165"/>
  <c r="AB41" i="166"/>
  <c r="AD41" i="167"/>
  <c r="AC41" i="166"/>
  <c r="AE42" i="167"/>
  <c r="AE41" i="167"/>
  <c r="AB41" i="165"/>
  <c r="AC41" i="165"/>
  <c r="AC42" i="166"/>
  <c r="AB42" i="165"/>
  <c r="AD42" i="167"/>
  <c r="AC42" i="165"/>
  <c r="AB42" i="166"/>
  <c r="AB39" i="166"/>
  <c r="AE40" i="167"/>
  <c r="AC40" i="166"/>
  <c r="AE39" i="167"/>
  <c r="AD39" i="167"/>
  <c r="AB40" i="165"/>
  <c r="AC39" i="166"/>
  <c r="AB40" i="166"/>
  <c r="AD40" i="167"/>
  <c r="AC40" i="165"/>
  <c r="AE38" i="167"/>
  <c r="AD36" i="167"/>
  <c r="AC37" i="166"/>
  <c r="AB38" i="165"/>
  <c r="AB36" i="165"/>
  <c r="AC39" i="165"/>
  <c r="AE36" i="167"/>
  <c r="AD37" i="167"/>
  <c r="AB37" i="165"/>
  <c r="AC38" i="166"/>
  <c r="AC37" i="165"/>
  <c r="AC38" i="165"/>
  <c r="AB36" i="166"/>
  <c r="AE37" i="167"/>
  <c r="AB37" i="166"/>
  <c r="AC36" i="166"/>
  <c r="AC36" i="165"/>
  <c r="AB39" i="165"/>
  <c r="AD38" i="167"/>
  <c r="AB38" i="166"/>
  <c r="R42" i="158" l="1"/>
  <c r="AC35" i="166"/>
  <c r="AD35" i="167"/>
  <c r="AB35" i="166"/>
  <c r="AC35" i="165"/>
  <c r="AE35" i="167"/>
  <c r="AB35" i="165"/>
  <c r="Q25" i="159" l="1"/>
  <c r="C33" i="90"/>
  <c r="R9" i="164" l="1"/>
  <c r="R10" i="164"/>
  <c r="R11" i="164"/>
  <c r="R12" i="164"/>
  <c r="R13" i="164"/>
  <c r="R14" i="164"/>
  <c r="R15" i="164"/>
  <c r="R16" i="164"/>
  <c r="R17" i="164"/>
  <c r="R18" i="164"/>
  <c r="R19" i="164"/>
  <c r="R20" i="164"/>
  <c r="R21" i="164"/>
  <c r="R22" i="164"/>
  <c r="R23" i="164"/>
  <c r="R24" i="164"/>
  <c r="R25" i="164"/>
  <c r="R8" i="164"/>
  <c r="R9" i="163"/>
  <c r="R10" i="163"/>
  <c r="R11" i="163"/>
  <c r="R12" i="163"/>
  <c r="R13" i="163"/>
  <c r="R14" i="163"/>
  <c r="R15" i="163"/>
  <c r="R16" i="163"/>
  <c r="R17" i="163"/>
  <c r="R18" i="163"/>
  <c r="R19" i="163"/>
  <c r="R20" i="163"/>
  <c r="R21" i="163"/>
  <c r="R22" i="163"/>
  <c r="R23" i="163"/>
  <c r="R24" i="163"/>
  <c r="R25" i="163"/>
  <c r="R8" i="163"/>
  <c r="Q9" i="163"/>
  <c r="Q10" i="163"/>
  <c r="Q11" i="163"/>
  <c r="Q12" i="163"/>
  <c r="Q13" i="163"/>
  <c r="Q14" i="163"/>
  <c r="Q15" i="163"/>
  <c r="Q16" i="163"/>
  <c r="Q17" i="163"/>
  <c r="Q18" i="163"/>
  <c r="Q19" i="163"/>
  <c r="Q20" i="163"/>
  <c r="Q21" i="163"/>
  <c r="Q22" i="163"/>
  <c r="Q23" i="163"/>
  <c r="Q24" i="163"/>
  <c r="Q25" i="163"/>
  <c r="Q8" i="163"/>
  <c r="R9" i="162"/>
  <c r="R10" i="162"/>
  <c r="R11" i="162"/>
  <c r="R12" i="162"/>
  <c r="R13" i="162"/>
  <c r="R14" i="162"/>
  <c r="R15" i="162"/>
  <c r="R16" i="162"/>
  <c r="R17" i="162"/>
  <c r="R18" i="162"/>
  <c r="R19" i="162"/>
  <c r="R20" i="162"/>
  <c r="R21" i="162"/>
  <c r="R22" i="162"/>
  <c r="R23" i="162"/>
  <c r="R24" i="162"/>
  <c r="R25" i="162"/>
  <c r="R8" i="162"/>
  <c r="Q9" i="162"/>
  <c r="Q10" i="162"/>
  <c r="Q11" i="162"/>
  <c r="Q12" i="162"/>
  <c r="Q13" i="162"/>
  <c r="Q14" i="162"/>
  <c r="Q15" i="162"/>
  <c r="Q16" i="162"/>
  <c r="Q17" i="162"/>
  <c r="Q18" i="162"/>
  <c r="Q19" i="162"/>
  <c r="Q20" i="162"/>
  <c r="Q21" i="162"/>
  <c r="Q22" i="162"/>
  <c r="Q23" i="162"/>
  <c r="Q24" i="162"/>
  <c r="Q25" i="162"/>
  <c r="Q8" i="162"/>
  <c r="G7" i="162"/>
  <c r="R9" i="161"/>
  <c r="R10" i="161"/>
  <c r="R11" i="161"/>
  <c r="R12" i="161"/>
  <c r="R13" i="161"/>
  <c r="R14" i="161"/>
  <c r="R15" i="161"/>
  <c r="R16" i="161"/>
  <c r="R17" i="161"/>
  <c r="R18" i="161"/>
  <c r="R19" i="161"/>
  <c r="R20" i="161"/>
  <c r="R21" i="161"/>
  <c r="R22" i="161"/>
  <c r="R23" i="161"/>
  <c r="R24" i="161"/>
  <c r="R25" i="161"/>
  <c r="R8" i="161"/>
  <c r="Q9" i="161"/>
  <c r="Q10" i="161"/>
  <c r="Q11" i="161"/>
  <c r="Q12" i="161"/>
  <c r="Q13" i="161"/>
  <c r="Q14" i="161"/>
  <c r="Q15" i="161"/>
  <c r="Q16" i="161"/>
  <c r="Q17" i="161"/>
  <c r="Q18" i="161"/>
  <c r="Q19" i="161"/>
  <c r="Q20" i="161"/>
  <c r="Q21" i="161"/>
  <c r="Q22" i="161"/>
  <c r="Q23" i="161"/>
  <c r="Q24" i="161"/>
  <c r="Q25" i="161"/>
  <c r="Q8" i="161"/>
  <c r="R9" i="160"/>
  <c r="R10" i="160"/>
  <c r="R11" i="160"/>
  <c r="R12" i="160"/>
  <c r="R13" i="160"/>
  <c r="R14" i="160"/>
  <c r="R15" i="160"/>
  <c r="R16" i="160"/>
  <c r="R17" i="160"/>
  <c r="R18" i="160"/>
  <c r="R19" i="160"/>
  <c r="R20" i="160"/>
  <c r="R21" i="160"/>
  <c r="R22" i="160"/>
  <c r="R23" i="160"/>
  <c r="R24" i="160"/>
  <c r="R25" i="160"/>
  <c r="R8" i="160"/>
  <c r="Q9" i="160"/>
  <c r="Q10" i="160"/>
  <c r="Q11" i="160"/>
  <c r="Q12" i="160"/>
  <c r="Q13" i="160"/>
  <c r="Q14" i="160"/>
  <c r="Q15" i="160"/>
  <c r="Q16" i="160"/>
  <c r="Q17" i="160"/>
  <c r="Q18" i="160"/>
  <c r="Q19" i="160"/>
  <c r="Q20" i="160"/>
  <c r="Q21" i="160"/>
  <c r="Q22" i="160"/>
  <c r="Q23" i="160"/>
  <c r="Q24" i="160"/>
  <c r="Q25" i="160"/>
  <c r="Q8" i="160"/>
  <c r="Q26" i="159"/>
  <c r="R26" i="159"/>
  <c r="Q9" i="159"/>
  <c r="R9" i="159"/>
  <c r="Q10" i="159"/>
  <c r="R10" i="159"/>
  <c r="Q11" i="159"/>
  <c r="R11" i="159"/>
  <c r="Q12" i="159"/>
  <c r="R12" i="159"/>
  <c r="Q13" i="159"/>
  <c r="R13" i="159"/>
  <c r="Q14" i="159"/>
  <c r="R14" i="159"/>
  <c r="Q15" i="159"/>
  <c r="R15" i="159"/>
  <c r="Q16" i="159"/>
  <c r="R16" i="159"/>
  <c r="Q17" i="159"/>
  <c r="R17" i="159"/>
  <c r="Q18" i="159"/>
  <c r="R18" i="159"/>
  <c r="Q19" i="159"/>
  <c r="R19" i="159"/>
  <c r="Q20" i="159"/>
  <c r="R20" i="159"/>
  <c r="Q21" i="159"/>
  <c r="R21" i="159"/>
  <c r="Q22" i="159"/>
  <c r="R22" i="159"/>
  <c r="Q23" i="159"/>
  <c r="R23" i="159"/>
  <c r="Q24" i="159"/>
  <c r="R24" i="159"/>
  <c r="R25" i="159"/>
  <c r="R8" i="159"/>
  <c r="Q8" i="159"/>
  <c r="R28" i="158"/>
  <c r="R29" i="158"/>
  <c r="R30" i="158"/>
  <c r="R31" i="158"/>
  <c r="R32" i="158"/>
  <c r="R33" i="158"/>
  <c r="R34" i="158"/>
  <c r="R35" i="158"/>
  <c r="R36" i="158"/>
  <c r="R37" i="158"/>
  <c r="R38" i="158"/>
  <c r="R39" i="158"/>
  <c r="R40" i="158"/>
  <c r="R41" i="158"/>
  <c r="R27" i="158"/>
  <c r="Q39" i="158"/>
  <c r="Q28" i="158"/>
  <c r="Q29" i="158"/>
  <c r="Q30" i="158"/>
  <c r="Q31" i="158"/>
  <c r="Q32" i="158"/>
  <c r="Q33" i="158"/>
  <c r="Q34" i="158"/>
  <c r="Q35" i="158"/>
  <c r="Q36" i="158"/>
  <c r="Q37" i="158"/>
  <c r="Q38" i="158"/>
  <c r="Q40" i="158"/>
  <c r="Q41" i="158"/>
  <c r="Q42" i="158"/>
  <c r="Q27" i="158"/>
  <c r="R9" i="158"/>
  <c r="R10" i="158"/>
  <c r="R11" i="158"/>
  <c r="R12" i="158"/>
  <c r="R13" i="158"/>
  <c r="R14" i="158"/>
  <c r="R15" i="158"/>
  <c r="R16" i="158"/>
  <c r="R17" i="158"/>
  <c r="R18" i="158"/>
  <c r="R19" i="158"/>
  <c r="R20" i="158"/>
  <c r="R21" i="158"/>
  <c r="R22" i="158"/>
  <c r="R8" i="158"/>
  <c r="Q9" i="158"/>
  <c r="Q10" i="158"/>
  <c r="Q11" i="158"/>
  <c r="Q12" i="158"/>
  <c r="Q13" i="158"/>
  <c r="Q14" i="158"/>
  <c r="Q15" i="158"/>
  <c r="Q16" i="158"/>
  <c r="Q17" i="158"/>
  <c r="Q18" i="158"/>
  <c r="Q19" i="158"/>
  <c r="Q20" i="158"/>
  <c r="Q21" i="158"/>
  <c r="Q22" i="158"/>
  <c r="Q8" i="158"/>
  <c r="J34" i="54"/>
  <c r="J35" i="54"/>
  <c r="O35" i="54"/>
  <c r="O34" i="54"/>
  <c r="K34" i="54"/>
  <c r="P34" i="54"/>
  <c r="K35" i="54"/>
  <c r="P35" i="54"/>
  <c r="F34" i="54"/>
  <c r="F35" i="54"/>
  <c r="F33" i="90" l="1"/>
  <c r="I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Q26" i="163"/>
  <c r="R26" i="163"/>
  <c r="Q26" i="162"/>
  <c r="R26" i="162"/>
  <c r="Q26" i="161"/>
  <c r="R26" i="161"/>
  <c r="Q26" i="160"/>
  <c r="R26" i="160"/>
  <c r="X19" i="167" l="1"/>
  <c r="X28" i="167"/>
  <c r="X18" i="167"/>
  <c r="X25" i="167"/>
  <c r="X12" i="167"/>
  <c r="X27" i="167"/>
  <c r="X21" i="167"/>
  <c r="X15" i="167"/>
  <c r="X13" i="167"/>
  <c r="X16" i="167"/>
  <c r="X14" i="167"/>
  <c r="X24" i="167"/>
  <c r="X20" i="167"/>
  <c r="X26" i="167"/>
  <c r="X29" i="167"/>
  <c r="X22" i="167"/>
  <c r="X17" i="167"/>
  <c r="X23" i="167"/>
  <c r="I26" i="158"/>
  <c r="I7" i="164"/>
  <c r="U6" i="164" s="1"/>
  <c r="I7" i="163"/>
  <c r="I7" i="159"/>
  <c r="U6" i="159" s="1"/>
  <c r="U6" i="161" s="1"/>
  <c r="I7" i="162"/>
  <c r="I7" i="161"/>
  <c r="I7" i="160"/>
  <c r="U6" i="158"/>
  <c r="U25" i="158" s="1"/>
  <c r="U6" i="162" l="1"/>
  <c r="U6" i="163"/>
  <c r="U6" i="160"/>
  <c r="W31" i="167"/>
  <c r="X31" i="167" s="1"/>
  <c r="D29" i="155" l="1"/>
  <c r="F29" i="155" s="1"/>
  <c r="G45" i="110"/>
  <c r="W38" i="10"/>
  <c r="D36" i="47"/>
  <c r="S37" i="134"/>
  <c r="N38" i="10"/>
  <c r="G45" i="111"/>
  <c r="Q37" i="10"/>
  <c r="N36" i="49"/>
  <c r="D35" i="48"/>
  <c r="N35" i="47"/>
  <c r="N36" i="47"/>
  <c r="N35" i="49"/>
  <c r="G46" i="111"/>
  <c r="L37" i="134"/>
  <c r="U38" i="134"/>
  <c r="Q38" i="10"/>
  <c r="Q38" i="134"/>
  <c r="W37" i="10"/>
  <c r="AB38" i="134"/>
  <c r="S38" i="134"/>
  <c r="L38" i="134"/>
  <c r="D35" i="49"/>
  <c r="N35" i="48"/>
  <c r="Q37" i="134"/>
  <c r="X38" i="134"/>
  <c r="D36" i="49"/>
  <c r="U37" i="134"/>
  <c r="K38" i="10"/>
  <c r="N38" i="134"/>
  <c r="D35" i="47"/>
  <c r="N36" i="48"/>
  <c r="K37" i="10"/>
  <c r="Z37" i="134"/>
  <c r="Z38" i="134"/>
  <c r="G45" i="112"/>
  <c r="G46" i="112"/>
  <c r="AB37" i="134"/>
  <c r="D36" i="48"/>
  <c r="X37" i="134"/>
  <c r="N37" i="10"/>
  <c r="G46" i="110"/>
  <c r="N37" i="134"/>
  <c r="O37" i="134" l="1"/>
  <c r="O37" i="10"/>
  <c r="Y37" i="134"/>
  <c r="AC37" i="134"/>
  <c r="AA38" i="134"/>
  <c r="AA37" i="134"/>
  <c r="T37" i="10"/>
  <c r="U37" i="10" s="1"/>
  <c r="L37" i="10"/>
  <c r="O38" i="134"/>
  <c r="L38" i="10"/>
  <c r="T38" i="10"/>
  <c r="U38" i="10" s="1"/>
  <c r="V37" i="134"/>
  <c r="Y38" i="134"/>
  <c r="R37" i="134"/>
  <c r="M38" i="134"/>
  <c r="T38" i="134"/>
  <c r="AC38" i="134"/>
  <c r="X37" i="10"/>
  <c r="R38" i="134"/>
  <c r="R38" i="10"/>
  <c r="V38" i="134"/>
  <c r="M37" i="134"/>
  <c r="R37" i="10"/>
  <c r="O38" i="10"/>
  <c r="T37" i="134"/>
  <c r="X38"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B5" i="90" l="1"/>
  <c r="D27" i="94"/>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G29" i="146" l="1"/>
  <c r="L31" i="144"/>
  <c r="E12" i="144"/>
  <c r="J12" i="144"/>
  <c r="C13" i="112"/>
  <c r="P13" i="112" s="1"/>
  <c r="C27" i="51"/>
  <c r="J26" i="145"/>
  <c r="E26" i="145"/>
  <c r="D27" i="136"/>
  <c r="E27" i="136" s="1"/>
  <c r="V13" i="47"/>
  <c r="Y13" i="47" s="1"/>
  <c r="F13" i="95"/>
  <c r="C19" i="56"/>
  <c r="C16" i="110"/>
  <c r="P16" i="110" s="1"/>
  <c r="C22" i="109"/>
  <c r="P22" i="109" s="1"/>
  <c r="V17" i="47"/>
  <c r="Y17" i="47" s="1"/>
  <c r="F17" i="95"/>
  <c r="J26" i="97"/>
  <c r="D23" i="96"/>
  <c r="J13" i="141"/>
  <c r="J13" i="108"/>
  <c r="F29" i="50"/>
  <c r="C11" i="50"/>
  <c r="L28" i="43"/>
  <c r="K28" i="43"/>
  <c r="G23" i="143"/>
  <c r="E26" i="137"/>
  <c r="H18" i="96"/>
  <c r="C15" i="57"/>
  <c r="K13" i="92"/>
  <c r="K13" i="152"/>
  <c r="C20" i="53"/>
  <c r="J14" i="146"/>
  <c r="E14" i="146"/>
  <c r="G27" i="146"/>
  <c r="C13" i="111"/>
  <c r="P13" i="111" s="1"/>
  <c r="J15" i="145"/>
  <c r="E15" i="145"/>
  <c r="J22" i="96"/>
  <c r="G15" i="144"/>
  <c r="K14" i="152"/>
  <c r="K14" i="92"/>
  <c r="E12" i="134"/>
  <c r="L31" i="134"/>
  <c r="C24" i="111"/>
  <c r="C11" i="112"/>
  <c r="J15" i="36"/>
  <c r="K15" i="36"/>
  <c r="J23" i="95"/>
  <c r="J27" i="141"/>
  <c r="J27" i="108"/>
  <c r="C28" i="53"/>
  <c r="V25" i="103"/>
  <c r="W25" i="103" s="1"/>
  <c r="C16" i="109"/>
  <c r="P16" i="109" s="1"/>
  <c r="C12" i="51"/>
  <c r="S22" i="104"/>
  <c r="D23" i="138"/>
  <c r="E23" i="138" s="1"/>
  <c r="G29" i="142"/>
  <c r="E29" i="147"/>
  <c r="J29" i="147"/>
  <c r="H18" i="97"/>
  <c r="E14" i="134"/>
  <c r="C24" i="50"/>
  <c r="H19" i="94"/>
  <c r="S13" i="92"/>
  <c r="S13" i="152"/>
  <c r="K29" i="54"/>
  <c r="C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C31" i="36"/>
  <c r="V14" i="103"/>
  <c r="W14" i="103" s="1"/>
  <c r="C20" i="50"/>
  <c r="C25" i="110"/>
  <c r="D14" i="134"/>
  <c r="S13" i="103"/>
  <c r="S24" i="104"/>
  <c r="D25" i="138"/>
  <c r="E25" i="138" s="1"/>
  <c r="O27" i="112"/>
  <c r="C9" i="112"/>
  <c r="C19" i="110"/>
  <c r="P19" i="110" s="1"/>
  <c r="J24" i="94"/>
  <c r="S20" i="103"/>
  <c r="D21" i="134"/>
  <c r="I13" i="92"/>
  <c r="I13" i="152"/>
  <c r="Q19" i="152"/>
  <c r="Q19" i="92"/>
  <c r="Y27" i="103"/>
  <c r="Z27" i="103" s="1"/>
  <c r="K18" i="102"/>
  <c r="L18" i="102"/>
  <c r="C20" i="111"/>
  <c r="C17" i="107"/>
  <c r="C13" i="3"/>
  <c r="D23" i="137"/>
  <c r="AC24" i="134"/>
  <c r="C15" i="112"/>
  <c r="P15" i="112"/>
  <c r="C17" i="109"/>
  <c r="P29" i="54"/>
  <c r="C12" i="56"/>
  <c r="K14" i="102"/>
  <c r="L14" i="102"/>
  <c r="L23" i="96"/>
  <c r="G21" i="146"/>
  <c r="L20" i="95"/>
  <c r="C12" i="109"/>
  <c r="P12" i="109" s="1"/>
  <c r="F23" i="97"/>
  <c r="V23" i="49"/>
  <c r="Y23" i="49" s="1"/>
  <c r="J25" i="97"/>
  <c r="C23" i="54"/>
  <c r="C14" i="111"/>
  <c r="G21" i="134"/>
  <c r="H21" i="134" s="1"/>
  <c r="S18" i="152"/>
  <c r="S18" i="92"/>
  <c r="E15" i="144"/>
  <c r="J15" i="144"/>
  <c r="G26" i="146"/>
  <c r="E22" i="45"/>
  <c r="N30" i="34"/>
  <c r="C25" i="111"/>
  <c r="G18" i="98"/>
  <c r="P18" i="110"/>
  <c r="C18" i="110"/>
  <c r="C26" i="109"/>
  <c r="L26" i="43"/>
  <c r="K26" i="43"/>
  <c r="K14" i="43"/>
  <c r="L14" i="43"/>
  <c r="G22" i="142"/>
  <c r="J13" i="146"/>
  <c r="E13" i="146"/>
  <c r="E21" i="146"/>
  <c r="J21" i="146"/>
  <c r="J24" i="146"/>
  <c r="E24" i="146"/>
  <c r="C25" i="51"/>
  <c r="C29" i="107"/>
  <c r="C25" i="3"/>
  <c r="C9" i="109"/>
  <c r="O27" i="109"/>
  <c r="C25" i="109"/>
  <c r="C18" i="112"/>
  <c r="C13" i="52"/>
  <c r="J26" i="146"/>
  <c r="E26" i="146"/>
  <c r="J23" i="96"/>
  <c r="H11" i="95"/>
  <c r="C27" i="45"/>
  <c r="C24" i="110"/>
  <c r="D20" i="96"/>
  <c r="J20" i="94"/>
  <c r="C20" i="110"/>
  <c r="P20" i="110" s="1"/>
  <c r="H21" i="97"/>
  <c r="C23" i="53"/>
  <c r="J17" i="141"/>
  <c r="J17" i="108"/>
  <c r="C19" i="112"/>
  <c r="P19" i="112" s="1"/>
  <c r="K13" i="102"/>
  <c r="L13" i="102"/>
  <c r="L24" i="96"/>
  <c r="L13" i="108"/>
  <c r="K29" i="56"/>
  <c r="K29" i="52"/>
  <c r="D24" i="137"/>
  <c r="V23" i="34"/>
  <c r="Y23" i="34" s="1"/>
  <c r="F23" i="94"/>
  <c r="K21" i="102"/>
  <c r="L21" i="102"/>
  <c r="C20" i="112"/>
  <c r="S31" i="137"/>
  <c r="C19" i="109"/>
  <c r="J26" i="96"/>
  <c r="AC19" i="142"/>
  <c r="AC15" i="146"/>
  <c r="Z31" i="146"/>
  <c r="C25" i="112"/>
  <c r="P25" i="112" s="1"/>
  <c r="G24" i="146"/>
  <c r="AC25" i="146"/>
  <c r="G16" i="146"/>
  <c r="H25" i="96"/>
  <c r="H19" i="97"/>
  <c r="C26" i="56"/>
  <c r="C17" i="57"/>
  <c r="C16" i="112"/>
  <c r="S11" i="103"/>
  <c r="J31" i="134"/>
  <c r="C14" i="52"/>
  <c r="C23" i="110"/>
  <c r="AC25" i="137"/>
  <c r="E29" i="144"/>
  <c r="J29" i="144"/>
  <c r="J22" i="146"/>
  <c r="E22" i="146"/>
  <c r="C23" i="109"/>
  <c r="P23" i="109" s="1"/>
  <c r="J25" i="142"/>
  <c r="E25" i="142"/>
  <c r="H26" i="95"/>
  <c r="S31" i="134"/>
  <c r="G20" i="92"/>
  <c r="V27" i="104"/>
  <c r="W27" i="104" s="1"/>
  <c r="AC25" i="134"/>
  <c r="G15" i="146"/>
  <c r="S31" i="142"/>
  <c r="C18" i="111"/>
  <c r="C12" i="112"/>
  <c r="AC15" i="134"/>
  <c r="I14" i="152"/>
  <c r="I14" i="92"/>
  <c r="AC17" i="79"/>
  <c r="AA17" i="79" s="1"/>
  <c r="E17" i="98"/>
  <c r="V11" i="49"/>
  <c r="Y11" i="49" s="1"/>
  <c r="F11" i="97"/>
  <c r="K16" i="43"/>
  <c r="L16" i="43"/>
  <c r="F27" i="97"/>
  <c r="V27" i="49"/>
  <c r="Y27" i="49" s="1"/>
  <c r="AC18" i="134"/>
  <c r="C18" i="51"/>
  <c r="C18" i="56"/>
  <c r="C24" i="112"/>
  <c r="C27" i="55"/>
  <c r="L17" i="96"/>
  <c r="F21" i="95"/>
  <c r="V21" i="47"/>
  <c r="Y21" i="47" s="1"/>
  <c r="L19" i="95"/>
  <c r="V19" i="103"/>
  <c r="W19" i="103" s="1"/>
  <c r="J16" i="146"/>
  <c r="E16" i="146"/>
  <c r="L26" i="102"/>
  <c r="K26" i="102"/>
  <c r="C22" i="110"/>
  <c r="P22" i="110"/>
  <c r="D24" i="136"/>
  <c r="E24" i="136" s="1"/>
  <c r="H23" i="94"/>
  <c r="L11" i="94"/>
  <c r="V26" i="34"/>
  <c r="Y26" i="34" s="1"/>
  <c r="F26" i="94"/>
  <c r="K19" i="36"/>
  <c r="J19" i="36"/>
  <c r="C14" i="45"/>
  <c r="L23" i="97"/>
  <c r="C13" i="50"/>
  <c r="C16" i="53"/>
  <c r="U31" i="143"/>
  <c r="F22" i="95"/>
  <c r="V22" i="47"/>
  <c r="Y22" i="47" s="1"/>
  <c r="G29" i="137"/>
  <c r="H21" i="94"/>
  <c r="AC17" i="134"/>
  <c r="AC26" i="146"/>
  <c r="H15" i="94"/>
  <c r="C14" i="112"/>
  <c r="C26" i="55"/>
  <c r="J12" i="96"/>
  <c r="N21" i="140"/>
  <c r="Y20" i="105"/>
  <c r="Z20" i="105" s="1"/>
  <c r="D24" i="139"/>
  <c r="J27" i="146"/>
  <c r="E27" i="146"/>
  <c r="C23" i="111"/>
  <c r="P23" i="111" s="1"/>
  <c r="V20" i="104"/>
  <c r="W20" i="104" s="1"/>
  <c r="K29" i="57"/>
  <c r="C13" i="53"/>
  <c r="N29" i="138"/>
  <c r="Y28" i="104"/>
  <c r="Z28" i="104" s="1"/>
  <c r="H16" i="96"/>
  <c r="C10" i="110"/>
  <c r="G17" i="139"/>
  <c r="AC27" i="146"/>
  <c r="G20" i="146"/>
  <c r="J21" i="97"/>
  <c r="L14" i="97"/>
  <c r="D27" i="138"/>
  <c r="E27" i="138" s="1"/>
  <c r="S26" i="104"/>
  <c r="H30" i="49"/>
  <c r="G28" i="142"/>
  <c r="Y21" i="104"/>
  <c r="Z21" i="104" s="1"/>
  <c r="N22" i="138"/>
  <c r="C15" i="51"/>
  <c r="G28" i="146"/>
  <c r="U31" i="146"/>
  <c r="U31" i="144"/>
  <c r="C20" i="109"/>
  <c r="G24" i="147"/>
  <c r="C16" i="111"/>
  <c r="J15" i="96"/>
  <c r="F20" i="94"/>
  <c r="V20" i="34"/>
  <c r="J31" i="138"/>
  <c r="K31" i="138" s="1"/>
  <c r="V11" i="104"/>
  <c r="C11" i="109"/>
  <c r="P11" i="109" s="1"/>
  <c r="S31" i="146"/>
  <c r="AC29" i="146"/>
  <c r="J19" i="146"/>
  <c r="E19" i="146"/>
  <c r="AC28" i="134"/>
  <c r="C22" i="54"/>
  <c r="C13" i="110"/>
  <c r="P13" i="110" s="1"/>
  <c r="C26" i="110"/>
  <c r="P26" i="110" s="1"/>
  <c r="F19" i="95"/>
  <c r="V19" i="47"/>
  <c r="Y19" i="47" s="1"/>
  <c r="G25" i="146"/>
  <c r="F29" i="51"/>
  <c r="C11" i="51"/>
  <c r="J11" i="94"/>
  <c r="K27" i="43"/>
  <c r="L27" i="43"/>
  <c r="J12" i="97"/>
  <c r="Y16" i="104"/>
  <c r="Z16" i="104" s="1"/>
  <c r="N17" i="138"/>
  <c r="C19" i="107"/>
  <c r="C15" i="3"/>
  <c r="J12" i="141"/>
  <c r="J12" i="108"/>
  <c r="F11" i="96"/>
  <c r="V11" i="48"/>
  <c r="Y11" i="48" s="1"/>
  <c r="C21" i="110"/>
  <c r="C26" i="84"/>
  <c r="I26" i="84" s="1"/>
  <c r="C15" i="54"/>
  <c r="C26" i="54"/>
  <c r="H10" i="94"/>
  <c r="P30" i="34"/>
  <c r="Z31" i="142"/>
  <c r="V22" i="34"/>
  <c r="F22" i="94"/>
  <c r="J27" i="94"/>
  <c r="S19" i="152"/>
  <c r="S19" i="92"/>
  <c r="H22" i="95"/>
  <c r="D21" i="97"/>
  <c r="L14" i="96"/>
  <c r="L14" i="94"/>
  <c r="AC24" i="146"/>
  <c r="AC16" i="146"/>
  <c r="L25" i="96"/>
  <c r="V15" i="48"/>
  <c r="Y15" i="48" s="1"/>
  <c r="F15" i="96"/>
  <c r="J21" i="95"/>
  <c r="I20" i="92"/>
  <c r="J24" i="144"/>
  <c r="E24" i="144"/>
  <c r="H25" i="95"/>
  <c r="G29" i="134"/>
  <c r="J17" i="96"/>
  <c r="Y25" i="103"/>
  <c r="Z25" i="103" s="1"/>
  <c r="L17" i="94"/>
  <c r="J12" i="146"/>
  <c r="L31" i="146"/>
  <c r="E12" i="146"/>
  <c r="E25" i="146"/>
  <c r="J25" i="146"/>
  <c r="AC14" i="146"/>
  <c r="E20" i="146"/>
  <c r="J20" i="146"/>
  <c r="L12" i="108"/>
  <c r="H29" i="54"/>
  <c r="C22" i="112"/>
  <c r="P22" i="112" s="1"/>
  <c r="C13" i="57"/>
  <c r="F21" i="97"/>
  <c r="V21" i="49"/>
  <c r="Y21" i="49" s="1"/>
  <c r="F12" i="95"/>
  <c r="V12" i="47"/>
  <c r="Y12" i="47" s="1"/>
  <c r="J14" i="97"/>
  <c r="J24" i="142"/>
  <c r="E24" i="142"/>
  <c r="L27" i="96"/>
  <c r="E17" i="146"/>
  <c r="J17" i="146"/>
  <c r="C15" i="111"/>
  <c r="C9" i="110"/>
  <c r="O27" i="110"/>
  <c r="H12" i="97"/>
  <c r="J13" i="96"/>
  <c r="V15" i="103"/>
  <c r="W15" i="103" s="1"/>
  <c r="N28" i="138"/>
  <c r="Y27" i="104"/>
  <c r="Z27" i="104" s="1"/>
  <c r="L22" i="97"/>
  <c r="E15" i="146"/>
  <c r="J15" i="146"/>
  <c r="C14" i="55"/>
  <c r="H14" i="96"/>
  <c r="AC23" i="134"/>
  <c r="E27" i="137"/>
  <c r="J14" i="142"/>
  <c r="E14" i="142"/>
  <c r="J23" i="94"/>
  <c r="C25" i="53"/>
  <c r="N31" i="146"/>
  <c r="G12" i="146"/>
  <c r="L13" i="43"/>
  <c r="K13" i="43"/>
  <c r="L22" i="94"/>
  <c r="G14" i="134"/>
  <c r="H14" i="134" s="1"/>
  <c r="J14" i="108"/>
  <c r="J14" i="141"/>
  <c r="C24" i="51"/>
  <c r="E27" i="143"/>
  <c r="J27" i="143"/>
  <c r="H21" i="96"/>
  <c r="C16" i="50"/>
  <c r="AC27" i="137"/>
  <c r="C10" i="111"/>
  <c r="AC25" i="147"/>
  <c r="J20" i="97"/>
  <c r="AC13" i="142"/>
  <c r="J18" i="96"/>
  <c r="L11" i="97"/>
  <c r="D16" i="97"/>
  <c r="E23" i="146"/>
  <c r="J23" i="146"/>
  <c r="D12" i="139"/>
  <c r="J31" i="139"/>
  <c r="C14" i="109"/>
  <c r="V28" i="104"/>
  <c r="W28" i="104" s="1"/>
  <c r="C17" i="112"/>
  <c r="J22" i="95"/>
  <c r="K12" i="98"/>
  <c r="N15" i="79"/>
  <c r="C22" i="57"/>
  <c r="J23" i="142"/>
  <c r="E23" i="142"/>
  <c r="S31" i="139"/>
  <c r="C15" i="109"/>
  <c r="P15" i="109" s="1"/>
  <c r="Y18" i="104"/>
  <c r="Z18" i="104" s="1"/>
  <c r="N19" i="138"/>
  <c r="D25" i="137"/>
  <c r="C19" i="57"/>
  <c r="C10" i="109"/>
  <c r="H25" i="97"/>
  <c r="H26" i="94"/>
  <c r="G13" i="152"/>
  <c r="G13" i="92"/>
  <c r="E29" i="134"/>
  <c r="G14" i="143"/>
  <c r="J16" i="97"/>
  <c r="L23" i="43"/>
  <c r="K23" i="43"/>
  <c r="AC21" i="137"/>
  <c r="D15" i="136"/>
  <c r="E15" i="136" s="1"/>
  <c r="U26" i="34"/>
  <c r="L26" i="94"/>
  <c r="E17" i="134"/>
  <c r="L13" i="96"/>
  <c r="C23" i="51"/>
  <c r="G27" i="145"/>
  <c r="AC19" i="137"/>
  <c r="H30" i="47"/>
  <c r="V17" i="104"/>
  <c r="W17" i="104" s="1"/>
  <c r="Z31" i="144"/>
  <c r="D11" i="94"/>
  <c r="D13" i="155"/>
  <c r="G12" i="147"/>
  <c r="N31" i="147"/>
  <c r="F17" i="108"/>
  <c r="T17" i="10"/>
  <c r="F17" i="141"/>
  <c r="G24" i="143"/>
  <c r="L15" i="94"/>
  <c r="L27" i="95"/>
  <c r="V16" i="49"/>
  <c r="Y16" i="49" s="1"/>
  <c r="F16" i="97"/>
  <c r="N26" i="136"/>
  <c r="S23" i="103"/>
  <c r="D24" i="134"/>
  <c r="S16" i="104"/>
  <c r="D17" i="138"/>
  <c r="E17" i="138" s="1"/>
  <c r="F24" i="95"/>
  <c r="V24" i="47"/>
  <c r="Y24" i="47" s="1"/>
  <c r="C19" i="54"/>
  <c r="L16" i="102"/>
  <c r="K16" i="102"/>
  <c r="F16" i="95"/>
  <c r="V16" i="47"/>
  <c r="Y16" i="47" s="1"/>
  <c r="G28" i="139"/>
  <c r="F14" i="94"/>
  <c r="V14" i="34"/>
  <c r="N24" i="136"/>
  <c r="M29" i="56"/>
  <c r="N29" i="56" s="1"/>
  <c r="C29" i="45"/>
  <c r="G15" i="142"/>
  <c r="K25" i="43"/>
  <c r="L25" i="43"/>
  <c r="G28" i="148"/>
  <c r="F11" i="94"/>
  <c r="V11" i="34"/>
  <c r="Y11" i="34" s="1"/>
  <c r="M30" i="45"/>
  <c r="C24" i="57"/>
  <c r="C19" i="51"/>
  <c r="L17" i="97"/>
  <c r="C13" i="109"/>
  <c r="P13" i="109" s="1"/>
  <c r="N25" i="136"/>
  <c r="C15" i="110"/>
  <c r="P15" i="110" s="1"/>
  <c r="C26" i="111"/>
  <c r="P26" i="111" s="1"/>
  <c r="C22" i="50"/>
  <c r="H12" i="108"/>
  <c r="H12" i="141"/>
  <c r="G20" i="134"/>
  <c r="J25" i="94"/>
  <c r="AC22" i="137"/>
  <c r="L19" i="96"/>
  <c r="J12" i="94"/>
  <c r="C28" i="54"/>
  <c r="Z31" i="148"/>
  <c r="I19" i="152"/>
  <c r="I19" i="92"/>
  <c r="V24" i="49"/>
  <c r="Y24" i="49" s="1"/>
  <c r="F24" i="97"/>
  <c r="G29" i="144"/>
  <c r="G14" i="145"/>
  <c r="N13" i="136"/>
  <c r="G15" i="145"/>
  <c r="J16" i="145"/>
  <c r="E16" i="145"/>
  <c r="V12" i="103"/>
  <c r="W12" i="103" s="1"/>
  <c r="C21" i="51"/>
  <c r="O13" i="92"/>
  <c r="O13" i="152"/>
  <c r="E18" i="145"/>
  <c r="J18" i="145"/>
  <c r="G23" i="137"/>
  <c r="H23" i="137" s="1"/>
  <c r="AC12" i="134"/>
  <c r="AB31" i="134"/>
  <c r="O18" i="92"/>
  <c r="O18" i="152"/>
  <c r="C18" i="52"/>
  <c r="J11" i="97"/>
  <c r="H20" i="96"/>
  <c r="G20" i="137"/>
  <c r="C20" i="56"/>
  <c r="V17" i="49"/>
  <c r="Y17" i="49" s="1"/>
  <c r="F17" i="97"/>
  <c r="S31" i="144"/>
  <c r="V14" i="48"/>
  <c r="Y14" i="48" s="1"/>
  <c r="F14" i="96"/>
  <c r="H16" i="97"/>
  <c r="L10" i="95"/>
  <c r="T30" i="47"/>
  <c r="H17" i="96"/>
  <c r="H20" i="108"/>
  <c r="H20" i="141"/>
  <c r="P29" i="55"/>
  <c r="G16" i="148"/>
  <c r="H29" i="50"/>
  <c r="I29" i="50" s="1"/>
  <c r="T19" i="79"/>
  <c r="O16" i="98"/>
  <c r="E26" i="139"/>
  <c r="M15" i="92"/>
  <c r="U31" i="147"/>
  <c r="H13" i="97"/>
  <c r="S28" i="103"/>
  <c r="D29" i="134"/>
  <c r="O15" i="92"/>
  <c r="D15" i="140"/>
  <c r="S14" i="105"/>
  <c r="C21" i="45"/>
  <c r="J31" i="140"/>
  <c r="K31" i="140" s="1"/>
  <c r="V11" i="105"/>
  <c r="J13" i="94"/>
  <c r="C17" i="50"/>
  <c r="H17" i="108"/>
  <c r="H17" i="141"/>
  <c r="C17" i="45"/>
  <c r="L20" i="102"/>
  <c r="K20" i="102"/>
  <c r="N31" i="137"/>
  <c r="G12" i="137"/>
  <c r="AB31" i="145"/>
  <c r="J25" i="108"/>
  <c r="J25" i="141"/>
  <c r="R25" i="10"/>
  <c r="C28" i="51"/>
  <c r="J13" i="97"/>
  <c r="AC29" i="145"/>
  <c r="J17" i="94"/>
  <c r="E19" i="143"/>
  <c r="J19" i="143"/>
  <c r="J15" i="94"/>
  <c r="C15" i="52"/>
  <c r="AC17" i="139"/>
  <c r="G17" i="98"/>
  <c r="C19" i="45"/>
  <c r="N22" i="136"/>
  <c r="C14" i="84"/>
  <c r="F19" i="97"/>
  <c r="V19" i="49"/>
  <c r="Y19" i="49" s="1"/>
  <c r="P30" i="47"/>
  <c r="H10" i="95"/>
  <c r="C22" i="51"/>
  <c r="H27" i="94"/>
  <c r="E12" i="147"/>
  <c r="J12" i="147"/>
  <c r="L31" i="147"/>
  <c r="G13" i="145"/>
  <c r="G18" i="107"/>
  <c r="V27" i="105"/>
  <c r="W27" i="105" s="1"/>
  <c r="J18" i="142"/>
  <c r="E18" i="142"/>
  <c r="D13" i="136"/>
  <c r="E13" i="136" s="1"/>
  <c r="L24" i="94"/>
  <c r="I17" i="98"/>
  <c r="O30" i="45"/>
  <c r="C19" i="50"/>
  <c r="H27" i="141"/>
  <c r="H27" i="108"/>
  <c r="W16" i="68"/>
  <c r="Q12" i="152"/>
  <c r="Q12" i="92"/>
  <c r="Y16" i="103"/>
  <c r="Z16" i="103" s="1"/>
  <c r="G26" i="148"/>
  <c r="K15" i="43"/>
  <c r="L15" i="43"/>
  <c r="H23" i="97"/>
  <c r="C30" i="107"/>
  <c r="C26" i="3"/>
  <c r="K17" i="152"/>
  <c r="K17" i="92"/>
  <c r="N21" i="68"/>
  <c r="M29" i="54"/>
  <c r="N29" i="54" s="1"/>
  <c r="G26" i="145"/>
  <c r="G21" i="148"/>
  <c r="J17" i="97"/>
  <c r="C28" i="56"/>
  <c r="G23" i="142"/>
  <c r="E14" i="147"/>
  <c r="J14" i="147"/>
  <c r="AB31" i="142"/>
  <c r="AC12" i="142"/>
  <c r="F15" i="94"/>
  <c r="V15" i="34"/>
  <c r="Y15" i="34" s="1"/>
  <c r="N14" i="136"/>
  <c r="E25" i="144"/>
  <c r="J25" i="144"/>
  <c r="G17" i="145"/>
  <c r="E14" i="137"/>
  <c r="J11" i="141"/>
  <c r="J11" i="108"/>
  <c r="F21" i="96"/>
  <c r="V21" i="48"/>
  <c r="Y21" i="48" s="1"/>
  <c r="C24" i="3"/>
  <c r="C28" i="107"/>
  <c r="D23" i="139"/>
  <c r="H13" i="141"/>
  <c r="H13" i="108"/>
  <c r="H26" i="97"/>
  <c r="C27" i="54"/>
  <c r="C21" i="57"/>
  <c r="G22" i="143"/>
  <c r="C18" i="54"/>
  <c r="C26" i="52"/>
  <c r="G17" i="143"/>
  <c r="D17" i="136"/>
  <c r="E17" i="136" s="1"/>
  <c r="L18" i="97"/>
  <c r="N30" i="48"/>
  <c r="C27" i="52"/>
  <c r="J19" i="145"/>
  <c r="E19" i="145"/>
  <c r="K29" i="51"/>
  <c r="G22" i="145"/>
  <c r="AC14" i="134"/>
  <c r="C13" i="55"/>
  <c r="J28" i="36"/>
  <c r="K28" i="36"/>
  <c r="F20" i="97"/>
  <c r="V20" i="49"/>
  <c r="Y20" i="49" s="1"/>
  <c r="W15" i="125"/>
  <c r="F25" i="141"/>
  <c r="F25" i="108"/>
  <c r="T25" i="10"/>
  <c r="U25" i="10" s="1"/>
  <c r="V16" i="105"/>
  <c r="W16" i="105" s="1"/>
  <c r="J10" i="108"/>
  <c r="Q29" i="10"/>
  <c r="J10" i="141"/>
  <c r="Q15" i="125"/>
  <c r="K18" i="43"/>
  <c r="L18" i="43"/>
  <c r="C13" i="45"/>
  <c r="G30" i="45"/>
  <c r="C11" i="54"/>
  <c r="F29" i="54"/>
  <c r="G19" i="145"/>
  <c r="J18" i="141"/>
  <c r="J18" i="108"/>
  <c r="N30" i="49"/>
  <c r="C20" i="51"/>
  <c r="J24" i="97"/>
  <c r="V27" i="34"/>
  <c r="F27" i="94"/>
  <c r="F21" i="94"/>
  <c r="V21" i="34"/>
  <c r="Y21" i="34" s="1"/>
  <c r="Y22" i="103"/>
  <c r="Z22" i="103" s="1"/>
  <c r="H20" i="97"/>
  <c r="L10" i="96"/>
  <c r="T30" i="48"/>
  <c r="P29" i="57"/>
  <c r="H25" i="108"/>
  <c r="H25" i="141"/>
  <c r="S15" i="103"/>
  <c r="D16" i="134"/>
  <c r="V20" i="105"/>
  <c r="W20" i="105" s="1"/>
  <c r="Y25" i="104"/>
  <c r="Z25" i="104" s="1"/>
  <c r="N26" i="138"/>
  <c r="K30" i="45"/>
  <c r="C12" i="45"/>
  <c r="C17" i="51"/>
  <c r="J29" i="102"/>
  <c r="K10" i="102"/>
  <c r="L10" i="102"/>
  <c r="K23" i="102"/>
  <c r="L23" i="102"/>
  <c r="C24" i="45"/>
  <c r="N16" i="136"/>
  <c r="L21" i="97"/>
  <c r="G12" i="134"/>
  <c r="H12" i="134" s="1"/>
  <c r="N31" i="134"/>
  <c r="C22" i="3"/>
  <c r="C26" i="107"/>
  <c r="R30" i="49"/>
  <c r="J10" i="97"/>
  <c r="G13" i="143"/>
  <c r="G18" i="144"/>
  <c r="N29" i="136"/>
  <c r="J30" i="48"/>
  <c r="F22" i="97"/>
  <c r="V22" i="49"/>
  <c r="Y22" i="49" s="1"/>
  <c r="J30" i="49"/>
  <c r="C12" i="55"/>
  <c r="G25" i="137"/>
  <c r="H25" i="137" s="1"/>
  <c r="J14" i="94"/>
  <c r="C20" i="54"/>
  <c r="L14" i="95"/>
  <c r="E16" i="137"/>
  <c r="J22" i="97"/>
  <c r="G20" i="147"/>
  <c r="N24" i="138"/>
  <c r="Y23" i="104"/>
  <c r="Z23" i="104" s="1"/>
  <c r="D22" i="140"/>
  <c r="S21" i="105"/>
  <c r="F19" i="141"/>
  <c r="F19" i="108"/>
  <c r="T19" i="10"/>
  <c r="U19" i="10" s="1"/>
  <c r="V21" i="103"/>
  <c r="W21" i="103" s="1"/>
  <c r="D19" i="136"/>
  <c r="E19" i="136" s="1"/>
  <c r="R30" i="48"/>
  <c r="J10" i="96"/>
  <c r="D18" i="137"/>
  <c r="C11" i="57"/>
  <c r="F29" i="57"/>
  <c r="AB31" i="146"/>
  <c r="AC12" i="146"/>
  <c r="V19" i="48"/>
  <c r="Y19" i="48" s="1"/>
  <c r="F19" i="96"/>
  <c r="C12" i="111"/>
  <c r="P12" i="111"/>
  <c r="V14" i="47"/>
  <c r="Y14" i="47" s="1"/>
  <c r="F14" i="95"/>
  <c r="S20" i="104"/>
  <c r="D21" i="138"/>
  <c r="E21" i="138" s="1"/>
  <c r="E26" i="134"/>
  <c r="L25" i="94"/>
  <c r="C19" i="53"/>
  <c r="J21" i="108"/>
  <c r="J21" i="141"/>
  <c r="E29" i="146"/>
  <c r="J29" i="146"/>
  <c r="E21" i="137"/>
  <c r="D17" i="140"/>
  <c r="S16" i="105"/>
  <c r="C26" i="57"/>
  <c r="Z31" i="137"/>
  <c r="E18" i="144"/>
  <c r="J18" i="144"/>
  <c r="C17" i="56"/>
  <c r="J15" i="147"/>
  <c r="E15" i="147"/>
  <c r="C19" i="55"/>
  <c r="C24" i="52"/>
  <c r="G28" i="143"/>
  <c r="W21" i="68"/>
  <c r="Q17" i="92"/>
  <c r="Q17" i="152"/>
  <c r="D28" i="134"/>
  <c r="S27" i="103"/>
  <c r="C24" i="56"/>
  <c r="G20" i="145"/>
  <c r="E26" i="142"/>
  <c r="J26" i="142"/>
  <c r="H31" i="84"/>
  <c r="G14" i="107"/>
  <c r="L16" i="97"/>
  <c r="E14" i="145"/>
  <c r="J14" i="145"/>
  <c r="G29" i="147"/>
  <c r="E13" i="148"/>
  <c r="J13" i="148"/>
  <c r="H25" i="94"/>
  <c r="H11" i="94"/>
  <c r="J26" i="144"/>
  <c r="E26" i="144"/>
  <c r="C21" i="107"/>
  <c r="C17" i="3"/>
  <c r="C23" i="55"/>
  <c r="D21" i="96"/>
  <c r="D20" i="134"/>
  <c r="S19" i="103"/>
  <c r="E14" i="144"/>
  <c r="J14" i="144"/>
  <c r="J15" i="97"/>
  <c r="C17" i="54"/>
  <c r="Q18" i="152"/>
  <c r="Q18" i="92"/>
  <c r="C16" i="57"/>
  <c r="C21" i="53"/>
  <c r="V15" i="104"/>
  <c r="W15" i="104" s="1"/>
  <c r="AC29" i="134"/>
  <c r="K12" i="102"/>
  <c r="L12" i="102"/>
  <c r="J31" i="43"/>
  <c r="L11" i="43"/>
  <c r="K11" i="43"/>
  <c r="G22" i="134"/>
  <c r="E26" i="147"/>
  <c r="J26" i="147"/>
  <c r="AC27" i="134"/>
  <c r="AC21" i="142"/>
  <c r="G20" i="139"/>
  <c r="J16" i="96"/>
  <c r="AC16" i="144"/>
  <c r="E12" i="137"/>
  <c r="L31" i="137"/>
  <c r="L31" i="139"/>
  <c r="E12" i="139"/>
  <c r="F12" i="139" s="1"/>
  <c r="E20" i="147"/>
  <c r="J20" i="147"/>
  <c r="C14" i="51"/>
  <c r="L23" i="94"/>
  <c r="U23" i="34"/>
  <c r="I18" i="98"/>
  <c r="C22" i="53"/>
  <c r="E13" i="98"/>
  <c r="AC13" i="79"/>
  <c r="D22" i="136"/>
  <c r="E22" i="136" s="1"/>
  <c r="H14" i="95"/>
  <c r="D31" i="43"/>
  <c r="C22" i="52"/>
  <c r="C25" i="57"/>
  <c r="L13" i="95"/>
  <c r="G26" i="142"/>
  <c r="E27" i="134"/>
  <c r="C27" i="50"/>
  <c r="G22" i="144"/>
  <c r="C12" i="52"/>
  <c r="N31" i="144"/>
  <c r="G12" i="144"/>
  <c r="C20" i="52"/>
  <c r="C22" i="56"/>
  <c r="J24" i="36"/>
  <c r="K24" i="36"/>
  <c r="G24" i="148"/>
  <c r="M18" i="152"/>
  <c r="M18" i="92"/>
  <c r="J27" i="95"/>
  <c r="F25" i="96"/>
  <c r="V25" i="48"/>
  <c r="Y25" i="48" s="1"/>
  <c r="G21" i="142"/>
  <c r="D15" i="139"/>
  <c r="AC23" i="145"/>
  <c r="D22" i="137"/>
  <c r="AC17" i="146"/>
  <c r="C14" i="110"/>
  <c r="C17" i="111"/>
  <c r="C10" i="112"/>
  <c r="P10" i="112" s="1"/>
  <c r="T15" i="10"/>
  <c r="U15" i="10" s="1"/>
  <c r="F15" i="141"/>
  <c r="F15" i="108"/>
  <c r="C19" i="111"/>
  <c r="C12" i="110"/>
  <c r="L11" i="95"/>
  <c r="J30" i="34"/>
  <c r="J23" i="97"/>
  <c r="J17" i="95"/>
  <c r="C17" i="110"/>
  <c r="P17" i="110"/>
  <c r="C19" i="52"/>
  <c r="C24" i="54"/>
  <c r="O27" i="111"/>
  <c r="C9" i="111"/>
  <c r="V13" i="104"/>
  <c r="W13" i="104" s="1"/>
  <c r="L20" i="97"/>
  <c r="G15" i="143"/>
  <c r="G22" i="139"/>
  <c r="H18" i="95"/>
  <c r="L25" i="95"/>
  <c r="D26" i="136"/>
  <c r="E26" i="136" s="1"/>
  <c r="H27" i="97"/>
  <c r="C26" i="51"/>
  <c r="D28" i="137"/>
  <c r="H23" i="95"/>
  <c r="E13" i="139"/>
  <c r="C13" i="56"/>
  <c r="AC15" i="137"/>
  <c r="G19" i="144"/>
  <c r="C20" i="45"/>
  <c r="H11" i="96"/>
  <c r="F10" i="97"/>
  <c r="F30" i="49"/>
  <c r="V10" i="49"/>
  <c r="L27" i="94"/>
  <c r="U27" i="34"/>
  <c r="J11" i="96"/>
  <c r="H13" i="96"/>
  <c r="V22" i="48"/>
  <c r="Y22" i="48" s="1"/>
  <c r="F22" i="96"/>
  <c r="D17" i="137"/>
  <c r="Z31" i="145"/>
  <c r="C27" i="53"/>
  <c r="K20" i="43"/>
  <c r="L20" i="43"/>
  <c r="L26" i="96"/>
  <c r="L22" i="96"/>
  <c r="M14" i="152"/>
  <c r="M14" i="92"/>
  <c r="H15" i="95"/>
  <c r="G23" i="134"/>
  <c r="V12" i="34"/>
  <c r="F12" i="94"/>
  <c r="Q31" i="137"/>
  <c r="Q18" i="98"/>
  <c r="J26" i="94"/>
  <c r="G12" i="143"/>
  <c r="N31" i="143"/>
  <c r="L17" i="43"/>
  <c r="K17" i="43"/>
  <c r="J23" i="141"/>
  <c r="J23" i="108"/>
  <c r="S14" i="98"/>
  <c r="C28" i="106"/>
  <c r="K18" i="152"/>
  <c r="K18" i="92"/>
  <c r="V12" i="104"/>
  <c r="W12" i="104" s="1"/>
  <c r="E28" i="139"/>
  <c r="J16" i="147"/>
  <c r="E16" i="147"/>
  <c r="J22" i="143"/>
  <c r="E22" i="143"/>
  <c r="H19" i="96"/>
  <c r="H10" i="108"/>
  <c r="H10" i="141"/>
  <c r="N29" i="10"/>
  <c r="AC13" i="144"/>
  <c r="E23" i="148"/>
  <c r="J23" i="148"/>
  <c r="P29" i="56"/>
  <c r="L16" i="96"/>
  <c r="AC22" i="134"/>
  <c r="C14" i="53"/>
  <c r="C23" i="50"/>
  <c r="S16" i="103"/>
  <c r="D17" i="134"/>
  <c r="E26" i="143"/>
  <c r="J26" i="143"/>
  <c r="C21" i="111"/>
  <c r="P21" i="111" s="1"/>
  <c r="C15" i="56"/>
  <c r="C21" i="50"/>
  <c r="C18" i="109"/>
  <c r="J17" i="143"/>
  <c r="E17" i="143"/>
  <c r="S26" i="103"/>
  <c r="D27" i="134"/>
  <c r="E22" i="134"/>
  <c r="C25" i="55"/>
  <c r="G29" i="148"/>
  <c r="J19" i="95"/>
  <c r="G23" i="144"/>
  <c r="T15" i="125"/>
  <c r="L19" i="125" s="1"/>
  <c r="C25" i="50"/>
  <c r="F22" i="108"/>
  <c r="F22" i="141"/>
  <c r="T22" i="10"/>
  <c r="E25" i="143"/>
  <c r="J25" i="143"/>
  <c r="F29" i="56"/>
  <c r="C11" i="56"/>
  <c r="AC21" i="134"/>
  <c r="C15" i="50"/>
  <c r="L19" i="102"/>
  <c r="K19" i="102"/>
  <c r="J16" i="94"/>
  <c r="J26" i="95"/>
  <c r="Z16" i="68"/>
  <c r="S12" i="92"/>
  <c r="S12" i="152"/>
  <c r="H22" i="96"/>
  <c r="L23" i="108"/>
  <c r="X23" i="10"/>
  <c r="Z19" i="79"/>
  <c r="S16" i="98"/>
  <c r="N16" i="140"/>
  <c r="Y15" i="105"/>
  <c r="Z15" i="105" s="1"/>
  <c r="J24" i="96"/>
  <c r="M20" i="92"/>
  <c r="AC15" i="145"/>
  <c r="AC25" i="144"/>
  <c r="AC24" i="145"/>
  <c r="K21" i="68"/>
  <c r="I17" i="92"/>
  <c r="I17" i="152"/>
  <c r="L25" i="97"/>
  <c r="H24" i="95"/>
  <c r="L20" i="96"/>
  <c r="M17" i="98"/>
  <c r="O14" i="92"/>
  <c r="O14" i="152"/>
  <c r="V13" i="103"/>
  <c r="W13" i="103" s="1"/>
  <c r="L19" i="108"/>
  <c r="X19" i="10"/>
  <c r="D29" i="10"/>
  <c r="L18" i="96"/>
  <c r="J24" i="95"/>
  <c r="S25" i="103"/>
  <c r="D26" i="134"/>
  <c r="AC13" i="139"/>
  <c r="L14" i="108"/>
  <c r="L21" i="95"/>
  <c r="E26" i="45"/>
  <c r="J21" i="142"/>
  <c r="E21" i="142"/>
  <c r="M13" i="98"/>
  <c r="G17" i="134"/>
  <c r="Z15" i="79"/>
  <c r="S12" i="98"/>
  <c r="J20" i="108"/>
  <c r="J20" i="141"/>
  <c r="R20" i="10"/>
  <c r="V27" i="47"/>
  <c r="Y27" i="47" s="1"/>
  <c r="F27" i="95"/>
  <c r="C18" i="57"/>
  <c r="G24" i="134"/>
  <c r="H24" i="134" s="1"/>
  <c r="G20" i="143"/>
  <c r="C21" i="109"/>
  <c r="C23" i="45"/>
  <c r="C22" i="111"/>
  <c r="H12" i="95"/>
  <c r="C23" i="57"/>
  <c r="J27" i="96"/>
  <c r="G18" i="146"/>
  <c r="G22" i="146"/>
  <c r="G17" i="146"/>
  <c r="C26" i="112"/>
  <c r="T11" i="10"/>
  <c r="F11" i="141"/>
  <c r="F11" i="108"/>
  <c r="C23" i="112"/>
  <c r="C24" i="109"/>
  <c r="G14" i="92"/>
  <c r="G14" i="152"/>
  <c r="J21" i="148"/>
  <c r="E21" i="148"/>
  <c r="V26" i="103"/>
  <c r="W26" i="103" s="1"/>
  <c r="AC23" i="146"/>
  <c r="H14" i="94"/>
  <c r="D13" i="137"/>
  <c r="C11" i="110"/>
  <c r="P11" i="110" s="1"/>
  <c r="C11" i="111"/>
  <c r="D17" i="95"/>
  <c r="I18" i="92"/>
  <c r="I18" i="152"/>
  <c r="D28" i="139"/>
  <c r="L30" i="48"/>
  <c r="C24" i="53"/>
  <c r="C12" i="50"/>
  <c r="F20" i="141"/>
  <c r="T20" i="10"/>
  <c r="U20" i="10" s="1"/>
  <c r="F20" i="108"/>
  <c r="G19" i="143"/>
  <c r="P29" i="51"/>
  <c r="C13" i="51"/>
  <c r="V15" i="49"/>
  <c r="Y15" i="49" s="1"/>
  <c r="F15" i="97"/>
  <c r="H26" i="96"/>
  <c r="O17" i="152"/>
  <c r="O17" i="92"/>
  <c r="T21" i="68"/>
  <c r="S15" i="92"/>
  <c r="G21" i="143"/>
  <c r="G25" i="142"/>
  <c r="M31" i="136"/>
  <c r="N31" i="136" s="1"/>
  <c r="N12" i="136"/>
  <c r="H15" i="141"/>
  <c r="H15" i="108"/>
  <c r="J27" i="142"/>
  <c r="E27" i="142"/>
  <c r="G27" i="143"/>
  <c r="F25" i="97"/>
  <c r="V25" i="49"/>
  <c r="Y25" i="49" s="1"/>
  <c r="E19" i="139"/>
  <c r="E16" i="142"/>
  <c r="J16" i="142"/>
  <c r="J31" i="137"/>
  <c r="D12" i="137"/>
  <c r="J28" i="144"/>
  <c r="E28" i="144"/>
  <c r="C15" i="55"/>
  <c r="E23" i="143"/>
  <c r="J23" i="143"/>
  <c r="C18" i="45"/>
  <c r="J15" i="95"/>
  <c r="C14" i="57"/>
  <c r="H10" i="96"/>
  <c r="P30" i="48"/>
  <c r="C31" i="107"/>
  <c r="C27" i="3"/>
  <c r="J29" i="145"/>
  <c r="E29" i="145"/>
  <c r="C21" i="52"/>
  <c r="AB31" i="144"/>
  <c r="AC12" i="144"/>
  <c r="J25" i="95"/>
  <c r="J20" i="95"/>
  <c r="H10" i="97"/>
  <c r="P30" i="49"/>
  <c r="K15" i="92"/>
  <c r="H11" i="108"/>
  <c r="H11" i="141"/>
  <c r="AC20" i="145"/>
  <c r="L21" i="96"/>
  <c r="L22" i="95"/>
  <c r="E18" i="134"/>
  <c r="Y14" i="104"/>
  <c r="Z14" i="104" s="1"/>
  <c r="N15" i="138"/>
  <c r="X31" i="137"/>
  <c r="N27" i="136"/>
  <c r="V13" i="34"/>
  <c r="F13" i="94"/>
  <c r="C21" i="112"/>
  <c r="L15" i="102"/>
  <c r="K15" i="102"/>
  <c r="H24" i="96"/>
  <c r="C23" i="52"/>
  <c r="V26" i="105"/>
  <c r="W26" i="105" s="1"/>
  <c r="Y26" i="103"/>
  <c r="Z26" i="103" s="1"/>
  <c r="C16" i="56"/>
  <c r="J16" i="95"/>
  <c r="J12" i="95"/>
  <c r="G18" i="134"/>
  <c r="P29" i="53"/>
  <c r="Q31" i="134"/>
  <c r="V11" i="103"/>
  <c r="D16" i="136"/>
  <c r="E16" i="136" s="1"/>
  <c r="S17" i="98"/>
  <c r="T30" i="49"/>
  <c r="L10" i="97"/>
  <c r="E16" i="45"/>
  <c r="D11" i="95"/>
  <c r="C23" i="107"/>
  <c r="C19" i="3"/>
  <c r="K22" i="102"/>
  <c r="L22" i="102"/>
  <c r="K19" i="92"/>
  <c r="K19" i="152"/>
  <c r="F15" i="95"/>
  <c r="V15" i="47"/>
  <c r="Y15" i="47" s="1"/>
  <c r="C14" i="54"/>
  <c r="D21" i="137"/>
  <c r="G29" i="145"/>
  <c r="L30" i="34"/>
  <c r="H30" i="48"/>
  <c r="D26" i="97"/>
  <c r="N20" i="136"/>
  <c r="N16" i="68"/>
  <c r="K12" i="92"/>
  <c r="K12" i="152"/>
  <c r="U20" i="34"/>
  <c r="L20" i="94"/>
  <c r="K18" i="36"/>
  <c r="J18" i="36"/>
  <c r="U31" i="142"/>
  <c r="F20" i="96"/>
  <c r="V20" i="48"/>
  <c r="Y20" i="48" s="1"/>
  <c r="J19" i="94"/>
  <c r="G13" i="144"/>
  <c r="Y19" i="105"/>
  <c r="Z19" i="105" s="1"/>
  <c r="N20" i="140"/>
  <c r="AC12" i="68"/>
  <c r="E12" i="152"/>
  <c r="E16" i="68"/>
  <c r="E12" i="92"/>
  <c r="L24" i="95"/>
  <c r="D16" i="137"/>
  <c r="J21" i="36"/>
  <c r="K21" i="36"/>
  <c r="N19" i="136"/>
  <c r="AC13" i="137"/>
  <c r="C26" i="53"/>
  <c r="J12" i="143"/>
  <c r="L31" i="143"/>
  <c r="E12" i="143"/>
  <c r="O20" i="92"/>
  <c r="N30" i="47"/>
  <c r="N23" i="138"/>
  <c r="Y22" i="104"/>
  <c r="Z22" i="104" s="1"/>
  <c r="F14" i="97"/>
  <c r="V14" i="49"/>
  <c r="Y14" i="49" s="1"/>
  <c r="C22" i="55"/>
  <c r="H27" i="95"/>
  <c r="L16" i="94"/>
  <c r="AC13" i="145"/>
  <c r="E20" i="137"/>
  <c r="AC23" i="137"/>
  <c r="D19" i="137"/>
  <c r="Y19" i="104"/>
  <c r="Z19" i="104" s="1"/>
  <c r="N20" i="138"/>
  <c r="D22" i="94"/>
  <c r="D24" i="155"/>
  <c r="L27" i="97"/>
  <c r="P29" i="52"/>
  <c r="T30" i="34"/>
  <c r="L10" i="94"/>
  <c r="E20" i="143"/>
  <c r="J20" i="143"/>
  <c r="E24" i="134"/>
  <c r="F24" i="134" s="1"/>
  <c r="D13" i="95"/>
  <c r="F14" i="141"/>
  <c r="T14" i="10"/>
  <c r="U14" i="10" s="1"/>
  <c r="R14" i="10"/>
  <c r="F14" i="108"/>
  <c r="Q30" i="45"/>
  <c r="G28" i="147"/>
  <c r="L30" i="49"/>
  <c r="L24" i="102"/>
  <c r="K24" i="102"/>
  <c r="E17" i="148"/>
  <c r="J17" i="148"/>
  <c r="V27" i="103"/>
  <c r="W27" i="103" s="1"/>
  <c r="H23" i="96"/>
  <c r="H16" i="108"/>
  <c r="H16" i="141"/>
  <c r="L19" i="97"/>
  <c r="J22" i="94"/>
  <c r="E21" i="144"/>
  <c r="J21" i="144"/>
  <c r="D13" i="94"/>
  <c r="D15" i="155"/>
  <c r="D23" i="94"/>
  <c r="D25" i="155"/>
  <c r="D15" i="94"/>
  <c r="D17" i="155"/>
  <c r="AC20" i="137"/>
  <c r="N17" i="136"/>
  <c r="E15" i="134"/>
  <c r="E13" i="134"/>
  <c r="AC16" i="143"/>
  <c r="D15" i="95"/>
  <c r="AC15" i="147"/>
  <c r="E21" i="139"/>
  <c r="J13" i="145"/>
  <c r="E13" i="145"/>
  <c r="L12" i="95"/>
  <c r="F18" i="108"/>
  <c r="F18" i="141"/>
  <c r="T18" i="10"/>
  <c r="C13" i="84"/>
  <c r="I13" i="84" s="1"/>
  <c r="D31" i="84"/>
  <c r="Y11" i="104"/>
  <c r="N12" i="138"/>
  <c r="M31" i="138"/>
  <c r="N31" i="138" s="1"/>
  <c r="K29" i="55"/>
  <c r="E17" i="142"/>
  <c r="J17" i="142"/>
  <c r="G14" i="144"/>
  <c r="V21" i="104"/>
  <c r="W21" i="104" s="1"/>
  <c r="D21" i="95"/>
  <c r="D18" i="95"/>
  <c r="V28" i="105"/>
  <c r="W28" i="105" s="1"/>
  <c r="N21" i="136"/>
  <c r="Y24" i="103"/>
  <c r="Z24" i="103" s="1"/>
  <c r="G23" i="139"/>
  <c r="G28" i="137"/>
  <c r="H28" i="137" s="1"/>
  <c r="K20" i="92"/>
  <c r="V25" i="105"/>
  <c r="W25" i="105" s="1"/>
  <c r="N19" i="79"/>
  <c r="K16" i="98"/>
  <c r="C26" i="45"/>
  <c r="H18" i="108"/>
  <c r="H18" i="141"/>
  <c r="H23" i="141"/>
  <c r="H23" i="108"/>
  <c r="K14" i="36"/>
  <c r="J14" i="36"/>
  <c r="L22" i="108"/>
  <c r="C28" i="57"/>
  <c r="D21" i="94"/>
  <c r="D23" i="155"/>
  <c r="E22" i="142"/>
  <c r="J22" i="142"/>
  <c r="L21" i="43"/>
  <c r="K21" i="43"/>
  <c r="D26" i="137"/>
  <c r="R29" i="57"/>
  <c r="C16" i="51"/>
  <c r="D18" i="107"/>
  <c r="E25" i="137"/>
  <c r="F25" i="137" s="1"/>
  <c r="S28" i="104"/>
  <c r="D29" i="138"/>
  <c r="E29" i="138" s="1"/>
  <c r="G18" i="143"/>
  <c r="C21" i="56"/>
  <c r="C15" i="53"/>
  <c r="R29" i="51"/>
  <c r="S29" i="51" s="1"/>
  <c r="G25" i="143"/>
  <c r="AC14" i="144"/>
  <c r="E28" i="137"/>
  <c r="F28" i="137" s="1"/>
  <c r="C23" i="106"/>
  <c r="J18" i="143"/>
  <c r="E18" i="143"/>
  <c r="G14" i="142"/>
  <c r="S22" i="103"/>
  <c r="D23" i="134"/>
  <c r="D23" i="136"/>
  <c r="E23" i="136" s="1"/>
  <c r="D23" i="140"/>
  <c r="S22" i="105"/>
  <c r="C14" i="107"/>
  <c r="D29" i="3"/>
  <c r="E25" i="3" s="1"/>
  <c r="C10" i="3"/>
  <c r="E10" i="3"/>
  <c r="V18" i="105"/>
  <c r="W18" i="105" s="1"/>
  <c r="AC18" i="145"/>
  <c r="AC13" i="125"/>
  <c r="E25" i="139"/>
  <c r="W19" i="79"/>
  <c r="Q16" i="98"/>
  <c r="E17" i="45"/>
  <c r="E19" i="92"/>
  <c r="AC19" i="68"/>
  <c r="E19" i="152"/>
  <c r="V27" i="48"/>
  <c r="Y27" i="48" s="1"/>
  <c r="F27" i="96"/>
  <c r="D16" i="96"/>
  <c r="P29" i="50"/>
  <c r="E15" i="137"/>
  <c r="L27" i="108"/>
  <c r="N14" i="138"/>
  <c r="Y13" i="104"/>
  <c r="Z13" i="104" s="1"/>
  <c r="D29" i="139"/>
  <c r="AC20" i="139"/>
  <c r="S18" i="105"/>
  <c r="D19" i="140"/>
  <c r="G16" i="142"/>
  <c r="S17" i="103"/>
  <c r="D18" i="134"/>
  <c r="S31" i="147"/>
  <c r="Y17" i="105"/>
  <c r="Z17" i="105" s="1"/>
  <c r="N18" i="140"/>
  <c r="N28" i="136"/>
  <c r="F30" i="48"/>
  <c r="F10" i="96"/>
  <c r="V10" i="48"/>
  <c r="C25" i="84"/>
  <c r="AC21" i="145"/>
  <c r="L12" i="43"/>
  <c r="K12" i="43"/>
  <c r="K15" i="79"/>
  <c r="I12" i="98"/>
  <c r="H19" i="95"/>
  <c r="F24" i="94"/>
  <c r="V24" i="34"/>
  <c r="Y24" i="34" s="1"/>
  <c r="G18" i="147"/>
  <c r="D12" i="96"/>
  <c r="E20" i="144"/>
  <c r="J20" i="144"/>
  <c r="U21" i="34"/>
  <c r="L21" i="94"/>
  <c r="K11" i="36"/>
  <c r="J11" i="36"/>
  <c r="I31" i="36"/>
  <c r="C15" i="45"/>
  <c r="F24" i="141"/>
  <c r="T24" i="10"/>
  <c r="U24" i="10" s="1"/>
  <c r="F24" i="108"/>
  <c r="M29" i="55"/>
  <c r="N29" i="55" s="1"/>
  <c r="T26" i="10"/>
  <c r="F26" i="108"/>
  <c r="F26" i="141"/>
  <c r="V21" i="105"/>
  <c r="W21" i="105" s="1"/>
  <c r="N15" i="125"/>
  <c r="L13" i="97"/>
  <c r="T12" i="10"/>
  <c r="F12" i="141"/>
  <c r="F12" i="108"/>
  <c r="V22" i="104"/>
  <c r="W22" i="104" s="1"/>
  <c r="E21" i="3"/>
  <c r="C25" i="107"/>
  <c r="C21" i="3"/>
  <c r="C14" i="50"/>
  <c r="D28" i="136"/>
  <c r="E28" i="136" s="1"/>
  <c r="Y14" i="103"/>
  <c r="Z14" i="103" s="1"/>
  <c r="C27" i="56"/>
  <c r="G25" i="145"/>
  <c r="L11" i="96"/>
  <c r="F23" i="141"/>
  <c r="T23" i="10"/>
  <c r="U23" i="10" s="1"/>
  <c r="F23" i="108"/>
  <c r="F18" i="97"/>
  <c r="V18" i="49"/>
  <c r="Y18" i="49" s="1"/>
  <c r="G13" i="98"/>
  <c r="D14" i="95"/>
  <c r="G20" i="142"/>
  <c r="D20" i="140"/>
  <c r="S19" i="105"/>
  <c r="G18" i="92"/>
  <c r="G18" i="152"/>
  <c r="M13" i="152"/>
  <c r="M13" i="92"/>
  <c r="K29" i="50"/>
  <c r="S31" i="148"/>
  <c r="D20" i="137"/>
  <c r="AB31" i="143"/>
  <c r="J25" i="96"/>
  <c r="G21" i="139"/>
  <c r="Y15" i="103"/>
  <c r="Z15" i="103" s="1"/>
  <c r="D15" i="97"/>
  <c r="S14" i="103"/>
  <c r="D15" i="134"/>
  <c r="E21" i="147"/>
  <c r="J21" i="147"/>
  <c r="D16" i="107"/>
  <c r="AC20" i="144"/>
  <c r="Y28" i="103"/>
  <c r="Z28" i="103" s="1"/>
  <c r="J14" i="96"/>
  <c r="G14" i="139"/>
  <c r="AC19" i="134"/>
  <c r="E25" i="134"/>
  <c r="D20" i="136"/>
  <c r="E20" i="136" s="1"/>
  <c r="F27" i="108"/>
  <c r="F27" i="141"/>
  <c r="T27" i="10"/>
  <c r="U27" i="10" s="1"/>
  <c r="G27" i="142"/>
  <c r="N15" i="140"/>
  <c r="Y14" i="105"/>
  <c r="Z14" i="105" s="1"/>
  <c r="G13" i="148"/>
  <c r="Q13" i="98"/>
  <c r="J27" i="144"/>
  <c r="E27" i="144"/>
  <c r="J18" i="94"/>
  <c r="E28" i="143"/>
  <c r="J28" i="143"/>
  <c r="F18" i="94"/>
  <c r="V18" i="34"/>
  <c r="E25" i="45"/>
  <c r="E19" i="137"/>
  <c r="F19" i="137" s="1"/>
  <c r="R29" i="50"/>
  <c r="S29" i="50" s="1"/>
  <c r="J18" i="97"/>
  <c r="C24" i="55"/>
  <c r="S17" i="92"/>
  <c r="S17" i="152"/>
  <c r="Z21" i="68"/>
  <c r="D14" i="137"/>
  <c r="L12" i="97"/>
  <c r="G29" i="107"/>
  <c r="G16" i="143"/>
  <c r="Q13" i="92"/>
  <c r="Q13" i="152"/>
  <c r="R22" i="10"/>
  <c r="J22" i="108"/>
  <c r="J22" i="141"/>
  <c r="AA13" i="125"/>
  <c r="H20" i="95"/>
  <c r="S28" i="105"/>
  <c r="D29" i="140"/>
  <c r="D19" i="139"/>
  <c r="L15" i="97"/>
  <c r="D24" i="96"/>
  <c r="C12" i="57"/>
  <c r="S18" i="103"/>
  <c r="D19" i="134"/>
  <c r="O13" i="98"/>
  <c r="L15" i="95"/>
  <c r="AC24" i="137"/>
  <c r="N18" i="136"/>
  <c r="Q14" i="92"/>
  <c r="Q14" i="152"/>
  <c r="K15" i="125"/>
  <c r="F12" i="96"/>
  <c r="V12" i="48"/>
  <c r="Y12" i="48" s="1"/>
  <c r="C18" i="84"/>
  <c r="S31" i="143"/>
  <c r="C20" i="106"/>
  <c r="C28" i="55"/>
  <c r="D30" i="107"/>
  <c r="G15" i="137"/>
  <c r="AC22" i="143"/>
  <c r="G19" i="137"/>
  <c r="H19" i="137" s="1"/>
  <c r="G16" i="144"/>
  <c r="AC12" i="79"/>
  <c r="E15" i="79"/>
  <c r="E12" i="98"/>
  <c r="X31" i="139"/>
  <c r="G27" i="144"/>
  <c r="G26" i="137"/>
  <c r="H26" i="137" s="1"/>
  <c r="L21" i="108"/>
  <c r="G17" i="137"/>
  <c r="H17" i="137" s="1"/>
  <c r="E14" i="139"/>
  <c r="C22" i="45"/>
  <c r="G25" i="107"/>
  <c r="C20" i="3"/>
  <c r="C24" i="107"/>
  <c r="E20" i="3"/>
  <c r="L11" i="102"/>
  <c r="K11" i="102"/>
  <c r="K29" i="53"/>
  <c r="E12" i="145"/>
  <c r="L31" i="145"/>
  <c r="J12" i="145"/>
  <c r="X15" i="10"/>
  <c r="L15" i="108"/>
  <c r="G14" i="98"/>
  <c r="V24" i="104"/>
  <c r="W24" i="104" s="1"/>
  <c r="E24" i="145"/>
  <c r="J24" i="145"/>
  <c r="D20" i="139"/>
  <c r="K29" i="10"/>
  <c r="F10" i="108"/>
  <c r="F10" i="141"/>
  <c r="T10" i="10"/>
  <c r="E22" i="139"/>
  <c r="C16" i="3"/>
  <c r="C20" i="107"/>
  <c r="E16" i="3"/>
  <c r="V26" i="47"/>
  <c r="Y26" i="47" s="1"/>
  <c r="F26" i="95"/>
  <c r="H18" i="94"/>
  <c r="G27" i="137"/>
  <c r="D22" i="139"/>
  <c r="L26" i="97"/>
  <c r="E11" i="3"/>
  <c r="C15" i="107"/>
  <c r="C11" i="3"/>
  <c r="E29" i="139"/>
  <c r="F29" i="139" s="1"/>
  <c r="J23" i="144"/>
  <c r="E23" i="144"/>
  <c r="Y13" i="103"/>
  <c r="Z13" i="103" s="1"/>
  <c r="L12" i="96"/>
  <c r="E22" i="144"/>
  <c r="J22" i="144"/>
  <c r="V25" i="104"/>
  <c r="W25" i="104" s="1"/>
  <c r="J11" i="95"/>
  <c r="AC17" i="144"/>
  <c r="E19" i="134"/>
  <c r="F19" i="134" s="1"/>
  <c r="V25" i="47"/>
  <c r="Y25" i="47" s="1"/>
  <c r="F25" i="95"/>
  <c r="C13" i="54"/>
  <c r="C28" i="50"/>
  <c r="G16" i="107"/>
  <c r="L25" i="102"/>
  <c r="K25" i="102"/>
  <c r="G25" i="144"/>
  <c r="C14" i="56"/>
  <c r="D20" i="138"/>
  <c r="E20" i="138" s="1"/>
  <c r="S19" i="104"/>
  <c r="AC22" i="139"/>
  <c r="F17" i="94"/>
  <c r="V17" i="34"/>
  <c r="H24" i="94"/>
  <c r="K22" i="43"/>
  <c r="L22" i="43"/>
  <c r="C25" i="52"/>
  <c r="C16" i="45"/>
  <c r="I30" i="45"/>
  <c r="E12" i="45"/>
  <c r="J17" i="144"/>
  <c r="D17" i="144" s="1"/>
  <c r="K17" i="144" s="1"/>
  <c r="E17" i="144"/>
  <c r="G17" i="107"/>
  <c r="J14" i="95"/>
  <c r="L30" i="47"/>
  <c r="M18" i="98"/>
  <c r="E18" i="152"/>
  <c r="AC18" i="68"/>
  <c r="E18" i="92"/>
  <c r="H17" i="94"/>
  <c r="J18" i="95"/>
  <c r="S13" i="104"/>
  <c r="D14" i="138"/>
  <c r="E14" i="138" s="1"/>
  <c r="D26" i="138"/>
  <c r="E26" i="138" s="1"/>
  <c r="S25" i="104"/>
  <c r="L24" i="97"/>
  <c r="U31" i="145"/>
  <c r="AC20" i="134"/>
  <c r="C21" i="55"/>
  <c r="H15" i="96"/>
  <c r="J20" i="142"/>
  <c r="E20" i="142"/>
  <c r="C24" i="84"/>
  <c r="I24" i="84" s="1"/>
  <c r="D24" i="97"/>
  <c r="J31" i="136"/>
  <c r="K31" i="136" s="1"/>
  <c r="AC28" i="137"/>
  <c r="K13" i="36"/>
  <c r="J13" i="36"/>
  <c r="G16" i="134"/>
  <c r="H16" i="134" s="1"/>
  <c r="Y27" i="105"/>
  <c r="Z27" i="105" s="1"/>
  <c r="N28" i="140"/>
  <c r="G15" i="92"/>
  <c r="Q15" i="79"/>
  <c r="M12" i="98"/>
  <c r="H29" i="52"/>
  <c r="S18" i="98"/>
  <c r="J19" i="96"/>
  <c r="F10" i="95"/>
  <c r="F30" i="47"/>
  <c r="V10" i="47"/>
  <c r="AC22" i="145"/>
  <c r="AC19" i="148"/>
  <c r="D19" i="138"/>
  <c r="E19" i="138" s="1"/>
  <c r="S18" i="104"/>
  <c r="D28" i="138"/>
  <c r="E28" i="138" s="1"/>
  <c r="S27" i="104"/>
  <c r="D24" i="140"/>
  <c r="S23" i="105"/>
  <c r="M31" i="140"/>
  <c r="N31" i="140" s="1"/>
  <c r="Y11" i="105"/>
  <c r="N12" i="140"/>
  <c r="D18" i="96"/>
  <c r="V20" i="103"/>
  <c r="W20" i="103" s="1"/>
  <c r="U31" i="137"/>
  <c r="V31" i="137" s="1"/>
  <c r="C23" i="84"/>
  <c r="AC15" i="143"/>
  <c r="G18" i="139"/>
  <c r="G27" i="139"/>
  <c r="AC14" i="148"/>
  <c r="N15" i="136"/>
  <c r="K18" i="98"/>
  <c r="S31" i="145"/>
  <c r="X11" i="10"/>
  <c r="L11" i="108"/>
  <c r="C25" i="54"/>
  <c r="F18" i="96"/>
  <c r="V18" i="48"/>
  <c r="Y18" i="48" s="1"/>
  <c r="V16" i="103"/>
  <c r="W16" i="103" s="1"/>
  <c r="G15" i="134"/>
  <c r="H15" i="134" s="1"/>
  <c r="J20" i="96"/>
  <c r="P19" i="58"/>
  <c r="M29" i="51"/>
  <c r="C17" i="52"/>
  <c r="F13" i="96"/>
  <c r="V13" i="48"/>
  <c r="Y13" i="48" s="1"/>
  <c r="M12" i="92"/>
  <c r="M12" i="152"/>
  <c r="Q16" i="68"/>
  <c r="C25" i="56"/>
  <c r="I16" i="98"/>
  <c r="K19" i="79"/>
  <c r="C18" i="107"/>
  <c r="C14" i="3"/>
  <c r="C18" i="55"/>
  <c r="G14" i="148"/>
  <c r="F19" i="94"/>
  <c r="V19" i="34"/>
  <c r="V19" i="105"/>
  <c r="W19" i="105" s="1"/>
  <c r="N13" i="140"/>
  <c r="Y12" i="105"/>
  <c r="Z12" i="105" s="1"/>
  <c r="V24" i="103"/>
  <c r="W24" i="103" s="1"/>
  <c r="N23" i="136"/>
  <c r="Q20" i="92"/>
  <c r="D18" i="136"/>
  <c r="E18" i="136" s="1"/>
  <c r="D24" i="138"/>
  <c r="E24" i="138" s="1"/>
  <c r="S23" i="104"/>
  <c r="J12" i="142"/>
  <c r="E12" i="142"/>
  <c r="L31" i="142"/>
  <c r="E31" i="142" s="1"/>
  <c r="C20" i="55"/>
  <c r="G29" i="143"/>
  <c r="Y21" i="103"/>
  <c r="Z21" i="103" s="1"/>
  <c r="C21" i="54"/>
  <c r="C18" i="3"/>
  <c r="C22" i="107"/>
  <c r="E18" i="3"/>
  <c r="F16" i="108"/>
  <c r="F16" i="141"/>
  <c r="T16" i="10"/>
  <c r="H17" i="97"/>
  <c r="L26" i="108"/>
  <c r="X26" i="10"/>
  <c r="E17" i="152"/>
  <c r="E17" i="92"/>
  <c r="AC17" i="68"/>
  <c r="E21" i="68"/>
  <c r="J22" i="147"/>
  <c r="E22" i="147"/>
  <c r="AC17" i="142"/>
  <c r="F26" i="97"/>
  <c r="N26" i="97" s="1"/>
  <c r="V26" i="49"/>
  <c r="Y26" i="49" s="1"/>
  <c r="N23" i="140"/>
  <c r="Y22" i="105"/>
  <c r="Z22" i="105" s="1"/>
  <c r="S12" i="104"/>
  <c r="D13" i="138"/>
  <c r="E13" i="138" s="1"/>
  <c r="Z31" i="143"/>
  <c r="H12" i="96"/>
  <c r="Y15" i="104"/>
  <c r="Z15" i="104" s="1"/>
  <c r="N16" i="138"/>
  <c r="H16" i="95"/>
  <c r="D21" i="136"/>
  <c r="E21" i="136" s="1"/>
  <c r="AC26" i="145"/>
  <c r="H22" i="97"/>
  <c r="Y17" i="103"/>
  <c r="Z17" i="103" s="1"/>
  <c r="F16" i="96"/>
  <c r="V16" i="48"/>
  <c r="Y16" i="48" s="1"/>
  <c r="R29" i="54"/>
  <c r="S29" i="54" s="1"/>
  <c r="G18" i="142"/>
  <c r="E13" i="137"/>
  <c r="F13" i="137" s="1"/>
  <c r="AC14" i="68"/>
  <c r="E14" i="152"/>
  <c r="E14" i="92"/>
  <c r="E23" i="134"/>
  <c r="F23" i="134" s="1"/>
  <c r="AC23" i="143"/>
  <c r="D18" i="139"/>
  <c r="R29" i="55"/>
  <c r="S29" i="55" s="1"/>
  <c r="S14" i="104"/>
  <c r="D15" i="138"/>
  <c r="E15" i="138" s="1"/>
  <c r="C28" i="52"/>
  <c r="G26" i="143"/>
  <c r="G26" i="144"/>
  <c r="AC17" i="137"/>
  <c r="H12" i="94"/>
  <c r="U12" i="34"/>
  <c r="L12" i="94"/>
  <c r="J17" i="145"/>
  <c r="E17" i="145"/>
  <c r="C30" i="84"/>
  <c r="J18" i="148"/>
  <c r="E18" i="148"/>
  <c r="E14" i="143"/>
  <c r="J14" i="143"/>
  <c r="Q14" i="98"/>
  <c r="C18" i="50"/>
  <c r="I12" i="92"/>
  <c r="I12" i="152"/>
  <c r="I16" i="152" s="1"/>
  <c r="K16" i="68"/>
  <c r="K23" i="68" s="1"/>
  <c r="R15" i="10"/>
  <c r="J15" i="141"/>
  <c r="J15" i="108"/>
  <c r="H19" i="108"/>
  <c r="H19" i="141"/>
  <c r="V22" i="105"/>
  <c r="W22" i="105" s="1"/>
  <c r="AC14" i="145"/>
  <c r="E21" i="134"/>
  <c r="F21" i="134" s="1"/>
  <c r="AC28" i="147"/>
  <c r="F25" i="94"/>
  <c r="N25" i="94" s="1"/>
  <c r="V25" i="34"/>
  <c r="D13" i="139"/>
  <c r="C12" i="54"/>
  <c r="AC15" i="144"/>
  <c r="E21" i="145"/>
  <c r="J21" i="145"/>
  <c r="D19" i="97"/>
  <c r="H21" i="95"/>
  <c r="G19" i="142"/>
  <c r="D23" i="97"/>
  <c r="G23" i="148"/>
  <c r="D29" i="136"/>
  <c r="E29" i="136" s="1"/>
  <c r="G22" i="137"/>
  <c r="H22" i="137" s="1"/>
  <c r="AC16" i="148"/>
  <c r="G19" i="92"/>
  <c r="G19" i="152"/>
  <c r="AC25" i="143"/>
  <c r="I13" i="98"/>
  <c r="J19" i="147"/>
  <c r="E19" i="147"/>
  <c r="AC16" i="137"/>
  <c r="AC27" i="143"/>
  <c r="G19" i="148"/>
  <c r="E15" i="45"/>
  <c r="D26" i="140"/>
  <c r="S25" i="105"/>
  <c r="L16" i="95"/>
  <c r="AC12" i="137"/>
  <c r="AB31" i="137"/>
  <c r="AC31" i="137" s="1"/>
  <c r="V23" i="103"/>
  <c r="W23" i="103" s="1"/>
  <c r="AC18" i="139"/>
  <c r="I19" i="58"/>
  <c r="H27" i="96"/>
  <c r="C25" i="45"/>
  <c r="H19" i="79"/>
  <c r="G16" i="98"/>
  <c r="F18" i="95"/>
  <c r="V18" i="47"/>
  <c r="Y18" i="47" s="1"/>
  <c r="C27" i="84"/>
  <c r="I27" i="84" s="1"/>
  <c r="G17" i="147"/>
  <c r="T16" i="68"/>
  <c r="O12" i="152"/>
  <c r="O12" i="92"/>
  <c r="L17" i="95"/>
  <c r="L23" i="95"/>
  <c r="J30" i="47"/>
  <c r="D14" i="96"/>
  <c r="Z31" i="134"/>
  <c r="C18" i="53"/>
  <c r="E13" i="144"/>
  <c r="J13" i="144"/>
  <c r="G25" i="134"/>
  <c r="E17" i="137"/>
  <c r="F17" i="137" s="1"/>
  <c r="Y20" i="103"/>
  <c r="Z20" i="103" s="1"/>
  <c r="G13" i="142"/>
  <c r="G24" i="137"/>
  <c r="H24" i="137" s="1"/>
  <c r="AC16" i="134"/>
  <c r="U31" i="148"/>
  <c r="G28" i="145"/>
  <c r="G24" i="144"/>
  <c r="V26" i="48"/>
  <c r="Y26" i="48" s="1"/>
  <c r="F26" i="96"/>
  <c r="G26" i="139"/>
  <c r="C11" i="52"/>
  <c r="F29" i="52"/>
  <c r="H13" i="95"/>
  <c r="AC15" i="148"/>
  <c r="E15" i="92"/>
  <c r="AC15" i="68"/>
  <c r="G23" i="147"/>
  <c r="G26" i="134"/>
  <c r="H26" i="134" s="1"/>
  <c r="V16" i="104"/>
  <c r="W16" i="104" s="1"/>
  <c r="AC16" i="79"/>
  <c r="E19" i="79"/>
  <c r="E16" i="98"/>
  <c r="J13" i="95"/>
  <c r="G21" i="144"/>
  <c r="G29" i="139"/>
  <c r="H29" i="139" s="1"/>
  <c r="G18" i="148"/>
  <c r="D25" i="97"/>
  <c r="D13" i="97"/>
  <c r="C18" i="106"/>
  <c r="E28" i="134"/>
  <c r="F28" i="134" s="1"/>
  <c r="H30" i="34"/>
  <c r="D16" i="139"/>
  <c r="F23" i="96"/>
  <c r="V23" i="48"/>
  <c r="Y23" i="48" s="1"/>
  <c r="C22" i="84"/>
  <c r="D12" i="140"/>
  <c r="S11" i="105"/>
  <c r="G31" i="140"/>
  <c r="AC22" i="144"/>
  <c r="O18" i="98"/>
  <c r="F13" i="97"/>
  <c r="N13" i="97" s="1"/>
  <c r="V13" i="49"/>
  <c r="Y13" i="49" s="1"/>
  <c r="Y12" i="103"/>
  <c r="Z12" i="103" s="1"/>
  <c r="D10" i="95"/>
  <c r="D30" i="47"/>
  <c r="V14" i="105"/>
  <c r="W14" i="105" s="1"/>
  <c r="C29" i="106"/>
  <c r="H14" i="97"/>
  <c r="F17" i="96"/>
  <c r="V17" i="48"/>
  <c r="Y17" i="48" s="1"/>
  <c r="V23" i="104"/>
  <c r="W23" i="104" s="1"/>
  <c r="N26" i="140"/>
  <c r="Y25" i="105"/>
  <c r="Z25" i="105" s="1"/>
  <c r="C23" i="56"/>
  <c r="Q21" i="68"/>
  <c r="M17" i="92"/>
  <c r="M17" i="152"/>
  <c r="V22" i="103"/>
  <c r="W22" i="103" s="1"/>
  <c r="G13" i="134"/>
  <c r="G27" i="134"/>
  <c r="H27" i="134" s="1"/>
  <c r="Y23" i="103"/>
  <c r="Z23" i="103" s="1"/>
  <c r="F20" i="95"/>
  <c r="V20" i="47"/>
  <c r="Y20" i="47" s="1"/>
  <c r="E18" i="147"/>
  <c r="J18" i="147"/>
  <c r="J10" i="95"/>
  <c r="R30" i="47"/>
  <c r="E13" i="143"/>
  <c r="J13" i="143"/>
  <c r="J27" i="97"/>
  <c r="J19" i="97"/>
  <c r="C20" i="57"/>
  <c r="Z15" i="125"/>
  <c r="S14" i="152"/>
  <c r="S14" i="92"/>
  <c r="AA14" i="68"/>
  <c r="V11" i="47"/>
  <c r="Y11" i="47" s="1"/>
  <c r="F11" i="95"/>
  <c r="N11" i="95" s="1"/>
  <c r="G19" i="134"/>
  <c r="H19" i="134" s="1"/>
  <c r="D12" i="136"/>
  <c r="E12" i="136" s="1"/>
  <c r="G31" i="136"/>
  <c r="K13" i="98"/>
  <c r="C16" i="54"/>
  <c r="C28" i="45"/>
  <c r="F23" i="95"/>
  <c r="N23" i="95" s="1"/>
  <c r="V23" i="47"/>
  <c r="Y23" i="47" s="1"/>
  <c r="G12" i="142"/>
  <c r="N31" i="142"/>
  <c r="E24" i="147"/>
  <c r="J24" i="147"/>
  <c r="C17" i="53"/>
  <c r="E15" i="139"/>
  <c r="F15" i="139" s="1"/>
  <c r="AC19" i="139"/>
  <c r="D30" i="34"/>
  <c r="D12" i="155"/>
  <c r="D10" i="94"/>
  <c r="G15" i="147"/>
  <c r="Y18" i="103"/>
  <c r="Z18" i="103" s="1"/>
  <c r="D22" i="138"/>
  <c r="E22" i="138" s="1"/>
  <c r="S21" i="104"/>
  <c r="AC29" i="139"/>
  <c r="H15" i="97"/>
  <c r="L26" i="95"/>
  <c r="J15" i="148"/>
  <c r="E15" i="148"/>
  <c r="D22" i="95"/>
  <c r="C17" i="106"/>
  <c r="J22" i="145"/>
  <c r="E22" i="145"/>
  <c r="AC29" i="142"/>
  <c r="AC21" i="139"/>
  <c r="J27" i="36"/>
  <c r="K27" i="36"/>
  <c r="S12" i="105"/>
  <c r="D13" i="140"/>
  <c r="E28" i="45"/>
  <c r="J20" i="145"/>
  <c r="E20" i="145"/>
  <c r="V26" i="104"/>
  <c r="W26" i="104" s="1"/>
  <c r="E13" i="142"/>
  <c r="J13" i="142"/>
  <c r="G28" i="134"/>
  <c r="H28" i="134" s="1"/>
  <c r="H29" i="57"/>
  <c r="I29" i="57" s="1"/>
  <c r="AC22" i="147"/>
  <c r="J21" i="96"/>
  <c r="R30" i="34"/>
  <c r="J10" i="94"/>
  <c r="N31" i="145"/>
  <c r="G12" i="145"/>
  <c r="D24" i="95"/>
  <c r="G24" i="145"/>
  <c r="J25" i="148"/>
  <c r="E25" i="148"/>
  <c r="Y24" i="105"/>
  <c r="Z24" i="105" s="1"/>
  <c r="N25" i="140"/>
  <c r="AC18" i="137"/>
  <c r="D25" i="136"/>
  <c r="E25" i="136" s="1"/>
  <c r="D29" i="107"/>
  <c r="I28" i="106"/>
  <c r="AC14" i="139"/>
  <c r="H15" i="125"/>
  <c r="G17" i="148"/>
  <c r="E15" i="143"/>
  <c r="J15" i="143"/>
  <c r="G19" i="139"/>
  <c r="H19" i="139" s="1"/>
  <c r="G16" i="147"/>
  <c r="G24" i="142"/>
  <c r="C19" i="84"/>
  <c r="C16" i="52"/>
  <c r="AC13" i="143"/>
  <c r="Y18" i="105"/>
  <c r="Z18" i="105" s="1"/>
  <c r="N19" i="140"/>
  <c r="D17" i="139"/>
  <c r="K27" i="102"/>
  <c r="D19" i="96"/>
  <c r="D23" i="107"/>
  <c r="J28" i="145"/>
  <c r="E28" i="145"/>
  <c r="V15" i="105"/>
  <c r="W15" i="105" s="1"/>
  <c r="G23" i="145"/>
  <c r="H16" i="94"/>
  <c r="AC29" i="137"/>
  <c r="J12" i="36"/>
  <c r="K12" i="36"/>
  <c r="G27" i="107"/>
  <c r="AC26" i="144"/>
  <c r="I15" i="92"/>
  <c r="F29" i="53"/>
  <c r="C11" i="53"/>
  <c r="J25" i="147"/>
  <c r="E25" i="147"/>
  <c r="G22" i="107"/>
  <c r="X24" i="10"/>
  <c r="L24" i="108"/>
  <c r="D11" i="97"/>
  <c r="Y20" i="104"/>
  <c r="Z20" i="104" s="1"/>
  <c r="N21" i="138"/>
  <c r="Q19" i="79"/>
  <c r="M16" i="98"/>
  <c r="C16" i="84"/>
  <c r="S12" i="103"/>
  <c r="D13" i="134"/>
  <c r="Z31" i="139"/>
  <c r="Y13" i="105"/>
  <c r="Z13" i="105" s="1"/>
  <c r="N14" i="140"/>
  <c r="G17" i="144"/>
  <c r="H17" i="144" s="1"/>
  <c r="AC28" i="142"/>
  <c r="D23" i="95"/>
  <c r="J12" i="148"/>
  <c r="L31" i="148"/>
  <c r="E12" i="148"/>
  <c r="K22" i="36"/>
  <c r="J22" i="36"/>
  <c r="D29" i="102"/>
  <c r="I30" i="84"/>
  <c r="G31" i="107"/>
  <c r="F16" i="94"/>
  <c r="V16" i="34"/>
  <c r="AC26" i="139"/>
  <c r="J27" i="148"/>
  <c r="E27" i="148"/>
  <c r="D16" i="95"/>
  <c r="D20" i="155"/>
  <c r="D18" i="94"/>
  <c r="J19" i="58"/>
  <c r="D25" i="139"/>
  <c r="D21" i="139"/>
  <c r="J25" i="145"/>
  <c r="E25" i="145"/>
  <c r="G17" i="142"/>
  <c r="G28" i="107"/>
  <c r="D14" i="139"/>
  <c r="L19" i="58"/>
  <c r="G13" i="139"/>
  <c r="H13" i="139" s="1"/>
  <c r="R19" i="58"/>
  <c r="G12" i="98"/>
  <c r="H15" i="79"/>
  <c r="D28" i="107"/>
  <c r="E23" i="139"/>
  <c r="F23" i="139" s="1"/>
  <c r="D26" i="107"/>
  <c r="Q12" i="98"/>
  <c r="W15" i="79"/>
  <c r="E29" i="137"/>
  <c r="O19" i="92"/>
  <c r="O19" i="152"/>
  <c r="D26" i="155"/>
  <c r="D24" i="94"/>
  <c r="S13" i="105"/>
  <c r="D14" i="140"/>
  <c r="C17" i="55"/>
  <c r="D14" i="107"/>
  <c r="H31" i="106"/>
  <c r="E24" i="137"/>
  <c r="F24" i="137" s="1"/>
  <c r="H29" i="53"/>
  <c r="Q31" i="139"/>
  <c r="N22" i="140"/>
  <c r="Y21" i="105"/>
  <c r="Z21" i="105" s="1"/>
  <c r="G15" i="139"/>
  <c r="H15" i="139" s="1"/>
  <c r="D22" i="96"/>
  <c r="D25" i="134"/>
  <c r="S24" i="103"/>
  <c r="D22" i="107"/>
  <c r="AC29" i="147"/>
  <c r="G30" i="107"/>
  <c r="E22" i="148"/>
  <c r="J22" i="148"/>
  <c r="E13" i="45"/>
  <c r="S20" i="105"/>
  <c r="D21" i="140"/>
  <c r="H29" i="55"/>
  <c r="G18" i="145"/>
  <c r="AC15" i="139"/>
  <c r="J16" i="148"/>
  <c r="E16" i="148"/>
  <c r="AC27" i="144"/>
  <c r="AC14" i="137"/>
  <c r="C21" i="84"/>
  <c r="E19" i="148"/>
  <c r="J19" i="148"/>
  <c r="AC24" i="147"/>
  <c r="M29" i="53"/>
  <c r="N29" i="53" s="1"/>
  <c r="N29" i="140"/>
  <c r="Y28" i="105"/>
  <c r="Z28" i="105" s="1"/>
  <c r="V12" i="105"/>
  <c r="W12" i="105" s="1"/>
  <c r="J20" i="36"/>
  <c r="K20" i="36"/>
  <c r="S21" i="103"/>
  <c r="D22" i="134"/>
  <c r="D19" i="107"/>
  <c r="G16" i="139"/>
  <c r="H16" i="139" s="1"/>
  <c r="X16" i="10"/>
  <c r="L16" i="108"/>
  <c r="S13" i="98"/>
  <c r="G20" i="148"/>
  <c r="AC26" i="134"/>
  <c r="Y19" i="103"/>
  <c r="Z19" i="103" s="1"/>
  <c r="D24" i="107"/>
  <c r="I23" i="106"/>
  <c r="J15" i="142"/>
  <c r="E15" i="142"/>
  <c r="G27" i="148"/>
  <c r="G19" i="147"/>
  <c r="J26" i="36"/>
  <c r="K26" i="36"/>
  <c r="AC17" i="147"/>
  <c r="D17" i="107"/>
  <c r="E18" i="137"/>
  <c r="F18" i="137" s="1"/>
  <c r="O14" i="98"/>
  <c r="D15" i="137"/>
  <c r="N31" i="148"/>
  <c r="G12" i="148"/>
  <c r="J23" i="145"/>
  <c r="D23" i="145" s="1"/>
  <c r="K23" i="145" s="1"/>
  <c r="E23" i="145"/>
  <c r="E18" i="139"/>
  <c r="F18" i="139" s="1"/>
  <c r="N25" i="138"/>
  <c r="Y24" i="104"/>
  <c r="Z24" i="104" s="1"/>
  <c r="D31" i="107"/>
  <c r="H21" i="108"/>
  <c r="H21" i="141"/>
  <c r="D29" i="137"/>
  <c r="W29" i="10"/>
  <c r="X10" i="10"/>
  <c r="L10" i="108"/>
  <c r="G21" i="137"/>
  <c r="H21" i="137" s="1"/>
  <c r="N27" i="140"/>
  <c r="Y26" i="105"/>
  <c r="Z26" i="105" s="1"/>
  <c r="G16" i="145"/>
  <c r="H24" i="108"/>
  <c r="H24" i="141"/>
  <c r="D17" i="96"/>
  <c r="D16" i="140"/>
  <c r="S15" i="105"/>
  <c r="E14" i="148"/>
  <c r="F14" i="148" s="1"/>
  <c r="J14" i="148"/>
  <c r="D14" i="148" s="1"/>
  <c r="K14" i="148" s="1"/>
  <c r="K19" i="58"/>
  <c r="C15" i="84"/>
  <c r="I15" i="84" s="1"/>
  <c r="L13" i="94"/>
  <c r="U13" i="34"/>
  <c r="D14" i="94"/>
  <c r="D16" i="155"/>
  <c r="G12" i="92"/>
  <c r="G12" i="152"/>
  <c r="H16" i="68"/>
  <c r="G16" i="137"/>
  <c r="H16" i="137" s="1"/>
  <c r="D20" i="97"/>
  <c r="J29" i="148"/>
  <c r="E29" i="148"/>
  <c r="M29" i="52"/>
  <c r="N29" i="52" s="1"/>
  <c r="H14" i="141"/>
  <c r="H14" i="108"/>
  <c r="E29" i="143"/>
  <c r="J29" i="143"/>
  <c r="J19" i="144"/>
  <c r="E19" i="144"/>
  <c r="N31" i="139"/>
  <c r="G12" i="139"/>
  <c r="H12" i="139" s="1"/>
  <c r="D25" i="140"/>
  <c r="S24" i="105"/>
  <c r="G15" i="148"/>
  <c r="D10" i="97"/>
  <c r="D30" i="49"/>
  <c r="X20" i="10"/>
  <c r="L20" i="108"/>
  <c r="AC18" i="144"/>
  <c r="AC28" i="144"/>
  <c r="E23" i="147"/>
  <c r="J23" i="147"/>
  <c r="E20" i="45"/>
  <c r="K16" i="36"/>
  <c r="J16" i="36"/>
  <c r="AC24" i="139"/>
  <c r="D12" i="95"/>
  <c r="H17" i="95"/>
  <c r="E17" i="139"/>
  <c r="F17" i="139" s="1"/>
  <c r="I14" i="98"/>
  <c r="F31" i="84"/>
  <c r="G25" i="147"/>
  <c r="J24" i="141"/>
  <c r="R24" i="10"/>
  <c r="J24" i="108"/>
  <c r="E24" i="143"/>
  <c r="J24" i="143"/>
  <c r="O19" i="58"/>
  <c r="J23" i="36"/>
  <c r="K23" i="36"/>
  <c r="L18" i="95"/>
  <c r="D20" i="94"/>
  <c r="D22" i="155"/>
  <c r="Q17" i="98"/>
  <c r="F13" i="141"/>
  <c r="F13" i="108"/>
  <c r="T13" i="10"/>
  <c r="U13" i="10" s="1"/>
  <c r="E15" i="125"/>
  <c r="AC12" i="125"/>
  <c r="AC19" i="144"/>
  <c r="V24" i="105"/>
  <c r="W24" i="105" s="1"/>
  <c r="E27" i="139"/>
  <c r="E29" i="45"/>
  <c r="E18" i="45"/>
  <c r="G28" i="144"/>
  <c r="D26" i="95"/>
  <c r="D15" i="96"/>
  <c r="J21" i="143"/>
  <c r="E21" i="143"/>
  <c r="H26" i="141"/>
  <c r="H26" i="108"/>
  <c r="AC13" i="147"/>
  <c r="H29" i="51"/>
  <c r="I29" i="51" s="1"/>
  <c r="D27" i="107"/>
  <c r="E20" i="139"/>
  <c r="F20" i="139" s="1"/>
  <c r="E27" i="145"/>
  <c r="J27" i="145"/>
  <c r="G26" i="147"/>
  <c r="E21" i="45"/>
  <c r="G24" i="139"/>
  <c r="H24" i="139" s="1"/>
  <c r="E19" i="45"/>
  <c r="G13" i="147"/>
  <c r="AC26" i="148"/>
  <c r="V13" i="105"/>
  <c r="W13" i="105" s="1"/>
  <c r="G22" i="147"/>
  <c r="G25" i="148"/>
  <c r="O17" i="98"/>
  <c r="C28" i="84"/>
  <c r="D20" i="95"/>
  <c r="G25" i="139"/>
  <c r="H25" i="139" s="1"/>
  <c r="J13" i="147"/>
  <c r="E13" i="147"/>
  <c r="E17" i="147"/>
  <c r="J17" i="147"/>
  <c r="AC29" i="144"/>
  <c r="E18" i="98"/>
  <c r="AC18" i="79"/>
  <c r="J17" i="36"/>
  <c r="K17" i="36"/>
  <c r="E16" i="139"/>
  <c r="F16" i="139" s="1"/>
  <c r="Y12" i="104"/>
  <c r="Z12" i="104" s="1"/>
  <c r="N13" i="138"/>
  <c r="AC25" i="139"/>
  <c r="E23" i="3"/>
  <c r="C23" i="3"/>
  <c r="C27" i="107"/>
  <c r="D26" i="96"/>
  <c r="E26" i="148"/>
  <c r="J26" i="148"/>
  <c r="G17" i="92"/>
  <c r="G17" i="152"/>
  <c r="G21" i="152" s="1"/>
  <c r="W17" i="152" s="1"/>
  <c r="H21" i="68"/>
  <c r="T15" i="79"/>
  <c r="O12" i="98"/>
  <c r="D20" i="107"/>
  <c r="AC16" i="139"/>
  <c r="AB31" i="147"/>
  <c r="D18" i="97"/>
  <c r="AC28" i="148"/>
  <c r="R19" i="10"/>
  <c r="J19" i="108"/>
  <c r="J19" i="141"/>
  <c r="Q19" i="58"/>
  <c r="D25" i="107"/>
  <c r="AC25" i="142"/>
  <c r="D21" i="107"/>
  <c r="I20" i="106"/>
  <c r="AC18" i="148"/>
  <c r="E19" i="58"/>
  <c r="D27" i="155"/>
  <c r="D25" i="94"/>
  <c r="AB31" i="139"/>
  <c r="AC31" i="139" s="1"/>
  <c r="AC12" i="139"/>
  <c r="D17" i="97"/>
  <c r="D25" i="96"/>
  <c r="AC18" i="147"/>
  <c r="J16" i="143"/>
  <c r="E16" i="143"/>
  <c r="G14" i="147"/>
  <c r="J20" i="148"/>
  <c r="E20" i="148"/>
  <c r="R29" i="56"/>
  <c r="S29" i="56" s="1"/>
  <c r="E27" i="147"/>
  <c r="J27" i="147"/>
  <c r="R29" i="52"/>
  <c r="S29" i="52" s="1"/>
  <c r="H29" i="56"/>
  <c r="I29" i="56" s="1"/>
  <c r="K25" i="36"/>
  <c r="J25" i="36"/>
  <c r="AC28" i="139"/>
  <c r="R29" i="53"/>
  <c r="S29" i="53" s="1"/>
  <c r="Y26" i="104"/>
  <c r="Z26" i="104" s="1"/>
  <c r="N27" i="138"/>
  <c r="E14" i="45"/>
  <c r="J16" i="108"/>
  <c r="J16" i="141"/>
  <c r="R16" i="10"/>
  <c r="Y17" i="104"/>
  <c r="Z17" i="104" s="1"/>
  <c r="N18" i="138"/>
  <c r="G13" i="137"/>
  <c r="H13" i="137" s="1"/>
  <c r="G21" i="145"/>
  <c r="U31" i="134"/>
  <c r="V31" i="134" s="1"/>
  <c r="J19" i="142"/>
  <c r="E19" i="142"/>
  <c r="S20" i="92"/>
  <c r="C27" i="57"/>
  <c r="V18" i="103"/>
  <c r="W18" i="103" s="1"/>
  <c r="E14" i="98"/>
  <c r="AC14" i="79"/>
  <c r="AC12" i="148"/>
  <c r="AB31" i="148"/>
  <c r="K17" i="98"/>
  <c r="D17" i="94"/>
  <c r="D19" i="155"/>
  <c r="I14" i="84"/>
  <c r="G15" i="107"/>
  <c r="L18" i="108"/>
  <c r="X18" i="10"/>
  <c r="D28" i="140"/>
  <c r="S27" i="105"/>
  <c r="D19" i="58"/>
  <c r="D19" i="95"/>
  <c r="K19" i="43"/>
  <c r="L19" i="43"/>
  <c r="AC26" i="137"/>
  <c r="G20" i="144"/>
  <c r="E27" i="45"/>
  <c r="C20" i="84"/>
  <c r="E22" i="137"/>
  <c r="F22" i="137" s="1"/>
  <c r="G22" i="148"/>
  <c r="C29" i="84"/>
  <c r="I29" i="84" s="1"/>
  <c r="D18" i="155"/>
  <c r="D16" i="94"/>
  <c r="V14" i="104"/>
  <c r="W14" i="104" s="1"/>
  <c r="M14" i="98"/>
  <c r="N17" i="140"/>
  <c r="Y16" i="105"/>
  <c r="Z16" i="105" s="1"/>
  <c r="V18" i="104"/>
  <c r="W18" i="104" s="1"/>
  <c r="G21" i="147"/>
  <c r="D25" i="95"/>
  <c r="E24" i="148"/>
  <c r="J24" i="148"/>
  <c r="J28" i="148"/>
  <c r="E28" i="148"/>
  <c r="G26" i="107"/>
  <c r="I25" i="84"/>
  <c r="AC19" i="143"/>
  <c r="S26" i="105"/>
  <c r="D27" i="140"/>
  <c r="L18" i="94"/>
  <c r="U18" i="34"/>
  <c r="E16" i="144"/>
  <c r="J16" i="144"/>
  <c r="E28" i="147"/>
  <c r="J28" i="147"/>
  <c r="H22" i="94"/>
  <c r="C17" i="84"/>
  <c r="I17" i="84" s="1"/>
  <c r="I18" i="84"/>
  <c r="G19" i="107"/>
  <c r="G27" i="147"/>
  <c r="L24" i="43"/>
  <c r="K24" i="43"/>
  <c r="C16" i="55"/>
  <c r="F19" i="58"/>
  <c r="E13" i="92"/>
  <c r="E13" i="152"/>
  <c r="AC13" i="68"/>
  <c r="V17" i="103"/>
  <c r="W17" i="103" s="1"/>
  <c r="D27" i="139"/>
  <c r="C19" i="58"/>
  <c r="D12" i="94"/>
  <c r="D14" i="155"/>
  <c r="K14" i="98"/>
  <c r="C12" i="3"/>
  <c r="C16" i="107"/>
  <c r="E12" i="3"/>
  <c r="L25" i="108"/>
  <c r="X25" i="10"/>
  <c r="V23" i="105"/>
  <c r="W23" i="105" s="1"/>
  <c r="J28" i="142"/>
  <c r="E28" i="142"/>
  <c r="V17" i="105"/>
  <c r="W17" i="105" s="1"/>
  <c r="X17" i="10"/>
  <c r="L17" i="108"/>
  <c r="U31" i="139"/>
  <c r="V31" i="139" s="1"/>
  <c r="Z31" i="147"/>
  <c r="E24" i="139"/>
  <c r="F24" i="139" s="1"/>
  <c r="M29" i="50"/>
  <c r="N29" i="50" s="1"/>
  <c r="D22" i="97"/>
  <c r="D13" i="96"/>
  <c r="D15" i="107"/>
  <c r="G20" i="107"/>
  <c r="I19" i="84"/>
  <c r="AC20" i="148"/>
  <c r="M29" i="57"/>
  <c r="N29" i="57" s="1"/>
  <c r="E23" i="137"/>
  <c r="F23" i="137" s="1"/>
  <c r="AC27" i="139"/>
  <c r="AC27" i="142"/>
  <c r="D27" i="137"/>
  <c r="L17" i="102"/>
  <c r="K17" i="102"/>
  <c r="J21" i="94"/>
  <c r="M19" i="92"/>
  <c r="M19" i="152"/>
  <c r="G14" i="137"/>
  <c r="H14" i="137" s="1"/>
  <c r="D30" i="48"/>
  <c r="D10" i="96"/>
  <c r="T21" i="10"/>
  <c r="U21" i="10" s="1"/>
  <c r="F21" i="141"/>
  <c r="N21" i="141" s="1"/>
  <c r="G21" i="141" s="1"/>
  <c r="F21" i="108"/>
  <c r="N21" i="108" s="1"/>
  <c r="G21" i="108" s="1"/>
  <c r="E20" i="134"/>
  <c r="F20" i="134" s="1"/>
  <c r="S17" i="104"/>
  <c r="D18" i="138"/>
  <c r="E18" i="138" s="1"/>
  <c r="D11" i="96"/>
  <c r="S17" i="105"/>
  <c r="D18" i="140"/>
  <c r="V28" i="103"/>
  <c r="W28" i="103" s="1"/>
  <c r="E16" i="134"/>
  <c r="F16" i="134" s="1"/>
  <c r="X31" i="134"/>
  <c r="Y11" i="103"/>
  <c r="V12" i="49"/>
  <c r="Y12" i="49" s="1"/>
  <c r="F12" i="97"/>
  <c r="E24" i="45"/>
  <c r="G24" i="107"/>
  <c r="I23" i="84"/>
  <c r="AC20" i="68"/>
  <c r="E20" i="92"/>
  <c r="V19" i="104"/>
  <c r="W19" i="104" s="1"/>
  <c r="H24" i="97"/>
  <c r="D12" i="97"/>
  <c r="C26" i="50"/>
  <c r="G18" i="137"/>
  <c r="H18" i="137" s="1"/>
  <c r="J26" i="141"/>
  <c r="J26" i="108"/>
  <c r="R26" i="10"/>
  <c r="H11" i="97"/>
  <c r="F30" i="34"/>
  <c r="V10" i="34"/>
  <c r="F10" i="94"/>
  <c r="N24" i="140"/>
  <c r="Y23" i="105"/>
  <c r="Z23" i="105" s="1"/>
  <c r="G31" i="138"/>
  <c r="S11" i="104"/>
  <c r="D12" i="138"/>
  <c r="E12" i="138" s="1"/>
  <c r="F29" i="55"/>
  <c r="C11" i="55"/>
  <c r="D26" i="139"/>
  <c r="G21" i="107"/>
  <c r="I20" i="84"/>
  <c r="D14" i="97"/>
  <c r="E23" i="45"/>
  <c r="D21" i="155"/>
  <c r="D19" i="94"/>
  <c r="D30" i="94" s="1"/>
  <c r="G23" i="107"/>
  <c r="I22" i="84"/>
  <c r="H22" i="141"/>
  <c r="H22" i="108"/>
  <c r="Y22" i="101"/>
  <c r="S20" i="100"/>
  <c r="Y24" i="101"/>
  <c r="Y17" i="4"/>
  <c r="V22" i="101"/>
  <c r="V25" i="101"/>
  <c r="Y14" i="101"/>
  <c r="S25" i="4"/>
  <c r="Y23" i="101"/>
  <c r="V14" i="100"/>
  <c r="S21" i="101"/>
  <c r="V19" i="101"/>
  <c r="S17" i="4"/>
  <c r="V26" i="101"/>
  <c r="S27" i="101"/>
  <c r="Y27" i="101"/>
  <c r="S11" i="101"/>
  <c r="Y11" i="101"/>
  <c r="S14" i="100"/>
  <c r="Y23" i="100"/>
  <c r="Y20" i="4"/>
  <c r="S22" i="4"/>
  <c r="Y23" i="4"/>
  <c r="S15" i="4"/>
  <c r="V20" i="4"/>
  <c r="S23" i="101"/>
  <c r="S21" i="100"/>
  <c r="V12" i="101"/>
  <c r="V18" i="4"/>
  <c r="V28" i="101"/>
  <c r="S26" i="100"/>
  <c r="V15" i="100"/>
  <c r="V27" i="101"/>
  <c r="V20" i="101"/>
  <c r="Y19" i="101"/>
  <c r="S28" i="101"/>
  <c r="S14" i="4"/>
  <c r="V24" i="4"/>
  <c r="V18" i="100"/>
  <c r="Y12" i="100"/>
  <c r="V19" i="4"/>
  <c r="Y27" i="100"/>
  <c r="V15" i="4"/>
  <c r="S16" i="101"/>
  <c r="Y11" i="4"/>
  <c r="S24" i="101"/>
  <c r="Y27" i="4"/>
  <c r="S25" i="100"/>
  <c r="Y24" i="4"/>
  <c r="S23" i="4"/>
  <c r="Y13" i="100"/>
  <c r="V23" i="101"/>
  <c r="V18" i="101"/>
  <c r="Y15" i="101"/>
  <c r="V15" i="101"/>
  <c r="Y26" i="100"/>
  <c r="S14" i="101"/>
  <c r="Y25" i="101"/>
  <c r="Y21" i="100"/>
  <c r="Y16" i="4"/>
  <c r="V17" i="100"/>
  <c r="V23" i="4"/>
  <c r="Y11" i="100"/>
  <c r="Y14" i="4"/>
  <c r="S11" i="100"/>
  <c r="V27" i="100"/>
  <c r="Y28" i="4"/>
  <c r="V16" i="4"/>
  <c r="S22" i="101"/>
  <c r="V11" i="4"/>
  <c r="Y20" i="101"/>
  <c r="V20" i="100"/>
  <c r="Y18" i="101"/>
  <c r="Y14" i="100"/>
  <c r="Y13" i="101"/>
  <c r="S22" i="100"/>
  <c r="S20" i="101"/>
  <c r="V16" i="100"/>
  <c r="V22" i="100"/>
  <c r="S18" i="4"/>
  <c r="S19" i="100"/>
  <c r="V13" i="4"/>
  <c r="S17" i="101"/>
  <c r="V24" i="100"/>
  <c r="V21" i="101"/>
  <c r="V26" i="4"/>
  <c r="Y18" i="100"/>
  <c r="S18" i="100"/>
  <c r="S23" i="100"/>
  <c r="S12" i="4"/>
  <c r="Y16" i="101"/>
  <c r="V21" i="100"/>
  <c r="Y20" i="100"/>
  <c r="S15" i="101"/>
  <c r="V21" i="4"/>
  <c r="V28" i="100"/>
  <c r="V13" i="101"/>
  <c r="Y17" i="100"/>
  <c r="V28" i="4"/>
  <c r="V25" i="4"/>
  <c r="S24" i="4"/>
  <c r="V25" i="100"/>
  <c r="Y13" i="4"/>
  <c r="Y25" i="100"/>
  <c r="Y12" i="4"/>
  <c r="V17" i="4"/>
  <c r="V12" i="100"/>
  <c r="S16" i="4"/>
  <c r="V16" i="101"/>
  <c r="S12" i="101"/>
  <c r="S28" i="100"/>
  <c r="V24" i="101"/>
  <c r="S25" i="101"/>
  <c r="Y22" i="4"/>
  <c r="V26" i="100"/>
  <c r="Y21" i="101"/>
  <c r="V14" i="101"/>
  <c r="Y12" i="101"/>
  <c r="S26" i="4"/>
  <c r="S13" i="100"/>
  <c r="V22" i="4"/>
  <c r="Y18" i="4"/>
  <c r="V17" i="101"/>
  <c r="V11" i="101"/>
  <c r="V12" i="4"/>
  <c r="S28" i="4"/>
  <c r="Y25" i="4"/>
  <c r="Y26" i="101"/>
  <c r="Y28" i="101"/>
  <c r="S13" i="101"/>
  <c r="Y28" i="100"/>
  <c r="S20" i="4"/>
  <c r="Y19" i="100"/>
  <c r="S13" i="4"/>
  <c r="V23" i="100"/>
  <c r="S15" i="100"/>
  <c r="V14" i="4"/>
  <c r="Y22" i="100"/>
  <c r="S27" i="4"/>
  <c r="S12" i="100"/>
  <c r="V19" i="100"/>
  <c r="Y21" i="4"/>
  <c r="S24" i="100"/>
  <c r="S17" i="100"/>
  <c r="Y26" i="4"/>
  <c r="Y24" i="100"/>
  <c r="V27" i="4"/>
  <c r="Y17" i="101"/>
  <c r="V13" i="100"/>
  <c r="S19" i="101"/>
  <c r="Y19" i="4"/>
  <c r="Y16" i="100"/>
  <c r="Y15" i="100"/>
  <c r="S16" i="100"/>
  <c r="S26" i="101"/>
  <c r="S11" i="4"/>
  <c r="V11" i="100"/>
  <c r="Y15" i="4"/>
  <c r="S21" i="4"/>
  <c r="S18" i="101"/>
  <c r="S27" i="100"/>
  <c r="S19" i="4"/>
  <c r="P19" i="4" l="1"/>
  <c r="Q19" i="4" s="1"/>
  <c r="T19" i="4"/>
  <c r="P27" i="100"/>
  <c r="Q27" i="100" s="1"/>
  <c r="T27" i="100"/>
  <c r="T18" i="101"/>
  <c r="P18" i="101"/>
  <c r="Q18" i="101" s="1"/>
  <c r="P21" i="4"/>
  <c r="Q21" i="4" s="1"/>
  <c r="T21" i="4"/>
  <c r="Z15" i="4"/>
  <c r="W11" i="100"/>
  <c r="V30" i="100"/>
  <c r="W30" i="100" s="1"/>
  <c r="S30" i="4"/>
  <c r="T30" i="4" s="1"/>
  <c r="T11" i="4"/>
  <c r="P11" i="4"/>
  <c r="Q11" i="4" s="1"/>
  <c r="T26" i="101"/>
  <c r="P26" i="101"/>
  <c r="Q26" i="101" s="1"/>
  <c r="P16" i="100"/>
  <c r="Q16" i="100" s="1"/>
  <c r="T16" i="100"/>
  <c r="Z15" i="100"/>
  <c r="Z16" i="100"/>
  <c r="Z19" i="4"/>
  <c r="P19" i="101"/>
  <c r="Q19" i="101" s="1"/>
  <c r="T19" i="101"/>
  <c r="W13" i="100"/>
  <c r="Z17" i="101"/>
  <c r="W27" i="4"/>
  <c r="Z24" i="100"/>
  <c r="Z26" i="4"/>
  <c r="T17" i="100"/>
  <c r="P17" i="100"/>
  <c r="Q17" i="100" s="1"/>
  <c r="T24" i="100"/>
  <c r="P24" i="100"/>
  <c r="Q24" i="100" s="1"/>
  <c r="Z21" i="4"/>
  <c r="W19" i="100"/>
  <c r="T12" i="100"/>
  <c r="P12" i="100"/>
  <c r="Q12" i="100" s="1"/>
  <c r="T27" i="4"/>
  <c r="P27" i="4"/>
  <c r="Q27" i="4" s="1"/>
  <c r="Z22" i="100"/>
  <c r="W14" i="4"/>
  <c r="T15" i="100"/>
  <c r="P15" i="100"/>
  <c r="Q15" i="100" s="1"/>
  <c r="W23" i="100"/>
  <c r="P13" i="4"/>
  <c r="Q13" i="4" s="1"/>
  <c r="T13" i="4"/>
  <c r="Z19" i="100"/>
  <c r="T20" i="4"/>
  <c r="P20" i="4"/>
  <c r="Q20" i="4" s="1"/>
  <c r="Z28" i="100"/>
  <c r="T13" i="101"/>
  <c r="P13" i="101"/>
  <c r="Q13" i="101" s="1"/>
  <c r="Z28" i="101"/>
  <c r="Z26" i="101"/>
  <c r="Z25" i="4"/>
  <c r="T28" i="4"/>
  <c r="P28" i="4"/>
  <c r="Q28" i="4" s="1"/>
  <c r="W12" i="4"/>
  <c r="V30" i="101"/>
  <c r="W30" i="101" s="1"/>
  <c r="W11" i="101"/>
  <c r="W17" i="101"/>
  <c r="Z18" i="4"/>
  <c r="W22" i="4"/>
  <c r="T13" i="100"/>
  <c r="P13" i="100"/>
  <c r="Q13" i="100" s="1"/>
  <c r="T26" i="4"/>
  <c r="P26" i="4"/>
  <c r="Q26" i="4" s="1"/>
  <c r="Z12" i="101"/>
  <c r="W14" i="101"/>
  <c r="Z21" i="101"/>
  <c r="W26" i="100"/>
  <c r="Z22" i="4"/>
  <c r="P25" i="101"/>
  <c r="Q25" i="101" s="1"/>
  <c r="T25" i="101"/>
  <c r="W24" i="101"/>
  <c r="P28" i="100"/>
  <c r="Q28" i="100" s="1"/>
  <c r="T28" i="100"/>
  <c r="P12" i="101"/>
  <c r="Q12" i="101" s="1"/>
  <c r="T12" i="101"/>
  <c r="W16" i="101"/>
  <c r="T16" i="4"/>
  <c r="P16" i="4"/>
  <c r="Q16" i="4" s="1"/>
  <c r="W12" i="100"/>
  <c r="W17" i="4"/>
  <c r="Z12" i="4"/>
  <c r="Z25" i="100"/>
  <c r="Z13" i="4"/>
  <c r="W25" i="100"/>
  <c r="P24" i="4"/>
  <c r="Q24" i="4" s="1"/>
  <c r="T24" i="4"/>
  <c r="W25" i="4"/>
  <c r="W28" i="4"/>
  <c r="Z17" i="100"/>
  <c r="W13" i="101"/>
  <c r="W28" i="100"/>
  <c r="W21" i="4"/>
  <c r="T15" i="101"/>
  <c r="P15" i="101"/>
  <c r="Q15" i="101" s="1"/>
  <c r="Z20" i="100"/>
  <c r="W21" i="100"/>
  <c r="Z16" i="101"/>
  <c r="P12" i="4"/>
  <c r="Q12" i="4" s="1"/>
  <c r="T12" i="4"/>
  <c r="P23" i="100"/>
  <c r="Q23" i="100" s="1"/>
  <c r="T23" i="100"/>
  <c r="P18" i="100"/>
  <c r="Q18" i="100" s="1"/>
  <c r="T18" i="100"/>
  <c r="Z18" i="100"/>
  <c r="W26" i="4"/>
  <c r="W21" i="101"/>
  <c r="W24" i="100"/>
  <c r="T17" i="101"/>
  <c r="P17" i="101"/>
  <c r="Q17" i="101" s="1"/>
  <c r="W13" i="4"/>
  <c r="P19" i="100"/>
  <c r="Q19" i="100" s="1"/>
  <c r="T19" i="100"/>
  <c r="P18" i="4"/>
  <c r="Q18" i="4" s="1"/>
  <c r="T18" i="4"/>
  <c r="W22" i="100"/>
  <c r="W16" i="100"/>
  <c r="P20" i="101"/>
  <c r="Q20" i="101" s="1"/>
  <c r="T20" i="101"/>
  <c r="T22" i="100"/>
  <c r="P22" i="100"/>
  <c r="Q22" i="100" s="1"/>
  <c r="Z13" i="101"/>
  <c r="Z14" i="100"/>
  <c r="Z18" i="101"/>
  <c r="W20" i="100"/>
  <c r="Z20" i="101"/>
  <c r="W11" i="4"/>
  <c r="V30" i="4"/>
  <c r="W30" i="4" s="1"/>
  <c r="T22" i="101"/>
  <c r="P22" i="101"/>
  <c r="Q22" i="101" s="1"/>
  <c r="W16" i="4"/>
  <c r="Z28" i="4"/>
  <c r="W27" i="100"/>
  <c r="P11" i="100"/>
  <c r="P30" i="100" s="1"/>
  <c r="Q30" i="100" s="1"/>
  <c r="S30" i="100"/>
  <c r="T30" i="100" s="1"/>
  <c r="T11" i="100"/>
  <c r="Z14" i="4"/>
  <c r="Z11" i="100"/>
  <c r="Y30" i="100"/>
  <c r="Z30" i="100" s="1"/>
  <c r="W23" i="4"/>
  <c r="W17" i="100"/>
  <c r="Z16" i="4"/>
  <c r="Z21" i="100"/>
  <c r="Z25" i="101"/>
  <c r="T14" i="101"/>
  <c r="P14" i="101"/>
  <c r="Q14" i="101" s="1"/>
  <c r="Z26" i="100"/>
  <c r="W15" i="101"/>
  <c r="Z15" i="101"/>
  <c r="W18" i="101"/>
  <c r="W23" i="101"/>
  <c r="Z13" i="100"/>
  <c r="T23" i="4"/>
  <c r="P23" i="4"/>
  <c r="Q23" i="4" s="1"/>
  <c r="Z24" i="4"/>
  <c r="T25" i="100"/>
  <c r="P25" i="100"/>
  <c r="Q25" i="100" s="1"/>
  <c r="Z27" i="4"/>
  <c r="P24" i="101"/>
  <c r="Q24" i="101" s="1"/>
  <c r="T24" i="101"/>
  <c r="Z11" i="4"/>
  <c r="Y30" i="4"/>
  <c r="Z30" i="4" s="1"/>
  <c r="T16" i="101"/>
  <c r="P16" i="101"/>
  <c r="Q16" i="101" s="1"/>
  <c r="W15" i="4"/>
  <c r="Z27" i="100"/>
  <c r="W19" i="4"/>
  <c r="Z12" i="100"/>
  <c r="W18" i="100"/>
  <c r="W24" i="4"/>
  <c r="P14" i="4"/>
  <c r="Q14" i="4" s="1"/>
  <c r="T14" i="4"/>
  <c r="P28" i="101"/>
  <c r="Q28" i="101" s="1"/>
  <c r="T28" i="101"/>
  <c r="Z19" i="101"/>
  <c r="W20" i="101"/>
  <c r="W27" i="101"/>
  <c r="W15" i="100"/>
  <c r="P26" i="100"/>
  <c r="Q26" i="100" s="1"/>
  <c r="T26" i="100"/>
  <c r="W28" i="101"/>
  <c r="W18" i="4"/>
  <c r="W12" i="101"/>
  <c r="T21" i="100"/>
  <c r="P21" i="100"/>
  <c r="Q21" i="100" s="1"/>
  <c r="P23" i="101"/>
  <c r="Q23" i="101" s="1"/>
  <c r="T23" i="101"/>
  <c r="W20" i="4"/>
  <c r="T15" i="4"/>
  <c r="P15" i="4"/>
  <c r="Q15" i="4" s="1"/>
  <c r="Z23" i="4"/>
  <c r="T22" i="4"/>
  <c r="P22" i="4"/>
  <c r="Q22" i="4" s="1"/>
  <c r="Z20" i="4"/>
  <c r="Z23" i="100"/>
  <c r="P14" i="100"/>
  <c r="Q14" i="100" s="1"/>
  <c r="T14" i="100"/>
  <c r="Y30" i="101"/>
  <c r="Z30" i="101" s="1"/>
  <c r="Z11" i="101"/>
  <c r="T11" i="101"/>
  <c r="S30" i="101"/>
  <c r="T30" i="101" s="1"/>
  <c r="P11" i="101"/>
  <c r="Q11" i="101" s="1"/>
  <c r="Z27" i="101"/>
  <c r="P27" i="101"/>
  <c r="Q27" i="101" s="1"/>
  <c r="T27" i="101"/>
  <c r="W26" i="101"/>
  <c r="P17" i="4"/>
  <c r="Q17" i="4" s="1"/>
  <c r="T17" i="4"/>
  <c r="W19" i="101"/>
  <c r="P21" i="101"/>
  <c r="Q21" i="101" s="1"/>
  <c r="T21" i="101"/>
  <c r="W14" i="100"/>
  <c r="Z23" i="101"/>
  <c r="P25" i="4"/>
  <c r="Q25" i="4" s="1"/>
  <c r="T25" i="4"/>
  <c r="Z14" i="101"/>
  <c r="W25" i="101"/>
  <c r="W22" i="101"/>
  <c r="Z17" i="4"/>
  <c r="Z24" i="101"/>
  <c r="T20" i="100"/>
  <c r="P20" i="100"/>
  <c r="Q20" i="100" s="1"/>
  <c r="Z22" i="101"/>
  <c r="F27" i="139"/>
  <c r="Q21" i="152"/>
  <c r="AB17" i="152" s="1"/>
  <c r="G31" i="144"/>
  <c r="F29" i="134"/>
  <c r="H29" i="134"/>
  <c r="H13" i="134"/>
  <c r="H18" i="134"/>
  <c r="F26" i="134"/>
  <c r="AC12" i="147"/>
  <c r="X31" i="147"/>
  <c r="F30" i="94"/>
  <c r="G10" i="94"/>
  <c r="N10" i="94"/>
  <c r="R21" i="10"/>
  <c r="C24" i="106"/>
  <c r="D13" i="147"/>
  <c r="F13" i="147" s="1"/>
  <c r="J27" i="107"/>
  <c r="K27" i="107" s="1"/>
  <c r="E27" i="107"/>
  <c r="N17" i="96"/>
  <c r="Q17" i="96" s="1"/>
  <c r="D30" i="95"/>
  <c r="E12" i="140"/>
  <c r="P25" i="105"/>
  <c r="Q25" i="105" s="1"/>
  <c r="T25" i="105"/>
  <c r="G25" i="94"/>
  <c r="Q25" i="94"/>
  <c r="N13" i="96"/>
  <c r="G13" i="96" s="1"/>
  <c r="Q31" i="145"/>
  <c r="H27" i="139"/>
  <c r="N10" i="141"/>
  <c r="F29" i="141"/>
  <c r="F30" i="141"/>
  <c r="H19" i="125"/>
  <c r="T28" i="105"/>
  <c r="P28" i="105"/>
  <c r="Q28" i="105" s="1"/>
  <c r="J16" i="107"/>
  <c r="K16" i="107" s="1"/>
  <c r="E16" i="107"/>
  <c r="R12" i="10"/>
  <c r="X12" i="10"/>
  <c r="C15" i="106"/>
  <c r="T22" i="105"/>
  <c r="P22" i="105"/>
  <c r="Q22" i="105" s="1"/>
  <c r="AA13" i="68"/>
  <c r="E20" i="107"/>
  <c r="J20" i="107"/>
  <c r="K20" i="107" s="1"/>
  <c r="E26" i="107"/>
  <c r="J26" i="107"/>
  <c r="K26" i="107" s="1"/>
  <c r="AC19" i="145"/>
  <c r="D27" i="148"/>
  <c r="K27" i="148" s="1"/>
  <c r="D12" i="148"/>
  <c r="J31" i="148"/>
  <c r="E29" i="107"/>
  <c r="J29" i="107"/>
  <c r="K29" i="107" s="1"/>
  <c r="V30" i="34"/>
  <c r="Y30" i="34" s="1"/>
  <c r="Y10" i="34"/>
  <c r="U10" i="34"/>
  <c r="F14" i="155"/>
  <c r="G14" i="155" s="1"/>
  <c r="J14" i="155"/>
  <c r="D28" i="148"/>
  <c r="K28" i="148" s="1"/>
  <c r="AA18" i="79"/>
  <c r="AD18" i="79"/>
  <c r="E19" i="125"/>
  <c r="AC15" i="125"/>
  <c r="U15" i="125" s="1"/>
  <c r="D24" i="143"/>
  <c r="K24" i="143" s="1"/>
  <c r="T24" i="105"/>
  <c r="P24" i="105"/>
  <c r="Q24" i="105" s="1"/>
  <c r="J16" i="155"/>
  <c r="F16" i="155"/>
  <c r="G16" i="155" s="1"/>
  <c r="P21" i="103"/>
  <c r="Q21" i="103" s="1"/>
  <c r="T21" i="103"/>
  <c r="J14" i="107"/>
  <c r="E14" i="107"/>
  <c r="D32" i="107"/>
  <c r="C29" i="53"/>
  <c r="D29" i="53" s="1"/>
  <c r="AC14" i="142"/>
  <c r="G31" i="145"/>
  <c r="AC21" i="147"/>
  <c r="D15" i="148"/>
  <c r="K15" i="148" s="1"/>
  <c r="G11" i="95"/>
  <c r="Q11" i="95"/>
  <c r="I30" i="34"/>
  <c r="AC24" i="142"/>
  <c r="D13" i="144"/>
  <c r="K13" i="144"/>
  <c r="M23" i="95"/>
  <c r="E26" i="140"/>
  <c r="D21" i="145"/>
  <c r="D17" i="145"/>
  <c r="K17" i="145"/>
  <c r="AC22" i="148"/>
  <c r="U16" i="10"/>
  <c r="F30" i="95"/>
  <c r="N10" i="95"/>
  <c r="Q10" i="95" s="1"/>
  <c r="G10" i="95"/>
  <c r="N10" i="108"/>
  <c r="F30" i="108"/>
  <c r="F29" i="108"/>
  <c r="U12" i="10"/>
  <c r="AD13" i="125"/>
  <c r="D22" i="142"/>
  <c r="H22" i="142" s="1"/>
  <c r="K22" i="142"/>
  <c r="AC21" i="148"/>
  <c r="G29" i="53"/>
  <c r="D25" i="148"/>
  <c r="H25" i="148" s="1"/>
  <c r="F13" i="144"/>
  <c r="N18" i="95"/>
  <c r="Q18" i="95" s="1"/>
  <c r="D19" i="147"/>
  <c r="K19" i="147" s="1"/>
  <c r="N16" i="141"/>
  <c r="K16" i="141" s="1"/>
  <c r="H18" i="139"/>
  <c r="Z11" i="105"/>
  <c r="Y30" i="105"/>
  <c r="Z30" i="105" s="1"/>
  <c r="AT30" i="105" s="1"/>
  <c r="D21" i="147"/>
  <c r="H21" i="147" s="1"/>
  <c r="N23" i="141"/>
  <c r="I23" i="141" s="1"/>
  <c r="G23" i="141"/>
  <c r="Y10" i="48"/>
  <c r="V30" i="48"/>
  <c r="G30" i="48" s="1"/>
  <c r="F22" i="142"/>
  <c r="E25" i="140"/>
  <c r="D29" i="148"/>
  <c r="H29" i="148" s="1"/>
  <c r="H21" i="79"/>
  <c r="J20" i="155"/>
  <c r="F20" i="155"/>
  <c r="G20" i="155" s="1"/>
  <c r="F21" i="155"/>
  <c r="G21" i="155" s="1"/>
  <c r="J21" i="155"/>
  <c r="P17" i="104"/>
  <c r="Q17" i="104" s="1"/>
  <c r="T17" i="104"/>
  <c r="J15" i="107"/>
  <c r="K15" i="107" s="1"/>
  <c r="E15" i="107"/>
  <c r="D28" i="147"/>
  <c r="H28" i="147" s="1"/>
  <c r="E27" i="140"/>
  <c r="D24" i="148"/>
  <c r="K24" i="148" s="1"/>
  <c r="AC22" i="142"/>
  <c r="P27" i="105"/>
  <c r="Q27" i="105" s="1"/>
  <c r="T27" i="105"/>
  <c r="AA20" i="68"/>
  <c r="D20" i="148"/>
  <c r="K20" i="148" s="1"/>
  <c r="O15" i="98"/>
  <c r="C16" i="106"/>
  <c r="R13" i="10"/>
  <c r="X13" i="10"/>
  <c r="M18" i="95"/>
  <c r="I21" i="141"/>
  <c r="C29" i="55"/>
  <c r="D29" i="55" s="1"/>
  <c r="J26" i="155"/>
  <c r="F26" i="155"/>
  <c r="G26" i="155" s="1"/>
  <c r="AC27" i="148"/>
  <c r="G15" i="98"/>
  <c r="J30" i="94"/>
  <c r="K10" i="94"/>
  <c r="D20" i="145"/>
  <c r="F20" i="145" s="1"/>
  <c r="G31" i="142"/>
  <c r="D13" i="143"/>
  <c r="F13" i="143" s="1"/>
  <c r="AA15" i="68"/>
  <c r="AD15" i="68" s="1"/>
  <c r="N16" i="108"/>
  <c r="K16" i="108" s="1"/>
  <c r="N17" i="94"/>
  <c r="Q17" i="94" s="1"/>
  <c r="X21" i="10"/>
  <c r="E15" i="98"/>
  <c r="V14" i="98" s="1"/>
  <c r="E21" i="79"/>
  <c r="N27" i="141"/>
  <c r="I27" i="141" s="1"/>
  <c r="G27" i="141"/>
  <c r="P30" i="101"/>
  <c r="Q30" i="101" s="1"/>
  <c r="F21" i="147"/>
  <c r="Q31" i="148"/>
  <c r="V31" i="148" s="1"/>
  <c r="C19" i="106"/>
  <c r="Y13" i="34"/>
  <c r="N20" i="108"/>
  <c r="K20" i="108" s="1"/>
  <c r="AC21" i="143"/>
  <c r="D26" i="142"/>
  <c r="F26" i="142" s="1"/>
  <c r="D29" i="146"/>
  <c r="K29" i="146" s="1"/>
  <c r="AC23" i="147"/>
  <c r="T12" i="103"/>
  <c r="P12" i="103"/>
  <c r="Q12" i="103" s="1"/>
  <c r="G29" i="55"/>
  <c r="D30" i="96"/>
  <c r="F28" i="147"/>
  <c r="T26" i="105"/>
  <c r="P26" i="105"/>
  <c r="Q26" i="105" s="1"/>
  <c r="F24" i="148"/>
  <c r="F19" i="155"/>
  <c r="G19" i="155" s="1"/>
  <c r="J19" i="155"/>
  <c r="D16" i="143"/>
  <c r="K16" i="143" s="1"/>
  <c r="F27" i="155"/>
  <c r="G27" i="155" s="1"/>
  <c r="J27" i="155"/>
  <c r="T21" i="79"/>
  <c r="U15" i="79"/>
  <c r="N13" i="108"/>
  <c r="M13" i="108" s="1"/>
  <c r="G13" i="108"/>
  <c r="L30" i="108"/>
  <c r="L29" i="108"/>
  <c r="M10" i="108"/>
  <c r="I21" i="108"/>
  <c r="F23" i="145"/>
  <c r="D15" i="142"/>
  <c r="AC20" i="147"/>
  <c r="AT13" i="105"/>
  <c r="S30" i="34"/>
  <c r="AC26" i="143"/>
  <c r="G13" i="97"/>
  <c r="Q13" i="97"/>
  <c r="C29" i="52"/>
  <c r="D17" i="52" s="1"/>
  <c r="G19" i="98"/>
  <c r="W18" i="98" s="1"/>
  <c r="W16" i="98"/>
  <c r="AC16" i="142"/>
  <c r="D14" i="143"/>
  <c r="H14" i="143" s="1"/>
  <c r="N16" i="96"/>
  <c r="Q16" i="96" s="1"/>
  <c r="AC21" i="68"/>
  <c r="F21" i="68" s="1"/>
  <c r="I19" i="98"/>
  <c r="X18" i="98" s="1"/>
  <c r="N18" i="96"/>
  <c r="Q18" i="96" s="1"/>
  <c r="AA18" i="68"/>
  <c r="D24" i="145"/>
  <c r="K24" i="145" s="1"/>
  <c r="M21" i="108"/>
  <c r="AC15" i="79"/>
  <c r="I15" i="79" s="1"/>
  <c r="AA12" i="79"/>
  <c r="AC29" i="148"/>
  <c r="AA17" i="68"/>
  <c r="AD17" i="68" s="1"/>
  <c r="N27" i="108"/>
  <c r="I27" i="108" s="1"/>
  <c r="F15" i="137"/>
  <c r="S15" i="98"/>
  <c r="AC12" i="98" s="1"/>
  <c r="D16" i="147"/>
  <c r="K16" i="147" s="1"/>
  <c r="Y12" i="34"/>
  <c r="W12" i="34"/>
  <c r="H22" i="134"/>
  <c r="F24" i="143"/>
  <c r="E28" i="140"/>
  <c r="D27" i="147"/>
  <c r="K27" i="147"/>
  <c r="J25" i="107"/>
  <c r="K25" i="107" s="1"/>
  <c r="E25" i="107"/>
  <c r="D17" i="147"/>
  <c r="D27" i="145"/>
  <c r="D23" i="147"/>
  <c r="K23" i="147" s="1"/>
  <c r="H15" i="148"/>
  <c r="AC16" i="147"/>
  <c r="Y16" i="34"/>
  <c r="U16" i="34"/>
  <c r="I16" i="84"/>
  <c r="D28" i="145"/>
  <c r="K28" i="145" s="1"/>
  <c r="D15" i="143"/>
  <c r="K15" i="143" s="1"/>
  <c r="D18" i="53"/>
  <c r="O16" i="92"/>
  <c r="AA12" i="92"/>
  <c r="AC28" i="145"/>
  <c r="F14" i="143"/>
  <c r="E21" i="92"/>
  <c r="V20" i="92" s="1"/>
  <c r="H14" i="148"/>
  <c r="T13" i="104"/>
  <c r="P13" i="104"/>
  <c r="Q13" i="104" s="1"/>
  <c r="F17" i="144"/>
  <c r="J31" i="145"/>
  <c r="D12" i="145"/>
  <c r="K12" i="145" s="1"/>
  <c r="AC21" i="144"/>
  <c r="E19" i="140"/>
  <c r="L29" i="55"/>
  <c r="D20" i="143"/>
  <c r="K20" i="143" s="1"/>
  <c r="AC24" i="144"/>
  <c r="P11" i="111"/>
  <c r="D11" i="111"/>
  <c r="D23" i="148"/>
  <c r="K23" i="148" s="1"/>
  <c r="F20" i="148"/>
  <c r="E18" i="140"/>
  <c r="D16" i="144"/>
  <c r="H16" i="144" s="1"/>
  <c r="N13" i="141"/>
  <c r="K13" i="141" s="1"/>
  <c r="F23" i="147"/>
  <c r="O31" i="139"/>
  <c r="G31" i="139"/>
  <c r="T15" i="105"/>
  <c r="P15" i="105"/>
  <c r="Q15" i="105" s="1"/>
  <c r="D19" i="148"/>
  <c r="F19" i="148" s="1"/>
  <c r="K19" i="148"/>
  <c r="I29" i="55"/>
  <c r="I29" i="53"/>
  <c r="F29" i="137"/>
  <c r="N16" i="94"/>
  <c r="Q16" i="94" s="1"/>
  <c r="F15" i="143"/>
  <c r="E13" i="140"/>
  <c r="D22" i="145"/>
  <c r="F22" i="145" s="1"/>
  <c r="T21" i="104"/>
  <c r="P21" i="104"/>
  <c r="Q21" i="104" s="1"/>
  <c r="D31" i="155"/>
  <c r="J31" i="155" s="1"/>
  <c r="F12" i="155"/>
  <c r="J12" i="155"/>
  <c r="D31" i="136"/>
  <c r="E31" i="136" s="1"/>
  <c r="H31" i="136"/>
  <c r="AA12" i="125"/>
  <c r="J30" i="95"/>
  <c r="K10" i="95"/>
  <c r="N23" i="96"/>
  <c r="Q23" i="96" s="1"/>
  <c r="G23" i="96"/>
  <c r="I18" i="106"/>
  <c r="H26" i="139"/>
  <c r="H25" i="134"/>
  <c r="O16" i="152"/>
  <c r="AA12" i="152" s="1"/>
  <c r="H19" i="148"/>
  <c r="X12" i="152"/>
  <c r="G26" i="97"/>
  <c r="Q26" i="97"/>
  <c r="E21" i="152"/>
  <c r="V19" i="152" s="1"/>
  <c r="J31" i="142"/>
  <c r="D12" i="142"/>
  <c r="K12" i="142" s="1"/>
  <c r="I29" i="52"/>
  <c r="K18" i="95"/>
  <c r="M26" i="97"/>
  <c r="Q31" i="143"/>
  <c r="T31" i="143" s="1"/>
  <c r="I16" i="141"/>
  <c r="N20" i="96"/>
  <c r="Q20" i="96" s="1"/>
  <c r="S30" i="104"/>
  <c r="T30" i="104" s="1"/>
  <c r="P11" i="104"/>
  <c r="T11" i="104"/>
  <c r="T17" i="105"/>
  <c r="P17" i="105"/>
  <c r="Q17" i="105" s="1"/>
  <c r="F16" i="144"/>
  <c r="AD14" i="79"/>
  <c r="AA14" i="79"/>
  <c r="F27" i="147"/>
  <c r="H26" i="107"/>
  <c r="D19" i="142"/>
  <c r="F19" i="142" s="1"/>
  <c r="F27" i="145"/>
  <c r="AC25" i="145"/>
  <c r="E16" i="140"/>
  <c r="J17" i="107"/>
  <c r="K17" i="107" s="1"/>
  <c r="E17" i="107"/>
  <c r="H19" i="147"/>
  <c r="E21" i="140"/>
  <c r="E14" i="140"/>
  <c r="D25" i="145"/>
  <c r="K25" i="145" s="1"/>
  <c r="M19" i="98"/>
  <c r="Z17" i="98" s="1"/>
  <c r="J23" i="107"/>
  <c r="K23" i="107" s="1"/>
  <c r="E23" i="107"/>
  <c r="D16" i="52"/>
  <c r="I17" i="106"/>
  <c r="O19" i="125"/>
  <c r="AA15" i="125"/>
  <c r="D18" i="147"/>
  <c r="K18" i="147" s="1"/>
  <c r="AC27" i="145"/>
  <c r="T23" i="68"/>
  <c r="D18" i="148"/>
  <c r="K18" i="148" s="1"/>
  <c r="T14" i="104"/>
  <c r="P14" i="104"/>
  <c r="Q14" i="104" s="1"/>
  <c r="Q23" i="68"/>
  <c r="P23" i="105"/>
  <c r="Q23" i="105" s="1"/>
  <c r="T23" i="105"/>
  <c r="AC14" i="147"/>
  <c r="E30" i="45"/>
  <c r="F22" i="139"/>
  <c r="E20" i="140"/>
  <c r="F21" i="139"/>
  <c r="D28" i="142"/>
  <c r="F28" i="142" s="1"/>
  <c r="I21" i="68"/>
  <c r="AC25" i="148"/>
  <c r="D31" i="138"/>
  <c r="E31" i="138" s="1"/>
  <c r="H31" i="138"/>
  <c r="N12" i="97"/>
  <c r="Q12" i="97" s="1"/>
  <c r="H27" i="147"/>
  <c r="G21" i="92"/>
  <c r="W17" i="92" s="1"/>
  <c r="AC23" i="148"/>
  <c r="D19" i="144"/>
  <c r="F19" i="144" s="1"/>
  <c r="H23" i="68"/>
  <c r="H12" i="148"/>
  <c r="H20" i="148"/>
  <c r="S30" i="105"/>
  <c r="T30" i="105" s="1"/>
  <c r="T13" i="105"/>
  <c r="P13" i="105"/>
  <c r="Q13" i="105" s="1"/>
  <c r="W21" i="79"/>
  <c r="X15" i="79"/>
  <c r="AA31" i="139"/>
  <c r="I21" i="84"/>
  <c r="P12" i="105"/>
  <c r="Q12" i="105" s="1"/>
  <c r="T12" i="105"/>
  <c r="G23" i="95"/>
  <c r="Q23" i="95"/>
  <c r="M21" i="152"/>
  <c r="Z19" i="152" s="1"/>
  <c r="Z17" i="152"/>
  <c r="H18" i="148"/>
  <c r="AA31" i="134"/>
  <c r="H23" i="148"/>
  <c r="I16" i="92"/>
  <c r="X15" i="92" s="1"/>
  <c r="AC14" i="143"/>
  <c r="X31" i="143"/>
  <c r="AC12" i="143"/>
  <c r="D18" i="55"/>
  <c r="M16" i="152"/>
  <c r="M23" i="152" s="1"/>
  <c r="E24" i="140"/>
  <c r="M15" i="98"/>
  <c r="M21" i="98" s="1"/>
  <c r="Z12" i="98"/>
  <c r="D20" i="142"/>
  <c r="H20" i="142" s="1"/>
  <c r="AC26" i="142"/>
  <c r="K11" i="95"/>
  <c r="H27" i="137"/>
  <c r="I29" i="106"/>
  <c r="AA13" i="98"/>
  <c r="H21" i="139"/>
  <c r="N18" i="97"/>
  <c r="Q18" i="97" s="1"/>
  <c r="N24" i="141"/>
  <c r="I24" i="141" s="1"/>
  <c r="AC18" i="142"/>
  <c r="AC13" i="148"/>
  <c r="E21" i="107"/>
  <c r="J21" i="107"/>
  <c r="K21" i="107" s="1"/>
  <c r="AC31" i="147"/>
  <c r="I15" i="98"/>
  <c r="X14" i="98"/>
  <c r="D30" i="97"/>
  <c r="G16" i="152"/>
  <c r="G23" i="152" s="1"/>
  <c r="AT26" i="105"/>
  <c r="E31" i="107"/>
  <c r="J31" i="107"/>
  <c r="K31" i="107" s="1"/>
  <c r="G31" i="148"/>
  <c r="P20" i="105"/>
  <c r="Q20" i="105" s="1"/>
  <c r="T20" i="105"/>
  <c r="J22" i="107"/>
  <c r="K22" i="107" s="1"/>
  <c r="E22" i="107"/>
  <c r="E28" i="107"/>
  <c r="J28" i="107"/>
  <c r="K28" i="107" s="1"/>
  <c r="AC17" i="148"/>
  <c r="H22" i="107"/>
  <c r="H27" i="107"/>
  <c r="D13" i="142"/>
  <c r="M21" i="92"/>
  <c r="Z20" i="92" s="1"/>
  <c r="E19" i="98"/>
  <c r="V18" i="98" s="1"/>
  <c r="H23" i="147"/>
  <c r="AC18" i="143"/>
  <c r="Q21" i="79"/>
  <c r="R15" i="79"/>
  <c r="P25" i="104"/>
  <c r="Q25" i="104" s="1"/>
  <c r="T25" i="104"/>
  <c r="H16" i="107"/>
  <c r="N26" i="95"/>
  <c r="Q26" i="95" s="1"/>
  <c r="L29" i="53"/>
  <c r="J30" i="107"/>
  <c r="K30" i="107" s="1"/>
  <c r="E30" i="107"/>
  <c r="H16" i="143"/>
  <c r="D28" i="143"/>
  <c r="H28" i="143" s="1"/>
  <c r="T14" i="103"/>
  <c r="P14" i="103"/>
  <c r="Q14" i="103" s="1"/>
  <c r="Q19" i="98"/>
  <c r="AB18" i="98" s="1"/>
  <c r="T28" i="104"/>
  <c r="P28" i="104"/>
  <c r="Q28" i="104" s="1"/>
  <c r="AC16" i="68"/>
  <c r="AA12" i="68"/>
  <c r="D15" i="55"/>
  <c r="I21" i="152"/>
  <c r="X19" i="152" s="1"/>
  <c r="Z11" i="103"/>
  <c r="AT28" i="103" s="1"/>
  <c r="Y30" i="103"/>
  <c r="Z30" i="103" s="1"/>
  <c r="AC17" i="143"/>
  <c r="AD13" i="68"/>
  <c r="J18" i="155"/>
  <c r="F18" i="155"/>
  <c r="G18" i="155" s="1"/>
  <c r="AC20" i="143"/>
  <c r="D26" i="148"/>
  <c r="K26" i="148" s="1"/>
  <c r="D21" i="143"/>
  <c r="K21" i="143" s="1"/>
  <c r="F22" i="155"/>
  <c r="G22" i="155" s="1"/>
  <c r="J22" i="155"/>
  <c r="AC19" i="147"/>
  <c r="G16" i="92"/>
  <c r="W12" i="92" s="1"/>
  <c r="J19" i="107"/>
  <c r="K19" i="107" s="1"/>
  <c r="E19" i="107"/>
  <c r="D16" i="148"/>
  <c r="F16" i="148" s="1"/>
  <c r="T24" i="103"/>
  <c r="P24" i="103"/>
  <c r="Q24" i="103" s="1"/>
  <c r="Q15" i="98"/>
  <c r="Q21" i="98" s="1"/>
  <c r="F12" i="148"/>
  <c r="H23" i="145"/>
  <c r="AD12" i="125"/>
  <c r="E29" i="102"/>
  <c r="D17" i="53"/>
  <c r="G20" i="95"/>
  <c r="N20" i="95"/>
  <c r="Q20" i="95" s="1"/>
  <c r="R21" i="68"/>
  <c r="H31" i="140"/>
  <c r="D31" i="140"/>
  <c r="E31" i="140" s="1"/>
  <c r="AC19" i="79"/>
  <c r="O19" i="79" s="1"/>
  <c r="AA16" i="79"/>
  <c r="AD16" i="79" s="1"/>
  <c r="N26" i="96"/>
  <c r="Q26" i="96" s="1"/>
  <c r="H17" i="147"/>
  <c r="T23" i="104"/>
  <c r="P23" i="104"/>
  <c r="Q23" i="104" s="1"/>
  <c r="Y19" i="34"/>
  <c r="W19" i="34"/>
  <c r="U19" i="34"/>
  <c r="AC23" i="144"/>
  <c r="M16" i="92"/>
  <c r="M23" i="92" s="1"/>
  <c r="T27" i="104"/>
  <c r="P27" i="104"/>
  <c r="Q27" i="104" s="1"/>
  <c r="Z18" i="98"/>
  <c r="D23" i="144"/>
  <c r="F23" i="144" s="1"/>
  <c r="N12" i="96"/>
  <c r="Q12" i="96" s="1"/>
  <c r="I19" i="125"/>
  <c r="O15" i="125"/>
  <c r="U26" i="10"/>
  <c r="X12" i="98"/>
  <c r="D21" i="112"/>
  <c r="P21" i="112"/>
  <c r="D21" i="142"/>
  <c r="H21" i="142" s="1"/>
  <c r="H13" i="147"/>
  <c r="M20" i="108"/>
  <c r="D29" i="143"/>
  <c r="H27" i="148"/>
  <c r="E24" i="107"/>
  <c r="J24" i="107"/>
  <c r="K24" i="107" s="1"/>
  <c r="AT28" i="105"/>
  <c r="D22" i="148"/>
  <c r="K22" i="148" s="1"/>
  <c r="F27" i="148"/>
  <c r="E31" i="148"/>
  <c r="M31" i="148"/>
  <c r="D25" i="147"/>
  <c r="K25" i="147" s="1"/>
  <c r="H16" i="147"/>
  <c r="F19" i="125"/>
  <c r="I15" i="125"/>
  <c r="H12" i="145"/>
  <c r="F15" i="148"/>
  <c r="AT18" i="103"/>
  <c r="D24" i="147"/>
  <c r="K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W25" i="34" s="1"/>
  <c r="T12" i="104"/>
  <c r="P12" i="104"/>
  <c r="Q12" i="104" s="1"/>
  <c r="D22" i="147"/>
  <c r="K22" i="147" s="1"/>
  <c r="H29" i="143"/>
  <c r="N19" i="94"/>
  <c r="Q19" i="94" s="1"/>
  <c r="T31" i="145"/>
  <c r="Y10" i="47"/>
  <c r="V30" i="47"/>
  <c r="Y30" i="47" s="1"/>
  <c r="F14" i="139"/>
  <c r="I28" i="84"/>
  <c r="AC20" i="142"/>
  <c r="W11" i="103"/>
  <c r="V30" i="103"/>
  <c r="W30" i="103" s="1"/>
  <c r="P23" i="112"/>
  <c r="D23" i="112"/>
  <c r="C29" i="56"/>
  <c r="D25" i="56" s="1"/>
  <c r="F22" i="134"/>
  <c r="AA13" i="79"/>
  <c r="H25" i="145"/>
  <c r="C32" i="107"/>
  <c r="H23" i="139"/>
  <c r="I23" i="96"/>
  <c r="F24" i="155"/>
  <c r="G24" i="155" s="1"/>
  <c r="J24" i="155"/>
  <c r="N14" i="97"/>
  <c r="Q14" i="97" s="1"/>
  <c r="E16" i="152"/>
  <c r="E23" i="152" s="1"/>
  <c r="F18" i="134"/>
  <c r="K20" i="95"/>
  <c r="E27" i="3"/>
  <c r="F19" i="139"/>
  <c r="P24" i="109"/>
  <c r="D24" i="109"/>
  <c r="P25" i="103"/>
  <c r="Q25" i="103" s="1"/>
  <c r="T25" i="103"/>
  <c r="N22" i="108"/>
  <c r="K22" i="108" s="1"/>
  <c r="M11" i="95"/>
  <c r="P17" i="111"/>
  <c r="D17" i="111"/>
  <c r="AC28" i="143"/>
  <c r="D22" i="52"/>
  <c r="E31" i="139"/>
  <c r="M31" i="139"/>
  <c r="D14" i="145"/>
  <c r="K14" i="145"/>
  <c r="H20" i="145"/>
  <c r="K21" i="108"/>
  <c r="N14" i="95"/>
  <c r="N19" i="141"/>
  <c r="K19" i="141" s="1"/>
  <c r="P15" i="103"/>
  <c r="Q15" i="103" s="1"/>
  <c r="T15" i="103"/>
  <c r="Q30" i="47"/>
  <c r="W17" i="98"/>
  <c r="AA13" i="92"/>
  <c r="P16" i="104"/>
  <c r="Q16" i="104" s="1"/>
  <c r="T16" i="104"/>
  <c r="J13" i="155"/>
  <c r="F13" i="155"/>
  <c r="G13" i="155" s="1"/>
  <c r="P10" i="109"/>
  <c r="D10" i="109"/>
  <c r="N19" i="95"/>
  <c r="Q19" i="95" s="1"/>
  <c r="T26" i="104"/>
  <c r="P26" i="104"/>
  <c r="Q26" i="104" s="1"/>
  <c r="AT20" i="105"/>
  <c r="N26" i="94"/>
  <c r="Q26" i="94" s="1"/>
  <c r="D29" i="144"/>
  <c r="K29" i="144" s="1"/>
  <c r="D25" i="112"/>
  <c r="L29" i="56"/>
  <c r="D21" i="146"/>
  <c r="F21" i="146" s="1"/>
  <c r="P25" i="111"/>
  <c r="D25" i="111"/>
  <c r="D12" i="109"/>
  <c r="E13" i="3"/>
  <c r="F14" i="134"/>
  <c r="K23" i="95"/>
  <c r="D26" i="145"/>
  <c r="K26" i="145" s="1"/>
  <c r="P14" i="110"/>
  <c r="D14" i="110"/>
  <c r="D26" i="144"/>
  <c r="K26" i="144" s="1"/>
  <c r="F14" i="145"/>
  <c r="D24" i="45"/>
  <c r="C30" i="45"/>
  <c r="D25" i="45" s="1"/>
  <c r="D12" i="45"/>
  <c r="K19" i="125"/>
  <c r="R15" i="125"/>
  <c r="D19" i="145"/>
  <c r="D26" i="52"/>
  <c r="X17" i="98"/>
  <c r="D19" i="143"/>
  <c r="F19" i="143" s="1"/>
  <c r="AA15" i="92"/>
  <c r="H16" i="148"/>
  <c r="D13" i="109"/>
  <c r="H15" i="142"/>
  <c r="D25" i="53"/>
  <c r="D22" i="112"/>
  <c r="D25" i="146"/>
  <c r="H25" i="146" s="1"/>
  <c r="N22" i="94"/>
  <c r="Q22" i="94" s="1"/>
  <c r="G22" i="94"/>
  <c r="E15" i="3"/>
  <c r="H24" i="147"/>
  <c r="I26" i="95"/>
  <c r="D19" i="112"/>
  <c r="M20" i="95"/>
  <c r="AB19" i="152"/>
  <c r="T24" i="104"/>
  <c r="P24" i="104"/>
  <c r="Q24" i="104" s="1"/>
  <c r="AN14" i="103"/>
  <c r="T15" i="104"/>
  <c r="P15" i="104"/>
  <c r="Q15" i="104" s="1"/>
  <c r="D15" i="145"/>
  <c r="F15" i="145" s="1"/>
  <c r="AT24" i="103"/>
  <c r="D13" i="145"/>
  <c r="K13" i="145" s="1"/>
  <c r="J17" i="155"/>
  <c r="F17" i="155"/>
  <c r="G17" i="155" s="1"/>
  <c r="D21" i="144"/>
  <c r="K21" i="144" s="1"/>
  <c r="F20" i="143"/>
  <c r="E31" i="143"/>
  <c r="U21" i="68"/>
  <c r="P22" i="111"/>
  <c r="D22" i="111"/>
  <c r="Z21" i="79"/>
  <c r="AA15" i="79"/>
  <c r="I21" i="92"/>
  <c r="X18" i="92" s="1"/>
  <c r="D26" i="143"/>
  <c r="F28" i="139"/>
  <c r="AC14" i="98"/>
  <c r="K26" i="94"/>
  <c r="H23" i="134"/>
  <c r="D13" i="56"/>
  <c r="H15" i="143"/>
  <c r="P12" i="110"/>
  <c r="D12" i="110"/>
  <c r="E31" i="137"/>
  <c r="M31" i="137"/>
  <c r="D15" i="147"/>
  <c r="F15" i="147" s="1"/>
  <c r="T16" i="105"/>
  <c r="P16" i="105"/>
  <c r="Q16" i="105" s="1"/>
  <c r="L30" i="45"/>
  <c r="AT22" i="103"/>
  <c r="J30" i="141"/>
  <c r="J29" i="141"/>
  <c r="K10" i="141"/>
  <c r="N19" i="125"/>
  <c r="X15" i="125"/>
  <c r="D27" i="52"/>
  <c r="N21" i="96"/>
  <c r="Q21" i="96" s="1"/>
  <c r="G21" i="96"/>
  <c r="D25" i="144"/>
  <c r="U24" i="34"/>
  <c r="D18" i="142"/>
  <c r="F18" i="142" s="1"/>
  <c r="E31" i="147"/>
  <c r="N19" i="97"/>
  <c r="Q19" i="97" s="1"/>
  <c r="F26" i="139"/>
  <c r="D27" i="143"/>
  <c r="I29" i="54"/>
  <c r="Y22" i="34"/>
  <c r="D19" i="146"/>
  <c r="K19" i="146" s="1"/>
  <c r="P20" i="109"/>
  <c r="D20" i="109"/>
  <c r="P10" i="110"/>
  <c r="D10" i="110"/>
  <c r="D23" i="111"/>
  <c r="U11" i="34"/>
  <c r="D27" i="55"/>
  <c r="X14" i="152"/>
  <c r="F29" i="144"/>
  <c r="C27" i="106"/>
  <c r="X31" i="146"/>
  <c r="AA31" i="146" s="1"/>
  <c r="P17" i="109"/>
  <c r="D17" i="109"/>
  <c r="D16" i="109"/>
  <c r="D13" i="111"/>
  <c r="AA21" i="68"/>
  <c r="K21" i="79"/>
  <c r="Q31" i="147"/>
  <c r="P18" i="105"/>
  <c r="Q18" i="105" s="1"/>
  <c r="T18" i="105"/>
  <c r="E23" i="140"/>
  <c r="J23" i="155"/>
  <c r="F23" i="155"/>
  <c r="G23" i="155" s="1"/>
  <c r="U18" i="10"/>
  <c r="F21" i="144"/>
  <c r="M16" i="94"/>
  <c r="J31" i="143"/>
  <c r="M31" i="143" s="1"/>
  <c r="D12" i="143"/>
  <c r="H12" i="143" s="1"/>
  <c r="AT19" i="105"/>
  <c r="E19" i="3"/>
  <c r="D23" i="52"/>
  <c r="O21" i="92"/>
  <c r="AA19" i="92" s="1"/>
  <c r="D11" i="110"/>
  <c r="N11" i="108"/>
  <c r="M11" i="108" s="1"/>
  <c r="H17" i="134"/>
  <c r="AA14" i="152"/>
  <c r="L21" i="68"/>
  <c r="K16" i="94"/>
  <c r="P26" i="103"/>
  <c r="Q26" i="103" s="1"/>
  <c r="T26" i="103"/>
  <c r="F26" i="143"/>
  <c r="D17" i="110"/>
  <c r="H24" i="148"/>
  <c r="F12" i="137"/>
  <c r="K31" i="43"/>
  <c r="L31" i="43"/>
  <c r="N31" i="43" s="1"/>
  <c r="D13" i="148"/>
  <c r="K13" i="148" s="1"/>
  <c r="Q21" i="92"/>
  <c r="AB20" i="92" s="1"/>
  <c r="D19" i="53"/>
  <c r="D12" i="111"/>
  <c r="C29" i="57"/>
  <c r="Q29" i="57" s="1"/>
  <c r="F16" i="137"/>
  <c r="O31" i="134"/>
  <c r="G31" i="134"/>
  <c r="AC29" i="143"/>
  <c r="O30" i="48"/>
  <c r="I26" i="97"/>
  <c r="R11" i="10"/>
  <c r="D14" i="147"/>
  <c r="D12" i="147"/>
  <c r="J31" i="147"/>
  <c r="N14" i="96"/>
  <c r="Q14" i="96" s="1"/>
  <c r="AA18" i="92"/>
  <c r="H14" i="145"/>
  <c r="Y14" i="34"/>
  <c r="P23" i="103"/>
  <c r="Q23" i="103" s="1"/>
  <c r="T23" i="103"/>
  <c r="X31" i="144"/>
  <c r="AA31" i="144" s="1"/>
  <c r="H27" i="145"/>
  <c r="N21" i="79"/>
  <c r="O15" i="79"/>
  <c r="D31" i="139"/>
  <c r="Y31" i="139" s="1"/>
  <c r="D14" i="55"/>
  <c r="X31" i="142"/>
  <c r="AC31" i="142" s="1"/>
  <c r="D26" i="110"/>
  <c r="W20" i="34"/>
  <c r="Y20" i="34"/>
  <c r="I16" i="96"/>
  <c r="P24" i="112"/>
  <c r="D24" i="112"/>
  <c r="W23" i="34"/>
  <c r="R17" i="10"/>
  <c r="O30" i="34"/>
  <c r="P20" i="111"/>
  <c r="D20" i="111"/>
  <c r="P13" i="103"/>
  <c r="Q13" i="103" s="1"/>
  <c r="T13" i="103"/>
  <c r="D29" i="147"/>
  <c r="K29" i="147" s="1"/>
  <c r="D20" i="53"/>
  <c r="F26" i="137"/>
  <c r="E31" i="145"/>
  <c r="M31" i="145"/>
  <c r="S21" i="152"/>
  <c r="AC18" i="152" s="1"/>
  <c r="H13" i="148"/>
  <c r="J31" i="36"/>
  <c r="K31" i="36"/>
  <c r="M31" i="36" s="1"/>
  <c r="N24" i="94"/>
  <c r="J18" i="107"/>
  <c r="K18" i="107" s="1"/>
  <c r="E18" i="107"/>
  <c r="S29" i="57"/>
  <c r="N18" i="141"/>
  <c r="K18" i="141" s="1"/>
  <c r="J25" i="155"/>
  <c r="F25" i="155"/>
  <c r="G25" i="155" s="1"/>
  <c r="D17" i="148"/>
  <c r="K17" i="148" s="1"/>
  <c r="L30" i="94"/>
  <c r="M30" i="34"/>
  <c r="D31" i="137"/>
  <c r="Y31" i="137" s="1"/>
  <c r="K31" i="137"/>
  <c r="O21" i="152"/>
  <c r="O23" i="152" s="1"/>
  <c r="N11" i="141"/>
  <c r="I11" i="141" s="1"/>
  <c r="D23" i="45"/>
  <c r="AA14" i="92"/>
  <c r="D25" i="143"/>
  <c r="K25" i="143" s="1"/>
  <c r="D25" i="55"/>
  <c r="Q29" i="56"/>
  <c r="R23" i="10"/>
  <c r="D27" i="53"/>
  <c r="P19" i="111"/>
  <c r="D19" i="111"/>
  <c r="H26" i="142"/>
  <c r="I14" i="95"/>
  <c r="D26" i="147"/>
  <c r="H26" i="147" s="1"/>
  <c r="AB18" i="152"/>
  <c r="F13" i="148"/>
  <c r="X21" i="68"/>
  <c r="D17" i="56"/>
  <c r="E17" i="140"/>
  <c r="T21" i="105"/>
  <c r="P21" i="105"/>
  <c r="Q21" i="105" s="1"/>
  <c r="D12" i="55"/>
  <c r="H13" i="143"/>
  <c r="J30" i="108"/>
  <c r="J29" i="108"/>
  <c r="K10" i="108"/>
  <c r="H22" i="145"/>
  <c r="F12" i="147"/>
  <c r="K17" i="94"/>
  <c r="AC26" i="147"/>
  <c r="Q29" i="55"/>
  <c r="AC31" i="134"/>
  <c r="K25" i="94"/>
  <c r="N11" i="94"/>
  <c r="Q11" i="94" s="1"/>
  <c r="D29" i="45"/>
  <c r="N14" i="94"/>
  <c r="Q14" i="94" s="1"/>
  <c r="N17" i="141"/>
  <c r="I17" i="141" s="1"/>
  <c r="W13" i="92"/>
  <c r="K15" i="98"/>
  <c r="P10" i="111"/>
  <c r="D10" i="111"/>
  <c r="D24" i="142"/>
  <c r="H24" i="142" s="1"/>
  <c r="N15" i="96"/>
  <c r="Q15" i="96" s="1"/>
  <c r="D13" i="110"/>
  <c r="N20" i="94"/>
  <c r="G20" i="94" s="1"/>
  <c r="D14" i="45"/>
  <c r="N23" i="94"/>
  <c r="Q23" i="94" s="1"/>
  <c r="P24" i="110"/>
  <c r="D24" i="110"/>
  <c r="P18" i="112"/>
  <c r="D18" i="112"/>
  <c r="P26" i="109"/>
  <c r="D26" i="109"/>
  <c r="H21" i="146"/>
  <c r="D15" i="112"/>
  <c r="X13" i="152"/>
  <c r="D28" i="146"/>
  <c r="H28" i="146" s="1"/>
  <c r="K28" i="146"/>
  <c r="F29" i="147"/>
  <c r="P11" i="112"/>
  <c r="D11" i="112"/>
  <c r="D19" i="56"/>
  <c r="AA31" i="143"/>
  <c r="N29" i="51"/>
  <c r="P18" i="104"/>
  <c r="Q18" i="104" s="1"/>
  <c r="T18" i="104"/>
  <c r="I17" i="94"/>
  <c r="D25" i="52"/>
  <c r="N25" i="95"/>
  <c r="Q25" i="95" s="1"/>
  <c r="D22" i="144"/>
  <c r="H22" i="144" s="1"/>
  <c r="R10" i="10"/>
  <c r="H29" i="10"/>
  <c r="I29" i="10" s="1"/>
  <c r="W14" i="98"/>
  <c r="F12" i="145"/>
  <c r="H15" i="137"/>
  <c r="S21" i="92"/>
  <c r="AC20" i="92" s="1"/>
  <c r="Y18" i="34"/>
  <c r="AT14" i="105"/>
  <c r="F25" i="134"/>
  <c r="Z13" i="92"/>
  <c r="N24" i="108"/>
  <c r="I24" i="108" s="1"/>
  <c r="D20" i="144"/>
  <c r="K20" i="144" s="1"/>
  <c r="D18" i="143"/>
  <c r="F18" i="143" s="1"/>
  <c r="D15" i="53"/>
  <c r="D28" i="57"/>
  <c r="N18" i="108"/>
  <c r="M18" i="108" s="1"/>
  <c r="F13" i="134"/>
  <c r="K22" i="94"/>
  <c r="U30" i="34"/>
  <c r="H13" i="144"/>
  <c r="C30" i="106"/>
  <c r="K16" i="152"/>
  <c r="Y13" i="152" s="1"/>
  <c r="N15" i="95"/>
  <c r="Q15" i="95" s="1"/>
  <c r="H30" i="96"/>
  <c r="D23" i="143"/>
  <c r="H19" i="143"/>
  <c r="D24" i="53"/>
  <c r="D21" i="148"/>
  <c r="H21" i="148" s="1"/>
  <c r="U11" i="10"/>
  <c r="Z13" i="98"/>
  <c r="C13" i="106"/>
  <c r="S16" i="152"/>
  <c r="AC12" i="152"/>
  <c r="F25" i="143"/>
  <c r="H29" i="141"/>
  <c r="H30" i="141"/>
  <c r="I10" i="141"/>
  <c r="Y10" i="49"/>
  <c r="V30" i="49"/>
  <c r="U30" i="49" s="1"/>
  <c r="N15" i="108"/>
  <c r="M15" i="108" s="1"/>
  <c r="M24" i="36"/>
  <c r="D20" i="52"/>
  <c r="E31" i="43"/>
  <c r="G32" i="107"/>
  <c r="H14" i="107"/>
  <c r="D24" i="56"/>
  <c r="D18" i="144"/>
  <c r="M25" i="94"/>
  <c r="E22" i="140"/>
  <c r="W21" i="34"/>
  <c r="C29" i="54"/>
  <c r="D29" i="54" s="1"/>
  <c r="N20" i="97"/>
  <c r="Q20" i="97" s="1"/>
  <c r="M18" i="97"/>
  <c r="I13" i="108"/>
  <c r="K11" i="141"/>
  <c r="C25" i="106"/>
  <c r="W11" i="105"/>
  <c r="AN14" i="105" s="1"/>
  <c r="V30" i="105"/>
  <c r="W30" i="105" s="1"/>
  <c r="T28" i="103"/>
  <c r="P28" i="103"/>
  <c r="Q28" i="103" s="1"/>
  <c r="X31" i="148"/>
  <c r="D26" i="111"/>
  <c r="H28" i="139"/>
  <c r="AC24" i="143"/>
  <c r="U17" i="10"/>
  <c r="W24" i="34"/>
  <c r="W13" i="152"/>
  <c r="D23" i="146"/>
  <c r="K23" i="146" s="1"/>
  <c r="K14" i="97"/>
  <c r="E31" i="146"/>
  <c r="AA19" i="68"/>
  <c r="AA31" i="142"/>
  <c r="P21" i="110"/>
  <c r="D21" i="110"/>
  <c r="D26" i="55"/>
  <c r="D18" i="56"/>
  <c r="N16" i="43"/>
  <c r="P12" i="112"/>
  <c r="D12" i="112"/>
  <c r="D25" i="142"/>
  <c r="D31" i="134"/>
  <c r="Y31" i="134" s="1"/>
  <c r="K31" i="134"/>
  <c r="P25" i="109"/>
  <c r="D25" i="109"/>
  <c r="D13" i="146"/>
  <c r="K13" i="146" s="1"/>
  <c r="D18" i="110"/>
  <c r="P14" i="111"/>
  <c r="D14" i="111"/>
  <c r="M23" i="96"/>
  <c r="X13" i="92"/>
  <c r="N24" i="96"/>
  <c r="Q24" i="96" s="1"/>
  <c r="D18" i="146"/>
  <c r="K18" i="146" s="1"/>
  <c r="H23" i="146"/>
  <c r="F28" i="146"/>
  <c r="D24" i="111"/>
  <c r="K26" i="97"/>
  <c r="O26" i="97" s="1"/>
  <c r="N13" i="95"/>
  <c r="Q13" i="95" s="1"/>
  <c r="D13" i="112"/>
  <c r="V18" i="92"/>
  <c r="M30" i="47"/>
  <c r="H17" i="107"/>
  <c r="N22" i="43"/>
  <c r="U17" i="34"/>
  <c r="Y17" i="34"/>
  <c r="F22" i="144"/>
  <c r="U10" i="10"/>
  <c r="T29" i="10"/>
  <c r="U29" i="10" s="1"/>
  <c r="H25" i="107"/>
  <c r="P18" i="103"/>
  <c r="Q18" i="103" s="1"/>
  <c r="T18" i="103"/>
  <c r="E29" i="140"/>
  <c r="D24" i="55"/>
  <c r="N18" i="94"/>
  <c r="Q18" i="94" s="1"/>
  <c r="Z13" i="152"/>
  <c r="C26" i="106"/>
  <c r="N12" i="108"/>
  <c r="K12" i="108" s="1"/>
  <c r="N26" i="141"/>
  <c r="I26" i="141" s="1"/>
  <c r="M11" i="36"/>
  <c r="F20" i="144"/>
  <c r="T17" i="103"/>
  <c r="P17" i="103"/>
  <c r="Q17" i="103" s="1"/>
  <c r="N27" i="96"/>
  <c r="Q27" i="96" s="1"/>
  <c r="X22" i="10"/>
  <c r="I18" i="141"/>
  <c r="Z11" i="104"/>
  <c r="Y30" i="104"/>
  <c r="Z30" i="104" s="1"/>
  <c r="F15" i="134"/>
  <c r="J15" i="155"/>
  <c r="F15" i="155"/>
  <c r="G15" i="155" s="1"/>
  <c r="F17" i="148"/>
  <c r="N14" i="108"/>
  <c r="M14" i="108" s="1"/>
  <c r="K16" i="92"/>
  <c r="Y14" i="92" s="1"/>
  <c r="AC17" i="145"/>
  <c r="N25" i="97"/>
  <c r="G25" i="97" s="1"/>
  <c r="H25" i="142"/>
  <c r="P21" i="109"/>
  <c r="D21" i="109"/>
  <c r="AT15" i="105"/>
  <c r="S16" i="92"/>
  <c r="AC14" i="92" s="1"/>
  <c r="C21" i="106"/>
  <c r="D17" i="143"/>
  <c r="H17" i="143" s="1"/>
  <c r="D14" i="53"/>
  <c r="H30" i="108"/>
  <c r="H29" i="108"/>
  <c r="I10" i="108"/>
  <c r="K23" i="141"/>
  <c r="R31" i="137"/>
  <c r="Z14" i="92"/>
  <c r="F13" i="139"/>
  <c r="N15" i="141"/>
  <c r="K15" i="141" s="1"/>
  <c r="K16" i="96"/>
  <c r="D23" i="55"/>
  <c r="I11" i="94"/>
  <c r="F21" i="137"/>
  <c r="N19" i="96"/>
  <c r="Q19" i="96" s="1"/>
  <c r="J30" i="96"/>
  <c r="R18" i="10"/>
  <c r="H30" i="45"/>
  <c r="M28" i="36"/>
  <c r="I13" i="141"/>
  <c r="F14" i="137"/>
  <c r="H26" i="148"/>
  <c r="H18" i="107"/>
  <c r="D17" i="45"/>
  <c r="I13" i="97"/>
  <c r="O19" i="98"/>
  <c r="AA17" i="98" s="1"/>
  <c r="H20" i="137"/>
  <c r="H20" i="134"/>
  <c r="U15" i="34"/>
  <c r="N17" i="108"/>
  <c r="I17" i="108" s="1"/>
  <c r="I30" i="47"/>
  <c r="D15" i="109"/>
  <c r="F23" i="146"/>
  <c r="D15" i="146"/>
  <c r="F15" i="146" s="1"/>
  <c r="I12" i="97"/>
  <c r="J31" i="146"/>
  <c r="D12" i="146"/>
  <c r="Q31" i="146"/>
  <c r="V31" i="146" s="1"/>
  <c r="P14" i="112"/>
  <c r="D14" i="112"/>
  <c r="H29" i="137"/>
  <c r="M19" i="36"/>
  <c r="D16" i="146"/>
  <c r="K16" i="146" s="1"/>
  <c r="P18" i="111"/>
  <c r="D18" i="111"/>
  <c r="D23" i="109"/>
  <c r="T11" i="103"/>
  <c r="P11" i="103"/>
  <c r="S30" i="103"/>
  <c r="T30" i="103" s="1"/>
  <c r="K26" i="96"/>
  <c r="D23" i="53"/>
  <c r="D27" i="45"/>
  <c r="K24" i="94"/>
  <c r="P25" i="110"/>
  <c r="D25" i="110"/>
  <c r="I19" i="94"/>
  <c r="AN25" i="103"/>
  <c r="P24" i="111"/>
  <c r="N17" i="95"/>
  <c r="Q17" i="95" s="1"/>
  <c r="W18" i="152"/>
  <c r="N23" i="108"/>
  <c r="K23" i="108" s="1"/>
  <c r="N12" i="141"/>
  <c r="K12" i="141" s="1"/>
  <c r="N26" i="108"/>
  <c r="I26" i="108" s="1"/>
  <c r="H25" i="143"/>
  <c r="M22" i="108"/>
  <c r="I18" i="108"/>
  <c r="Q29" i="52"/>
  <c r="D22" i="55"/>
  <c r="O30" i="47"/>
  <c r="D26" i="53"/>
  <c r="N23" i="68"/>
  <c r="O16" i="68"/>
  <c r="N13" i="94"/>
  <c r="Q13" i="94" s="1"/>
  <c r="I11" i="108"/>
  <c r="D21" i="52"/>
  <c r="N15" i="97"/>
  <c r="Q15" i="97" s="1"/>
  <c r="W14" i="152"/>
  <c r="P26" i="112"/>
  <c r="D26" i="112"/>
  <c r="N27" i="95"/>
  <c r="Q27" i="95" s="1"/>
  <c r="G27" i="95"/>
  <c r="F21" i="142"/>
  <c r="X14" i="10"/>
  <c r="M20" i="96"/>
  <c r="Z23" i="68"/>
  <c r="AA16" i="68"/>
  <c r="P18" i="109"/>
  <c r="D18" i="109"/>
  <c r="AC13" i="146"/>
  <c r="N12" i="94"/>
  <c r="Q12" i="94" s="1"/>
  <c r="G12" i="94"/>
  <c r="Z14" i="152"/>
  <c r="AC12" i="145"/>
  <c r="X31" i="145"/>
  <c r="F30" i="97"/>
  <c r="N10" i="97"/>
  <c r="Q10" i="97" s="1"/>
  <c r="I23" i="95"/>
  <c r="P9" i="111"/>
  <c r="D9" i="111"/>
  <c r="C27" i="111"/>
  <c r="K17" i="95"/>
  <c r="N25" i="96"/>
  <c r="Q25" i="96" s="1"/>
  <c r="D20" i="147"/>
  <c r="F20" i="147" s="1"/>
  <c r="H20" i="139"/>
  <c r="D14" i="144"/>
  <c r="F14" i="144" s="1"/>
  <c r="E17" i="3"/>
  <c r="T27" i="103"/>
  <c r="P27" i="103"/>
  <c r="Q27" i="103" s="1"/>
  <c r="AN21" i="103"/>
  <c r="M14" i="95"/>
  <c r="N22" i="97"/>
  <c r="Q22" i="97" s="1"/>
  <c r="N21" i="94"/>
  <c r="Q21" i="94" s="1"/>
  <c r="K18" i="108"/>
  <c r="W17" i="34"/>
  <c r="O21" i="68"/>
  <c r="P30" i="45"/>
  <c r="H13" i="145"/>
  <c r="C22" i="106"/>
  <c r="U19" i="79"/>
  <c r="I20" i="108"/>
  <c r="Q31" i="144"/>
  <c r="T31" i="144" s="1"/>
  <c r="D15" i="110"/>
  <c r="AC20" i="146"/>
  <c r="H28" i="148"/>
  <c r="N16" i="97"/>
  <c r="Q16" i="97" s="1"/>
  <c r="D14" i="142"/>
  <c r="F14" i="142" s="1"/>
  <c r="M17" i="94"/>
  <c r="D24" i="144"/>
  <c r="K24" i="144" s="1"/>
  <c r="AC19" i="152"/>
  <c r="Q30" i="34"/>
  <c r="C29" i="51"/>
  <c r="D29" i="51" s="1"/>
  <c r="H28" i="142"/>
  <c r="D13" i="53"/>
  <c r="AN19" i="103"/>
  <c r="N11" i="97"/>
  <c r="Q11" i="97" s="1"/>
  <c r="P23" i="110"/>
  <c r="D23" i="110"/>
  <c r="P19" i="109"/>
  <c r="D19" i="109"/>
  <c r="I11" i="95"/>
  <c r="D23" i="54"/>
  <c r="AC22" i="146"/>
  <c r="D29" i="142"/>
  <c r="D28" i="53"/>
  <c r="C29" i="50"/>
  <c r="D15" i="50" s="1"/>
  <c r="J31" i="144"/>
  <c r="D12" i="144"/>
  <c r="K12" i="144" s="1"/>
  <c r="K21" i="92"/>
  <c r="Y18" i="92" s="1"/>
  <c r="Y17" i="92"/>
  <c r="AT16" i="103"/>
  <c r="AC27" i="147"/>
  <c r="D19" i="45"/>
  <c r="V31" i="147"/>
  <c r="I17" i="96"/>
  <c r="N17" i="97"/>
  <c r="M17" i="97" s="1"/>
  <c r="I20" i="96"/>
  <c r="D18" i="145"/>
  <c r="K18" i="145" s="1"/>
  <c r="H29" i="144"/>
  <c r="N23" i="43"/>
  <c r="T31" i="139"/>
  <c r="P17" i="112"/>
  <c r="D17" i="112"/>
  <c r="P9" i="110"/>
  <c r="C27" i="110"/>
  <c r="D9" i="110"/>
  <c r="N12" i="95"/>
  <c r="I10" i="94"/>
  <c r="H30" i="94"/>
  <c r="N11" i="96"/>
  <c r="I11" i="96" s="1"/>
  <c r="G29" i="51"/>
  <c r="L29" i="57"/>
  <c r="D27" i="146"/>
  <c r="F27" i="146" s="1"/>
  <c r="K27" i="146"/>
  <c r="N22" i="95"/>
  <c r="I22" i="95" s="1"/>
  <c r="M19" i="95"/>
  <c r="P16" i="112"/>
  <c r="D16" i="112"/>
  <c r="K23" i="96"/>
  <c r="N14" i="43"/>
  <c r="AC18" i="146"/>
  <c r="K25" i="97"/>
  <c r="P20" i="103"/>
  <c r="Q20" i="103" s="1"/>
  <c r="T20" i="103"/>
  <c r="D19" i="110"/>
  <c r="F29" i="142"/>
  <c r="D24" i="50"/>
  <c r="D14" i="146"/>
  <c r="F12" i="144"/>
  <c r="N21" i="43"/>
  <c r="D26" i="45"/>
  <c r="AN28" i="105"/>
  <c r="D17" i="142"/>
  <c r="H17" i="142" s="1"/>
  <c r="N14" i="141"/>
  <c r="K14" i="141" s="1"/>
  <c r="AA20" i="92"/>
  <c r="R31" i="134"/>
  <c r="D16" i="142"/>
  <c r="U22" i="10"/>
  <c r="K19" i="95"/>
  <c r="D21" i="50"/>
  <c r="F23" i="148"/>
  <c r="D20" i="45"/>
  <c r="M25" i="95"/>
  <c r="V13" i="98"/>
  <c r="D24" i="52"/>
  <c r="F29" i="146"/>
  <c r="J30" i="97"/>
  <c r="L29" i="102"/>
  <c r="N29" i="102" s="1"/>
  <c r="K29" i="102"/>
  <c r="AN20" i="105"/>
  <c r="N25" i="108"/>
  <c r="M25" i="108" s="1"/>
  <c r="E24" i="3"/>
  <c r="H26" i="145"/>
  <c r="K21" i="152"/>
  <c r="Y17" i="152" s="1"/>
  <c r="Q16" i="92"/>
  <c r="AB15" i="92" s="1"/>
  <c r="D22" i="51"/>
  <c r="K13" i="97"/>
  <c r="H12" i="137"/>
  <c r="P14" i="105"/>
  <c r="Q14" i="105" s="1"/>
  <c r="T14" i="105"/>
  <c r="U30" i="47"/>
  <c r="D16" i="145"/>
  <c r="K16" i="145"/>
  <c r="N24" i="97"/>
  <c r="Q24" i="97" s="1"/>
  <c r="G24" i="97"/>
  <c r="N25" i="43"/>
  <c r="N24" i="95"/>
  <c r="Q24" i="95" s="1"/>
  <c r="M27" i="95"/>
  <c r="G31" i="147"/>
  <c r="F17" i="134"/>
  <c r="I26" i="94"/>
  <c r="I21" i="96"/>
  <c r="H12" i="146"/>
  <c r="F27" i="137"/>
  <c r="P15" i="111"/>
  <c r="D15" i="111"/>
  <c r="D20" i="146"/>
  <c r="F20" i="146" s="1"/>
  <c r="AT25" i="103"/>
  <c r="U14" i="34"/>
  <c r="K12" i="97"/>
  <c r="P16" i="111"/>
  <c r="D16" i="111"/>
  <c r="AD17" i="79"/>
  <c r="Q31" i="142"/>
  <c r="T31" i="137"/>
  <c r="N13" i="102"/>
  <c r="P9" i="109"/>
  <c r="D9" i="109"/>
  <c r="C27" i="109"/>
  <c r="P27" i="109" s="1"/>
  <c r="D24" i="146"/>
  <c r="K24" i="146" s="1"/>
  <c r="AT27" i="103"/>
  <c r="AC28" i="146"/>
  <c r="P9" i="112"/>
  <c r="D9" i="112"/>
  <c r="C27" i="112"/>
  <c r="AC24" i="148"/>
  <c r="P22" i="104"/>
  <c r="Q22" i="104" s="1"/>
  <c r="T22" i="104"/>
  <c r="R27" i="10"/>
  <c r="Y13" i="92"/>
  <c r="D22" i="109"/>
  <c r="E31" i="144"/>
  <c r="M31" i="144"/>
  <c r="E16" i="92"/>
  <c r="E23" i="92" s="1"/>
  <c r="M18" i="36"/>
  <c r="AT26" i="103"/>
  <c r="H30" i="97"/>
  <c r="D29" i="145"/>
  <c r="K29" i="145" s="1"/>
  <c r="K15" i="95"/>
  <c r="N20" i="141"/>
  <c r="K20" i="141" s="1"/>
  <c r="X18" i="152"/>
  <c r="I14" i="94"/>
  <c r="K26" i="95"/>
  <c r="D15" i="56"/>
  <c r="P16" i="103"/>
  <c r="Q16" i="103" s="1"/>
  <c r="T16" i="103"/>
  <c r="M16" i="96"/>
  <c r="D22" i="143"/>
  <c r="H22" i="143" s="1"/>
  <c r="Y18" i="152"/>
  <c r="G31" i="143"/>
  <c r="O31" i="143"/>
  <c r="N22" i="96"/>
  <c r="Q22" i="96" s="1"/>
  <c r="I18" i="95"/>
  <c r="Z18" i="92"/>
  <c r="D25" i="57"/>
  <c r="D21" i="53"/>
  <c r="P19" i="103"/>
  <c r="Q19" i="103" s="1"/>
  <c r="T19" i="103"/>
  <c r="H29" i="147"/>
  <c r="D19" i="55"/>
  <c r="AA31" i="137"/>
  <c r="T20" i="104"/>
  <c r="P20" i="104"/>
  <c r="Q20" i="104" s="1"/>
  <c r="AC31" i="146"/>
  <c r="N19" i="108"/>
  <c r="G19" i="108" s="1"/>
  <c r="L30" i="96"/>
  <c r="N27" i="94"/>
  <c r="Q27" i="94" s="1"/>
  <c r="N18" i="43"/>
  <c r="N25" i="141"/>
  <c r="K25" i="141" s="1"/>
  <c r="D13" i="55"/>
  <c r="D28" i="56"/>
  <c r="E26" i="3"/>
  <c r="Q16" i="152"/>
  <c r="AB12" i="152"/>
  <c r="D15" i="52"/>
  <c r="L30" i="95"/>
  <c r="M10" i="95"/>
  <c r="D18" i="52"/>
  <c r="AC16" i="145"/>
  <c r="H12" i="147"/>
  <c r="W11" i="34"/>
  <c r="G31" i="146"/>
  <c r="O31" i="146"/>
  <c r="D17" i="146"/>
  <c r="N21" i="97"/>
  <c r="Q21" i="97" s="1"/>
  <c r="K17" i="96"/>
  <c r="M14" i="94"/>
  <c r="D11" i="109"/>
  <c r="H17" i="139"/>
  <c r="AC15" i="142"/>
  <c r="V31" i="143"/>
  <c r="D22" i="110"/>
  <c r="N21" i="95"/>
  <c r="Q21" i="95" s="1"/>
  <c r="V17" i="98"/>
  <c r="T31" i="142"/>
  <c r="W20" i="92"/>
  <c r="D22" i="146"/>
  <c r="K22" i="146" s="1"/>
  <c r="D14" i="52"/>
  <c r="P20" i="112"/>
  <c r="D20" i="112"/>
  <c r="W18" i="34"/>
  <c r="D26" i="146"/>
  <c r="K26" i="146"/>
  <c r="D15" i="144"/>
  <c r="K15" i="144" s="1"/>
  <c r="N23" i="97"/>
  <c r="Q23" i="97" s="1"/>
  <c r="D20" i="50"/>
  <c r="D31" i="36"/>
  <c r="M15" i="96"/>
  <c r="D15" i="57"/>
  <c r="N28" i="43"/>
  <c r="T19" i="104"/>
  <c r="AH19" i="104" s="1"/>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N24" i="102"/>
  <c r="F20" i="137"/>
  <c r="E23" i="68"/>
  <c r="F16" i="68"/>
  <c r="K19" i="94"/>
  <c r="L30" i="97"/>
  <c r="Q29" i="53"/>
  <c r="N15" i="102"/>
  <c r="D28" i="144"/>
  <c r="H28" i="144" s="1"/>
  <c r="D27" i="142"/>
  <c r="F27" i="142" s="1"/>
  <c r="AC15" i="92"/>
  <c r="D13" i="51"/>
  <c r="D23" i="57"/>
  <c r="AN13" i="103"/>
  <c r="M25" i="97"/>
  <c r="S19" i="98"/>
  <c r="AC17" i="98" s="1"/>
  <c r="AC16" i="98"/>
  <c r="N22" i="141"/>
  <c r="I22" i="141" s="1"/>
  <c r="D21" i="111"/>
  <c r="F16" i="147"/>
  <c r="N20" i="43"/>
  <c r="H19" i="144"/>
  <c r="H22" i="139"/>
  <c r="K30" i="34"/>
  <c r="D10" i="112"/>
  <c r="Z18" i="152"/>
  <c r="D12" i="52"/>
  <c r="F27" i="134"/>
  <c r="D22" i="53"/>
  <c r="D16" i="57"/>
  <c r="I25" i="94"/>
  <c r="K21" i="141"/>
  <c r="E22" i="3"/>
  <c r="I20" i="97"/>
  <c r="Y27" i="34"/>
  <c r="W27" i="34"/>
  <c r="H17" i="145"/>
  <c r="N15" i="94"/>
  <c r="Q15" i="94" s="1"/>
  <c r="K17" i="97"/>
  <c r="W23" i="68"/>
  <c r="X16" i="68"/>
  <c r="I10" i="95"/>
  <c r="H30" i="95"/>
  <c r="O31" i="137"/>
  <c r="G31" i="137"/>
  <c r="H31" i="137" s="1"/>
  <c r="D21" i="45"/>
  <c r="E15" i="140"/>
  <c r="Z15" i="92"/>
  <c r="D20" i="56"/>
  <c r="AA13" i="152"/>
  <c r="AD19" i="68"/>
  <c r="K12" i="94"/>
  <c r="N16" i="95"/>
  <c r="Q16" i="95" s="1"/>
  <c r="H24" i="143"/>
  <c r="M26" i="94"/>
  <c r="D23" i="142"/>
  <c r="K23" i="142" s="1"/>
  <c r="P14" i="109"/>
  <c r="D14" i="109"/>
  <c r="U22" i="34"/>
  <c r="F17" i="146"/>
  <c r="X20" i="92"/>
  <c r="AC23" i="142"/>
  <c r="W14" i="34"/>
  <c r="W11" i="104"/>
  <c r="AN20" i="104" s="1"/>
  <c r="V30" i="104"/>
  <c r="W30" i="104" s="1"/>
  <c r="D15" i="51"/>
  <c r="D16" i="53"/>
  <c r="W26" i="34"/>
  <c r="M17" i="96"/>
  <c r="N27" i="97"/>
  <c r="Q27" i="97" s="1"/>
  <c r="T31" i="134"/>
  <c r="D26" i="56"/>
  <c r="N21" i="102"/>
  <c r="L29" i="52"/>
  <c r="D20" i="110"/>
  <c r="D13" i="52"/>
  <c r="C14" i="106"/>
  <c r="F15" i="144"/>
  <c r="D12" i="56"/>
  <c r="AC19" i="146"/>
  <c r="F28" i="155"/>
  <c r="G28" i="155" s="1"/>
  <c r="J28" i="155"/>
  <c r="D12" i="53"/>
  <c r="AC21" i="146"/>
  <c r="K27" i="141"/>
  <c r="M31" i="134"/>
  <c r="E31" i="134"/>
  <c r="F31" i="134" s="1"/>
  <c r="K13" i="108"/>
  <c r="D16" i="110"/>
  <c r="F26" i="145"/>
  <c r="H29" i="146"/>
  <c r="P30" i="4" l="1"/>
  <c r="Q30" i="4" s="1"/>
  <c r="Q11" i="100"/>
  <c r="D14" i="57"/>
  <c r="D26" i="57"/>
  <c r="D11" i="56"/>
  <c r="D11" i="55"/>
  <c r="D17" i="55"/>
  <c r="D28" i="52"/>
  <c r="D11" i="52"/>
  <c r="G29" i="52"/>
  <c r="D11" i="51"/>
  <c r="D16" i="51"/>
  <c r="D27" i="51"/>
  <c r="D14" i="51"/>
  <c r="D26" i="51"/>
  <c r="D16" i="50"/>
  <c r="D11" i="50"/>
  <c r="D22" i="45"/>
  <c r="K21" i="148"/>
  <c r="K16" i="148"/>
  <c r="F18" i="148"/>
  <c r="K25" i="148"/>
  <c r="F21" i="148"/>
  <c r="F29" i="148"/>
  <c r="K20" i="147"/>
  <c r="F22" i="147"/>
  <c r="F25" i="147"/>
  <c r="H22" i="147"/>
  <c r="K26" i="147"/>
  <c r="H25" i="147"/>
  <c r="K13" i="147"/>
  <c r="F22" i="146"/>
  <c r="H24" i="146"/>
  <c r="F13" i="146"/>
  <c r="K20" i="146"/>
  <c r="AC18" i="98"/>
  <c r="G21" i="98"/>
  <c r="Z16" i="98"/>
  <c r="X16" i="98"/>
  <c r="G15" i="97"/>
  <c r="I17" i="97"/>
  <c r="G23" i="97"/>
  <c r="K19" i="97"/>
  <c r="G11" i="97"/>
  <c r="G21" i="97"/>
  <c r="I21" i="97"/>
  <c r="G22" i="97"/>
  <c r="M20" i="97"/>
  <c r="G19" i="97"/>
  <c r="I18" i="96"/>
  <c r="M14" i="96"/>
  <c r="M10" i="96"/>
  <c r="G11" i="96"/>
  <c r="K10" i="96"/>
  <c r="G27" i="96"/>
  <c r="K15" i="96"/>
  <c r="G14" i="96"/>
  <c r="M18" i="96"/>
  <c r="K22" i="96"/>
  <c r="K18" i="96"/>
  <c r="U30" i="48"/>
  <c r="S30" i="48"/>
  <c r="G25" i="96"/>
  <c r="M30" i="48"/>
  <c r="K13" i="96"/>
  <c r="I30" i="48"/>
  <c r="M13" i="96"/>
  <c r="G15" i="96"/>
  <c r="Q30" i="48"/>
  <c r="K14" i="96"/>
  <c r="G18" i="96"/>
  <c r="G17" i="95"/>
  <c r="K22" i="95"/>
  <c r="I27" i="95"/>
  <c r="G25" i="95"/>
  <c r="G19" i="95"/>
  <c r="G21" i="95"/>
  <c r="I15" i="95"/>
  <c r="K30" i="47"/>
  <c r="K27" i="95"/>
  <c r="M21" i="95"/>
  <c r="G15" i="95"/>
  <c r="K21" i="95"/>
  <c r="G18" i="94"/>
  <c r="I16" i="94"/>
  <c r="I13" i="94"/>
  <c r="K18" i="94"/>
  <c r="G30" i="34"/>
  <c r="G27" i="94"/>
  <c r="G26" i="94"/>
  <c r="M11" i="94"/>
  <c r="M22" i="94"/>
  <c r="X17" i="92"/>
  <c r="V18" i="152"/>
  <c r="X17" i="152"/>
  <c r="V17" i="152"/>
  <c r="AD21" i="68"/>
  <c r="AA17" i="92"/>
  <c r="X19" i="92"/>
  <c r="V12" i="152"/>
  <c r="X12" i="92"/>
  <c r="V12" i="92"/>
  <c r="W14" i="92"/>
  <c r="V14" i="152"/>
  <c r="Y12" i="152"/>
  <c r="AN30" i="104"/>
  <c r="K15" i="145"/>
  <c r="K22" i="145"/>
  <c r="H28" i="145"/>
  <c r="F25" i="145"/>
  <c r="K20" i="145"/>
  <c r="H14" i="144"/>
  <c r="F24" i="144"/>
  <c r="K22" i="144"/>
  <c r="K16" i="144"/>
  <c r="F28" i="144"/>
  <c r="K22" i="143"/>
  <c r="K17" i="143"/>
  <c r="F22" i="143"/>
  <c r="K19" i="143"/>
  <c r="F21" i="143"/>
  <c r="K20" i="142"/>
  <c r="K14" i="142"/>
  <c r="K21" i="142"/>
  <c r="H18" i="142"/>
  <c r="K28" i="142"/>
  <c r="K27" i="142"/>
  <c r="K18" i="142"/>
  <c r="K26" i="142"/>
  <c r="K27" i="108"/>
  <c r="G18" i="108"/>
  <c r="G22" i="108"/>
  <c r="I12" i="108"/>
  <c r="G26" i="108"/>
  <c r="M27" i="108"/>
  <c r="G25" i="141"/>
  <c r="G15" i="141"/>
  <c r="G24" i="108"/>
  <c r="G11" i="141"/>
  <c r="O21" i="108"/>
  <c r="G16" i="141"/>
  <c r="O16" i="141" s="1"/>
  <c r="G20" i="141"/>
  <c r="I25" i="108"/>
  <c r="I22" i="108"/>
  <c r="G25" i="108"/>
  <c r="M19" i="108"/>
  <c r="G23" i="108"/>
  <c r="G17" i="108"/>
  <c r="G26" i="141"/>
  <c r="G11" i="108"/>
  <c r="I19" i="141"/>
  <c r="G16" i="108"/>
  <c r="AH27" i="103"/>
  <c r="AN12" i="104"/>
  <c r="AN30" i="105"/>
  <c r="AH21" i="105"/>
  <c r="AT30" i="103"/>
  <c r="AT30" i="104"/>
  <c r="AN24" i="104"/>
  <c r="AN17" i="104"/>
  <c r="AN12" i="103"/>
  <c r="M21" i="36"/>
  <c r="N26" i="43"/>
  <c r="M12" i="36"/>
  <c r="M17" i="36"/>
  <c r="N27" i="102"/>
  <c r="N13" i="43"/>
  <c r="N11" i="43"/>
  <c r="N30" i="96"/>
  <c r="Q30" i="96" s="1"/>
  <c r="G30" i="96"/>
  <c r="AC31" i="148"/>
  <c r="G29" i="54"/>
  <c r="G24" i="94"/>
  <c r="Q24" i="94"/>
  <c r="O31" i="147"/>
  <c r="D31" i="147"/>
  <c r="K31" i="147" s="1"/>
  <c r="H14" i="146"/>
  <c r="G16" i="95"/>
  <c r="Y16" i="98"/>
  <c r="AB14" i="92"/>
  <c r="H19" i="146"/>
  <c r="K27" i="94"/>
  <c r="AH14" i="105"/>
  <c r="G14" i="141"/>
  <c r="K14" i="108"/>
  <c r="L29" i="51"/>
  <c r="K29" i="142"/>
  <c r="V31" i="144"/>
  <c r="I22" i="106"/>
  <c r="G21" i="94"/>
  <c r="D27" i="111"/>
  <c r="N27" i="111"/>
  <c r="L27" i="111"/>
  <c r="F27" i="111"/>
  <c r="H27" i="111"/>
  <c r="J27"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D25" i="51"/>
  <c r="N15" i="43"/>
  <c r="D20" i="51"/>
  <c r="M15" i="36"/>
  <c r="AC18" i="92"/>
  <c r="D26" i="54"/>
  <c r="K21" i="146"/>
  <c r="M27" i="96"/>
  <c r="AH16" i="104"/>
  <c r="F19" i="145"/>
  <c r="G14" i="95"/>
  <c r="Q14" i="95"/>
  <c r="F31" i="139"/>
  <c r="AN26" i="105"/>
  <c r="G29" i="56"/>
  <c r="D29" i="56"/>
  <c r="K25" i="96"/>
  <c r="AT20" i="104"/>
  <c r="G12" i="96"/>
  <c r="D14" i="56"/>
  <c r="I21" i="95"/>
  <c r="AB12" i="98"/>
  <c r="W15" i="92"/>
  <c r="G23" i="92"/>
  <c r="AD12" i="68"/>
  <c r="AT17" i="103"/>
  <c r="M27" i="36"/>
  <c r="H28" i="107"/>
  <c r="W12" i="152"/>
  <c r="M25" i="36"/>
  <c r="D16" i="56"/>
  <c r="D12" i="50"/>
  <c r="F20" i="142"/>
  <c r="AN13" i="105"/>
  <c r="P30" i="104"/>
  <c r="Q30" i="104" s="1"/>
  <c r="Q11" i="104"/>
  <c r="M23" i="36"/>
  <c r="M19" i="97"/>
  <c r="AT27" i="105"/>
  <c r="AT25" i="105"/>
  <c r="K27" i="96"/>
  <c r="M15" i="95"/>
  <c r="O15" i="95" s="1"/>
  <c r="AT13" i="103"/>
  <c r="K14" i="143"/>
  <c r="V15" i="92"/>
  <c r="M12" i="96"/>
  <c r="H18" i="145"/>
  <c r="AH27" i="105"/>
  <c r="K30" i="48"/>
  <c r="W30" i="48" s="1"/>
  <c r="Y30" i="48"/>
  <c r="L29" i="10"/>
  <c r="AN16" i="104"/>
  <c r="M26" i="95"/>
  <c r="N30" i="95"/>
  <c r="Q30" i="95" s="1"/>
  <c r="H13" i="142"/>
  <c r="D28" i="45"/>
  <c r="H14" i="142"/>
  <c r="O18" i="108"/>
  <c r="P11" i="43"/>
  <c r="G27" i="97"/>
  <c r="G22" i="141"/>
  <c r="K28" i="144"/>
  <c r="K17" i="146"/>
  <c r="G24" i="95"/>
  <c r="K16" i="142"/>
  <c r="K14" i="146"/>
  <c r="G22" i="95"/>
  <c r="Q22" i="95"/>
  <c r="D28" i="54"/>
  <c r="D22" i="54"/>
  <c r="I27" i="94"/>
  <c r="K14" i="144"/>
  <c r="G12" i="141"/>
  <c r="N14" i="102"/>
  <c r="H12" i="144"/>
  <c r="E29" i="10"/>
  <c r="M24" i="95"/>
  <c r="G12" i="108"/>
  <c r="AH18" i="103"/>
  <c r="D24" i="51"/>
  <c r="N19" i="102"/>
  <c r="H29" i="145"/>
  <c r="AN27" i="105"/>
  <c r="D25" i="50"/>
  <c r="G18" i="141"/>
  <c r="O18" i="141" s="1"/>
  <c r="K31" i="139"/>
  <c r="M24" i="94"/>
  <c r="R29" i="10"/>
  <c r="M27" i="94"/>
  <c r="H22" i="146"/>
  <c r="AT19" i="104"/>
  <c r="T31" i="147"/>
  <c r="R31" i="147"/>
  <c r="N27" i="43"/>
  <c r="D19" i="57"/>
  <c r="D17" i="50"/>
  <c r="K25" i="144"/>
  <c r="F31" i="137"/>
  <c r="L29" i="54"/>
  <c r="D28" i="51"/>
  <c r="AB16" i="104"/>
  <c r="H19" i="145"/>
  <c r="AN30" i="103"/>
  <c r="H27" i="142"/>
  <c r="AH12" i="104"/>
  <c r="I22" i="97"/>
  <c r="I27" i="96"/>
  <c r="O27" i="96" s="1"/>
  <c r="L16" i="68"/>
  <c r="AC23" i="68"/>
  <c r="I15" i="96"/>
  <c r="K13" i="142"/>
  <c r="R19" i="79"/>
  <c r="H27" i="143"/>
  <c r="AH30" i="104"/>
  <c r="I19" i="95"/>
  <c r="N25" i="102"/>
  <c r="M31" i="142"/>
  <c r="D31" i="142"/>
  <c r="F31" i="142" s="1"/>
  <c r="D12" i="54"/>
  <c r="G16" i="94"/>
  <c r="O16" i="94" s="1"/>
  <c r="G13" i="141"/>
  <c r="O13" i="141" s="1"/>
  <c r="M20" i="94"/>
  <c r="H21" i="144"/>
  <c r="AT24" i="104"/>
  <c r="AH26" i="105"/>
  <c r="W13" i="34"/>
  <c r="G17" i="94"/>
  <c r="O17" i="94" s="1"/>
  <c r="AT19" i="103"/>
  <c r="I16" i="106"/>
  <c r="N24" i="43"/>
  <c r="K19" i="96"/>
  <c r="Y18" i="98"/>
  <c r="K21" i="145"/>
  <c r="G10" i="141"/>
  <c r="O10" i="141" s="1"/>
  <c r="N29" i="141"/>
  <c r="O29" i="141" s="1"/>
  <c r="V31" i="145"/>
  <c r="Y13" i="98"/>
  <c r="K21" i="98"/>
  <c r="D19" i="50"/>
  <c r="AT21" i="104"/>
  <c r="D15" i="54"/>
  <c r="AB15" i="104"/>
  <c r="O26" i="94"/>
  <c r="M19" i="96"/>
  <c r="K24" i="97"/>
  <c r="M30" i="49"/>
  <c r="AN23" i="103"/>
  <c r="AN11" i="103"/>
  <c r="M12" i="94"/>
  <c r="M16" i="95"/>
  <c r="AN23" i="105"/>
  <c r="H16" i="145"/>
  <c r="I11" i="97"/>
  <c r="H14" i="147"/>
  <c r="G12" i="155"/>
  <c r="F31" i="155"/>
  <c r="G31" i="155" s="1"/>
  <c r="H24" i="107"/>
  <c r="D31" i="145"/>
  <c r="H31" i="145" s="1"/>
  <c r="K31" i="145"/>
  <c r="S30" i="47"/>
  <c r="F17" i="142"/>
  <c r="W12" i="98"/>
  <c r="F15" i="142"/>
  <c r="AN24" i="105"/>
  <c r="M24" i="108"/>
  <c r="K15" i="108"/>
  <c r="AT12" i="103"/>
  <c r="AN16" i="103"/>
  <c r="O31" i="145"/>
  <c r="F24" i="147"/>
  <c r="H31" i="107"/>
  <c r="W30" i="34"/>
  <c r="AH22" i="105"/>
  <c r="O25" i="94"/>
  <c r="O27" i="94"/>
  <c r="AC31" i="145"/>
  <c r="Y31" i="145"/>
  <c r="D31" i="146"/>
  <c r="Y31" i="146" s="1"/>
  <c r="H15" i="146"/>
  <c r="I30" i="95"/>
  <c r="F23" i="68"/>
  <c r="AH19" i="105"/>
  <c r="M22" i="97"/>
  <c r="O13" i="97"/>
  <c r="G12" i="95"/>
  <c r="Q12" i="95"/>
  <c r="AT25" i="104"/>
  <c r="D18" i="51"/>
  <c r="D18" i="57"/>
  <c r="F16" i="146"/>
  <c r="D19" i="51"/>
  <c r="I20" i="141"/>
  <c r="O20" i="141" s="1"/>
  <c r="I25" i="106"/>
  <c r="K30" i="49"/>
  <c r="AC13" i="152"/>
  <c r="S23" i="152"/>
  <c r="K23" i="152"/>
  <c r="K23" i="94"/>
  <c r="Y12" i="98"/>
  <c r="AA31" i="148"/>
  <c r="F14" i="147"/>
  <c r="AN21" i="104"/>
  <c r="M14" i="97"/>
  <c r="N23" i="102"/>
  <c r="K25" i="95"/>
  <c r="AH15" i="104"/>
  <c r="D13" i="50"/>
  <c r="I14" i="96"/>
  <c r="O14" i="96" s="1"/>
  <c r="AH15" i="103"/>
  <c r="K18" i="97"/>
  <c r="M13" i="36"/>
  <c r="F13" i="142"/>
  <c r="AH24" i="103"/>
  <c r="M17" i="108"/>
  <c r="AN27" i="103"/>
  <c r="AH14" i="103"/>
  <c r="F18" i="147"/>
  <c r="I16" i="68"/>
  <c r="D22" i="56"/>
  <c r="AH23" i="105"/>
  <c r="AT17" i="104"/>
  <c r="D27" i="56"/>
  <c r="O23" i="96"/>
  <c r="X29" i="10"/>
  <c r="F24" i="145"/>
  <c r="AC14" i="152"/>
  <c r="I14" i="108"/>
  <c r="Y20" i="92"/>
  <c r="AD12" i="79"/>
  <c r="O27" i="141"/>
  <c r="AN20" i="103"/>
  <c r="I15" i="97"/>
  <c r="M26" i="36"/>
  <c r="AT26" i="104"/>
  <c r="O23" i="141"/>
  <c r="AT24" i="105"/>
  <c r="AT11" i="105"/>
  <c r="F21" i="145"/>
  <c r="E31" i="84"/>
  <c r="H19" i="142"/>
  <c r="E32" i="107"/>
  <c r="H15" i="147"/>
  <c r="AN18" i="103"/>
  <c r="M21" i="97"/>
  <c r="F27" i="144"/>
  <c r="D13" i="54"/>
  <c r="I13" i="96"/>
  <c r="Q13" i="96"/>
  <c r="W19" i="92"/>
  <c r="K27" i="97"/>
  <c r="AD20" i="68"/>
  <c r="D16" i="55"/>
  <c r="M30" i="95"/>
  <c r="AH22" i="104"/>
  <c r="H27" i="112"/>
  <c r="D27" i="112"/>
  <c r="J27" i="112"/>
  <c r="N27" i="112"/>
  <c r="F27" i="112"/>
  <c r="L27" i="112"/>
  <c r="I15" i="94"/>
  <c r="D22" i="50"/>
  <c r="AH20" i="104"/>
  <c r="AB22" i="104"/>
  <c r="D17" i="54"/>
  <c r="Y19" i="152"/>
  <c r="F18" i="144"/>
  <c r="O18" i="96"/>
  <c r="D13" i="57"/>
  <c r="AH22" i="103"/>
  <c r="AB19" i="104"/>
  <c r="P27" i="112"/>
  <c r="AT27" i="104"/>
  <c r="D24" i="57"/>
  <c r="AB13" i="152"/>
  <c r="Q23" i="152"/>
  <c r="F16" i="142"/>
  <c r="I12" i="141"/>
  <c r="F29" i="145"/>
  <c r="K17" i="142"/>
  <c r="H15" i="144"/>
  <c r="AH20" i="103"/>
  <c r="F16" i="145"/>
  <c r="O31" i="144"/>
  <c r="D31" i="144"/>
  <c r="K31" i="144" s="1"/>
  <c r="H13" i="146"/>
  <c r="D23" i="51"/>
  <c r="K21" i="97"/>
  <c r="K15" i="146"/>
  <c r="AN16" i="105"/>
  <c r="I31" i="84"/>
  <c r="I26" i="96"/>
  <c r="G14" i="108"/>
  <c r="I26" i="106"/>
  <c r="H27" i="146"/>
  <c r="K25" i="142"/>
  <c r="I23" i="94"/>
  <c r="K15" i="97"/>
  <c r="AN13" i="104"/>
  <c r="K24" i="96"/>
  <c r="K23" i="143"/>
  <c r="I30" i="106"/>
  <c r="AT14" i="103"/>
  <c r="H25" i="144"/>
  <c r="AC13" i="92"/>
  <c r="K11" i="108"/>
  <c r="O11" i="108" s="1"/>
  <c r="AN15" i="104"/>
  <c r="Y31" i="142"/>
  <c r="H31" i="134"/>
  <c r="M23" i="94"/>
  <c r="D23" i="50"/>
  <c r="AN25" i="105"/>
  <c r="N12" i="43"/>
  <c r="I27" i="106"/>
  <c r="N16" i="102"/>
  <c r="M21" i="96"/>
  <c r="M19" i="94"/>
  <c r="K25" i="146"/>
  <c r="D13" i="45"/>
  <c r="D30" i="45"/>
  <c r="H15" i="145"/>
  <c r="L29" i="50"/>
  <c r="F12" i="143"/>
  <c r="G19" i="94"/>
  <c r="O19" i="94" s="1"/>
  <c r="I19" i="108"/>
  <c r="K29" i="143"/>
  <c r="X19" i="79"/>
  <c r="H27" i="144"/>
  <c r="AB27" i="104"/>
  <c r="AN23" i="104"/>
  <c r="G26" i="95"/>
  <c r="O26" i="95" s="1"/>
  <c r="X13" i="98"/>
  <c r="I21" i="98"/>
  <c r="M18" i="94"/>
  <c r="D21" i="54"/>
  <c r="X14" i="92"/>
  <c r="I23" i="92"/>
  <c r="AN18" i="105"/>
  <c r="U16" i="68"/>
  <c r="K19" i="142"/>
  <c r="AT12" i="104"/>
  <c r="AB21" i="104"/>
  <c r="D21" i="56"/>
  <c r="D25" i="54"/>
  <c r="G20" i="108"/>
  <c r="O20" i="108" s="1"/>
  <c r="V19" i="92"/>
  <c r="L19" i="79"/>
  <c r="M22" i="96"/>
  <c r="AT17" i="105"/>
  <c r="K14" i="95"/>
  <c r="F19" i="147"/>
  <c r="F25" i="148"/>
  <c r="AH24" i="105"/>
  <c r="V13" i="92"/>
  <c r="F28" i="148"/>
  <c r="H29" i="107"/>
  <c r="AH25" i="105"/>
  <c r="AN26" i="104"/>
  <c r="AA31" i="147"/>
  <c r="Y31" i="147"/>
  <c r="AH28" i="103"/>
  <c r="Q30" i="49"/>
  <c r="Y30" i="49"/>
  <c r="C31" i="106"/>
  <c r="I13" i="106"/>
  <c r="D18" i="54"/>
  <c r="I24" i="96"/>
  <c r="W22" i="34"/>
  <c r="K22" i="97"/>
  <c r="O23" i="95"/>
  <c r="AB26" i="104"/>
  <c r="D17" i="51"/>
  <c r="O22" i="108"/>
  <c r="AD13" i="79"/>
  <c r="M27" i="97"/>
  <c r="AH11" i="105"/>
  <c r="R31" i="139"/>
  <c r="H17" i="146"/>
  <c r="AH27" i="104"/>
  <c r="M14" i="36"/>
  <c r="AH20" i="105"/>
  <c r="AB17" i="98"/>
  <c r="H19" i="107"/>
  <c r="M21" i="94"/>
  <c r="O11" i="95"/>
  <c r="AN22" i="105"/>
  <c r="D20" i="57"/>
  <c r="F17" i="147"/>
  <c r="P27" i="111"/>
  <c r="R16" i="68"/>
  <c r="U23" i="68"/>
  <c r="W16" i="34"/>
  <c r="N19" i="43"/>
  <c r="AH21" i="104"/>
  <c r="AA19" i="152"/>
  <c r="AH15" i="105"/>
  <c r="K21" i="96"/>
  <c r="AN22" i="104"/>
  <c r="I24" i="97"/>
  <c r="AT16" i="105"/>
  <c r="AN21" i="105"/>
  <c r="O21" i="141"/>
  <c r="AA14" i="98"/>
  <c r="O21" i="98"/>
  <c r="H23" i="144"/>
  <c r="W18" i="92"/>
  <c r="J32" i="107"/>
  <c r="K32" i="107" s="1"/>
  <c r="K14" i="107"/>
  <c r="V13" i="152"/>
  <c r="D20" i="55"/>
  <c r="O23" i="68"/>
  <c r="H20" i="146"/>
  <c r="G30" i="49"/>
  <c r="Y14" i="152"/>
  <c r="I21" i="94"/>
  <c r="G17" i="141"/>
  <c r="O17" i="141" s="1"/>
  <c r="I27" i="97"/>
  <c r="K12" i="95"/>
  <c r="I25" i="95"/>
  <c r="O25" i="95" s="1"/>
  <c r="K14" i="147"/>
  <c r="AB17" i="92"/>
  <c r="AH26" i="103"/>
  <c r="K26" i="143"/>
  <c r="AB24" i="104"/>
  <c r="D12" i="51"/>
  <c r="AH26" i="104"/>
  <c r="F26" i="144"/>
  <c r="I15" i="108"/>
  <c r="I23" i="108"/>
  <c r="AN24" i="103"/>
  <c r="I13" i="95"/>
  <c r="Q11" i="105"/>
  <c r="P30" i="105"/>
  <c r="Q30" i="105" s="1"/>
  <c r="AB30" i="105" s="1"/>
  <c r="H18" i="147"/>
  <c r="K23" i="144"/>
  <c r="G26" i="96"/>
  <c r="AB28" i="104"/>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D23" i="56"/>
  <c r="I14" i="97"/>
  <c r="AH21" i="103"/>
  <c r="M16" i="36"/>
  <c r="D15" i="45"/>
  <c r="AH28" i="105"/>
  <c r="K26" i="108"/>
  <c r="I30" i="97"/>
  <c r="O22" i="97"/>
  <c r="G24" i="96"/>
  <c r="M11" i="97"/>
  <c r="R31" i="142"/>
  <c r="AB12" i="92"/>
  <c r="Q23" i="92"/>
  <c r="I21" i="106"/>
  <c r="I25" i="97"/>
  <c r="O25" i="97" s="1"/>
  <c r="Q25" i="97"/>
  <c r="I30" i="96"/>
  <c r="AT28" i="104"/>
  <c r="O15" i="96"/>
  <c r="F24" i="142"/>
  <c r="D27" i="57"/>
  <c r="D29" i="57"/>
  <c r="F25" i="146"/>
  <c r="D21" i="51"/>
  <c r="M31" i="147"/>
  <c r="AH16" i="105"/>
  <c r="V31" i="142"/>
  <c r="AH24" i="104"/>
  <c r="F19" i="146"/>
  <c r="K20" i="97"/>
  <c r="I23" i="97"/>
  <c r="O19" i="95"/>
  <c r="K15" i="94"/>
  <c r="K14" i="94"/>
  <c r="H18" i="143"/>
  <c r="K22" i="141"/>
  <c r="AT13" i="104"/>
  <c r="AH28" i="104"/>
  <c r="AH30" i="105"/>
  <c r="AB14" i="152"/>
  <c r="I12" i="96"/>
  <c r="AN22" i="103"/>
  <c r="H31" i="139"/>
  <c r="F12" i="142"/>
  <c r="O23" i="92"/>
  <c r="G27" i="108"/>
  <c r="O27" i="108" s="1"/>
  <c r="G16" i="96"/>
  <c r="O16" i="96" s="1"/>
  <c r="AT21" i="105"/>
  <c r="D18" i="45"/>
  <c r="M11" i="96"/>
  <c r="E21" i="98"/>
  <c r="AH17" i="104"/>
  <c r="H20" i="143"/>
  <c r="K21" i="147"/>
  <c r="G18" i="95"/>
  <c r="O18" i="95" s="1"/>
  <c r="D21" i="55"/>
  <c r="Y14" i="98"/>
  <c r="AT18" i="105"/>
  <c r="L15" i="125"/>
  <c r="D16" i="45"/>
  <c r="H24" i="144"/>
  <c r="K26" i="141"/>
  <c r="O26" i="141" s="1"/>
  <c r="F31" i="144"/>
  <c r="H31" i="146"/>
  <c r="D24" i="54"/>
  <c r="AH16" i="103"/>
  <c r="M15" i="94"/>
  <c r="AA31" i="145"/>
  <c r="AT18" i="104"/>
  <c r="K17" i="108"/>
  <c r="M30" i="97"/>
  <c r="K27" i="144"/>
  <c r="AN28" i="104"/>
  <c r="S30" i="49"/>
  <c r="G22" i="96"/>
  <c r="K16" i="97"/>
  <c r="D27" i="50"/>
  <c r="H23" i="142"/>
  <c r="F14" i="146"/>
  <c r="M12" i="108"/>
  <c r="G16" i="97"/>
  <c r="H23" i="143"/>
  <c r="AT16" i="104"/>
  <c r="N10" i="102"/>
  <c r="F23" i="143"/>
  <c r="AH17" i="103"/>
  <c r="H26" i="146"/>
  <c r="M31" i="146"/>
  <c r="AN11" i="105"/>
  <c r="G20" i="97"/>
  <c r="O20" i="97" s="1"/>
  <c r="K18" i="144"/>
  <c r="AC31" i="144"/>
  <c r="K18" i="143"/>
  <c r="AH18" i="104"/>
  <c r="F18" i="146"/>
  <c r="G23" i="94"/>
  <c r="O23" i="94" s="1"/>
  <c r="G14" i="94"/>
  <c r="K13" i="94"/>
  <c r="O14" i="95"/>
  <c r="H18" i="146"/>
  <c r="AC17" i="152"/>
  <c r="AN15" i="103"/>
  <c r="F25" i="144"/>
  <c r="D11" i="57"/>
  <c r="K12" i="143"/>
  <c r="AT15" i="103"/>
  <c r="AA18" i="152"/>
  <c r="F31" i="147"/>
  <c r="K15" i="147"/>
  <c r="M23" i="108"/>
  <c r="O23" i="108" s="1"/>
  <c r="AB19" i="92"/>
  <c r="G19" i="141"/>
  <c r="O19" i="141" s="1"/>
  <c r="AA19" i="79"/>
  <c r="AT23" i="103"/>
  <c r="Z12" i="92"/>
  <c r="H26" i="144"/>
  <c r="AT11" i="103"/>
  <c r="M22" i="36"/>
  <c r="O28" i="36" s="1"/>
  <c r="K19" i="108"/>
  <c r="I12" i="95"/>
  <c r="G18" i="97"/>
  <c r="Z12" i="152"/>
  <c r="AC31" i="143"/>
  <c r="AA18" i="98"/>
  <c r="M13" i="94"/>
  <c r="AB17" i="105"/>
  <c r="H21" i="143"/>
  <c r="I12" i="94"/>
  <c r="O12" i="94" s="1"/>
  <c r="K21" i="94"/>
  <c r="AB13" i="104"/>
  <c r="V17" i="92"/>
  <c r="K27" i="145"/>
  <c r="M20" i="36"/>
  <c r="O23" i="36" s="1"/>
  <c r="K24" i="108"/>
  <c r="AN28" i="103"/>
  <c r="AT22" i="105"/>
  <c r="K13" i="143"/>
  <c r="F16" i="143"/>
  <c r="AB17" i="104"/>
  <c r="Y15" i="92"/>
  <c r="AT12" i="105"/>
  <c r="I20" i="95"/>
  <c r="O20" i="95" s="1"/>
  <c r="AN15" i="105"/>
  <c r="H21" i="145"/>
  <c r="AN17" i="105"/>
  <c r="W10" i="34"/>
  <c r="I19" i="96"/>
  <c r="I15" i="106"/>
  <c r="F22" i="148"/>
  <c r="M10" i="94"/>
  <c r="O10" i="94" s="1"/>
  <c r="Q10" i="94"/>
  <c r="AA23" i="68"/>
  <c r="M24" i="96"/>
  <c r="AH19" i="103"/>
  <c r="G17" i="97"/>
  <c r="Q17" i="97"/>
  <c r="O27" i="95"/>
  <c r="AC19" i="92"/>
  <c r="I29" i="141"/>
  <c r="AT14" i="104"/>
  <c r="AB18" i="104"/>
  <c r="K20" i="94"/>
  <c r="I20" i="94"/>
  <c r="Q20" i="94"/>
  <c r="N20" i="102"/>
  <c r="AH13" i="103"/>
  <c r="AH23" i="103"/>
  <c r="M16" i="97"/>
  <c r="I22" i="96"/>
  <c r="M23" i="97"/>
  <c r="AN26" i="103"/>
  <c r="D22" i="57"/>
  <c r="I16" i="97"/>
  <c r="H18" i="144"/>
  <c r="AH25" i="103"/>
  <c r="AN25" i="104"/>
  <c r="AB23" i="104"/>
  <c r="M22" i="95"/>
  <c r="AH12" i="105"/>
  <c r="AB14" i="104"/>
  <c r="AH17" i="105"/>
  <c r="N22" i="102"/>
  <c r="K30" i="95"/>
  <c r="AH13" i="104"/>
  <c r="AB13" i="98"/>
  <c r="N11" i="102"/>
  <c r="O13" i="108"/>
  <c r="I16" i="95"/>
  <c r="F13" i="145"/>
  <c r="D12" i="57"/>
  <c r="H15" i="107"/>
  <c r="H21" i="107"/>
  <c r="I15" i="141"/>
  <c r="O15" i="141" s="1"/>
  <c r="H26" i="143"/>
  <c r="H20" i="107"/>
  <c r="M16" i="108"/>
  <c r="O16" i="108" s="1"/>
  <c r="M30" i="96"/>
  <c r="T31" i="146"/>
  <c r="R31" i="146"/>
  <c r="O21" i="95"/>
  <c r="D27" i="109"/>
  <c r="L27" i="109"/>
  <c r="H27" i="109"/>
  <c r="J27" i="109"/>
  <c r="N27" i="109"/>
  <c r="F27" i="109"/>
  <c r="Q29" i="50"/>
  <c r="D29" i="50"/>
  <c r="I14" i="106"/>
  <c r="M10" i="97"/>
  <c r="I30" i="49"/>
  <c r="F23" i="142"/>
  <c r="D20" i="54"/>
  <c r="F18" i="145"/>
  <c r="H16" i="146"/>
  <c r="AT23" i="104"/>
  <c r="N12" i="102"/>
  <c r="F31" i="146"/>
  <c r="F12" i="146"/>
  <c r="O11" i="141"/>
  <c r="AN11" i="104"/>
  <c r="G15" i="94"/>
  <c r="H20" i="147"/>
  <c r="D14" i="54"/>
  <c r="G10" i="96"/>
  <c r="O10" i="96" s="1"/>
  <c r="Q10" i="96"/>
  <c r="D17" i="57"/>
  <c r="M26" i="96"/>
  <c r="I24" i="95"/>
  <c r="I10" i="97"/>
  <c r="F26" i="146"/>
  <c r="H31" i="147"/>
  <c r="K11" i="97"/>
  <c r="W15" i="34"/>
  <c r="K10" i="97"/>
  <c r="K23" i="97"/>
  <c r="G29" i="50"/>
  <c r="F24" i="146"/>
  <c r="AN27" i="104"/>
  <c r="K11" i="96"/>
  <c r="Q11" i="96"/>
  <c r="P27" i="110"/>
  <c r="H27" i="110"/>
  <c r="J27" i="110"/>
  <c r="N27" i="110"/>
  <c r="F27" i="110"/>
  <c r="L27" i="110"/>
  <c r="D27" i="110"/>
  <c r="D21" i="57"/>
  <c r="D19" i="54"/>
  <c r="G10" i="97"/>
  <c r="AH30" i="103"/>
  <c r="M25" i="96"/>
  <c r="K30" i="96"/>
  <c r="F26" i="147"/>
  <c r="AC12" i="92"/>
  <c r="S23" i="92"/>
  <c r="M12" i="95"/>
  <c r="O14" i="36"/>
  <c r="O25" i="36"/>
  <c r="O12" i="36"/>
  <c r="O22" i="36"/>
  <c r="O24" i="36"/>
  <c r="O20" i="36"/>
  <c r="O26" i="36"/>
  <c r="O16" i="36"/>
  <c r="O17" i="36"/>
  <c r="O29" i="36"/>
  <c r="O19" i="36"/>
  <c r="O18" i="36"/>
  <c r="O11" i="36"/>
  <c r="O27" i="36"/>
  <c r="O13" i="36"/>
  <c r="G13" i="95"/>
  <c r="K11" i="94"/>
  <c r="D11" i="54"/>
  <c r="F17" i="143"/>
  <c r="K16" i="95"/>
  <c r="AC17" i="92"/>
  <c r="I25" i="96"/>
  <c r="O25" i="96" s="1"/>
  <c r="K24" i="142"/>
  <c r="K25" i="108"/>
  <c r="O29" i="10"/>
  <c r="N26" i="102"/>
  <c r="K12" i="147"/>
  <c r="Q29" i="51"/>
  <c r="D31" i="143"/>
  <c r="K31" i="143" s="1"/>
  <c r="AH18" i="105"/>
  <c r="M15" i="97"/>
  <c r="K12" i="96"/>
  <c r="K27" i="143"/>
  <c r="K29" i="141"/>
  <c r="AT22" i="104"/>
  <c r="Q29" i="54"/>
  <c r="K19" i="145"/>
  <c r="G29" i="57"/>
  <c r="I19" i="97"/>
  <c r="O19" i="97" s="1"/>
  <c r="D27" i="54"/>
  <c r="G14" i="97"/>
  <c r="O14" i="97" s="1"/>
  <c r="D14" i="50"/>
  <c r="D28" i="50"/>
  <c r="F28" i="143"/>
  <c r="AH23" i="104"/>
  <c r="D18" i="50"/>
  <c r="AB16" i="98"/>
  <c r="AT21" i="103"/>
  <c r="Z17" i="92"/>
  <c r="V14" i="92"/>
  <c r="V16" i="98"/>
  <c r="AB12" i="105"/>
  <c r="AN12" i="105"/>
  <c r="G12" i="97"/>
  <c r="O12" i="97" s="1"/>
  <c r="AH14" i="104"/>
  <c r="AN19" i="104"/>
  <c r="G20" i="96"/>
  <c r="O20" i="96" s="1"/>
  <c r="AN19" i="105"/>
  <c r="I23" i="152"/>
  <c r="I17" i="95"/>
  <c r="M24" i="97"/>
  <c r="O24" i="97" s="1"/>
  <c r="AT15" i="104"/>
  <c r="K17" i="147"/>
  <c r="AC13" i="98"/>
  <c r="S21" i="98"/>
  <c r="D19" i="52"/>
  <c r="D29" i="52"/>
  <c r="K15" i="142"/>
  <c r="AB14" i="98"/>
  <c r="F28" i="145"/>
  <c r="K28" i="147"/>
  <c r="AT20" i="103"/>
  <c r="N30" i="108"/>
  <c r="Q30" i="108" s="1"/>
  <c r="O10" i="95"/>
  <c r="H20" i="144"/>
  <c r="H23" i="107"/>
  <c r="K12" i="148"/>
  <c r="F26" i="148"/>
  <c r="D28" i="55"/>
  <c r="G30" i="47"/>
  <c r="W30" i="47" s="1"/>
  <c r="F17" i="145"/>
  <c r="N17" i="102"/>
  <c r="N30" i="94"/>
  <c r="M30" i="94" s="1"/>
  <c r="Q11" i="103"/>
  <c r="AB28" i="103" s="1"/>
  <c r="P30" i="103"/>
  <c r="Q30" i="103" s="1"/>
  <c r="AB30" i="103" s="1"/>
  <c r="O17" i="97"/>
  <c r="AN18" i="104"/>
  <c r="D26" i="50"/>
  <c r="AH25" i="104"/>
  <c r="M26" i="108"/>
  <c r="H17" i="148"/>
  <c r="AH11" i="104"/>
  <c r="I18" i="94"/>
  <c r="O18" i="94" s="1"/>
  <c r="K13" i="95"/>
  <c r="K24" i="141"/>
  <c r="Z14" i="98"/>
  <c r="AH12" i="103"/>
  <c r="T31" i="148"/>
  <c r="M17" i="95"/>
  <c r="O31" i="142"/>
  <c r="H30" i="107"/>
  <c r="K29" i="148"/>
  <c r="H16" i="142"/>
  <c r="V12" i="98"/>
  <c r="D16" i="54"/>
  <c r="Y19" i="92"/>
  <c r="G10" i="108"/>
  <c r="O10" i="108" s="1"/>
  <c r="N29" i="108"/>
  <c r="O29" i="108" s="1"/>
  <c r="D11" i="53"/>
  <c r="F15" i="125"/>
  <c r="AD15" i="125" s="1"/>
  <c r="O31" i="148"/>
  <c r="D31" i="148"/>
  <c r="K31" i="148" s="1"/>
  <c r="I22" i="94"/>
  <c r="O22" i="94" s="1"/>
  <c r="N30" i="141"/>
  <c r="I30" i="141" s="1"/>
  <c r="G30" i="141"/>
  <c r="G17" i="96"/>
  <c r="O17" i="96" s="1"/>
  <c r="F29" i="143"/>
  <c r="I24" i="106"/>
  <c r="H32" i="107" l="1"/>
  <c r="AB14" i="105"/>
  <c r="AB21" i="105"/>
  <c r="AB28" i="105"/>
  <c r="H31" i="148"/>
  <c r="L21" i="79"/>
  <c r="O15" i="97"/>
  <c r="O23" i="97"/>
  <c r="O21" i="97"/>
  <c r="O11" i="96"/>
  <c r="O13" i="96"/>
  <c r="O22" i="96"/>
  <c r="O21" i="96"/>
  <c r="G30" i="95"/>
  <c r="O17" i="95"/>
  <c r="O20" i="94"/>
  <c r="AD16" i="68"/>
  <c r="R31" i="145"/>
  <c r="K31" i="142"/>
  <c r="O25" i="108"/>
  <c r="O19" i="108"/>
  <c r="G30" i="108"/>
  <c r="O26" i="108"/>
  <c r="AB11" i="104"/>
  <c r="AB27" i="103"/>
  <c r="AB22" i="105"/>
  <c r="AB24" i="105"/>
  <c r="P21" i="43"/>
  <c r="R21" i="43" s="1"/>
  <c r="P28" i="36"/>
  <c r="Q28" i="36"/>
  <c r="Q23" i="36"/>
  <c r="P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AD23" i="68" s="1"/>
  <c r="L23" i="68"/>
  <c r="O17" i="70"/>
  <c r="P17" i="70"/>
  <c r="O32" i="70"/>
  <c r="P32" i="70"/>
  <c r="K30" i="108"/>
  <c r="P11" i="36"/>
  <c r="Q11" i="36"/>
  <c r="P24" i="36"/>
  <c r="Q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O30" i="96"/>
  <c r="Q20" i="36"/>
  <c r="P20" i="36"/>
  <c r="P22" i="36"/>
  <c r="Q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Q25" i="36"/>
  <c r="P25" i="36"/>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21" i="43"/>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30" i="141" s="1"/>
  <c r="O12" i="96"/>
  <c r="Q18" i="36"/>
  <c r="P18" i="36"/>
  <c r="Q19" i="36"/>
  <c r="P19" i="36"/>
  <c r="Q29" i="36"/>
  <c r="P29" i="36"/>
  <c r="AB26" i="103"/>
  <c r="R31" i="144"/>
  <c r="H31" i="144"/>
  <c r="P14" i="70"/>
  <c r="O14" i="70"/>
  <c r="Q17" i="36"/>
  <c r="P17" i="36"/>
  <c r="P19" i="70"/>
  <c r="O19" i="70"/>
  <c r="R31" i="148"/>
  <c r="O21" i="36"/>
  <c r="O14" i="94"/>
  <c r="M29" i="108"/>
  <c r="AB14" i="103"/>
  <c r="P19" i="43"/>
  <c r="H31" i="142"/>
  <c r="O20" i="70"/>
  <c r="P20" i="70"/>
  <c r="P18" i="70"/>
  <c r="O18" i="70"/>
  <c r="Q14" i="36"/>
  <c r="P14" i="36"/>
  <c r="P21" i="70"/>
  <c r="O21" i="70"/>
  <c r="O15" i="36"/>
  <c r="K29" i="108"/>
  <c r="Y31" i="143"/>
  <c r="AB16" i="103"/>
  <c r="AB21" i="103"/>
  <c r="Y31" i="144"/>
  <c r="AD15" i="79"/>
  <c r="M30" i="108"/>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18" i="104"/>
  <c r="AD25" i="104"/>
  <c r="AD15" i="104"/>
  <c r="AD20" i="104"/>
  <c r="AD27" i="104"/>
  <c r="AD21" i="104"/>
  <c r="AD24" i="104"/>
  <c r="AD12" i="104"/>
  <c r="AD11" i="104"/>
  <c r="AD29" i="104"/>
  <c r="AD17" i="104"/>
  <c r="AD23" i="104"/>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Q27" i="36"/>
  <c r="P27" i="36"/>
  <c r="AB19" i="103"/>
  <c r="O12" i="95"/>
  <c r="P23" i="43"/>
  <c r="O28" i="70"/>
  <c r="P28" i="70"/>
  <c r="AB12" i="103"/>
  <c r="O16" i="70"/>
  <c r="P16" i="70"/>
  <c r="O22" i="70"/>
  <c r="P22" i="70"/>
  <c r="P26" i="70"/>
  <c r="O26" i="70"/>
  <c r="AB13" i="103"/>
  <c r="Q13" i="36"/>
  <c r="P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28" i="104" s="1"/>
  <c r="H31" i="143"/>
  <c r="O30" i="94" l="1"/>
  <c r="O30" i="108"/>
  <c r="AD19" i="104"/>
  <c r="AD13" i="104"/>
  <c r="AF16" i="104"/>
  <c r="AE16" i="104"/>
  <c r="AF28" i="104"/>
  <c r="AE28"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F13" i="104"/>
  <c r="AE13" i="104"/>
  <c r="AX16" i="105"/>
  <c r="AW16" i="105"/>
  <c r="Q21" i="102"/>
  <c r="R21" i="102"/>
  <c r="P15" i="36"/>
  <c r="Q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AF19" i="104"/>
  <c r="AE19" i="104"/>
  <c r="R14" i="43"/>
  <c r="Q14" i="43"/>
  <c r="AX21" i="104"/>
  <c r="AW21" i="104"/>
  <c r="AR26" i="105"/>
  <c r="AQ26" i="105"/>
  <c r="AX16" i="103"/>
  <c r="AW16" i="103"/>
  <c r="AF18" i="104"/>
  <c r="AE18" i="104"/>
  <c r="AX26" i="105"/>
  <c r="AW26" i="105"/>
  <c r="AX15" i="105"/>
  <c r="AW15" i="105"/>
  <c r="Q17" i="102"/>
  <c r="R17" i="102"/>
  <c r="Q13" i="102"/>
  <c r="R13"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F24" i="103" l="1"/>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U42" i="158" l="1"/>
  <c r="J31" i="90" l="1"/>
  <c r="D14" i="90" l="1"/>
  <c r="J20" i="90"/>
  <c r="D27" i="90"/>
  <c r="G31" i="90"/>
  <c r="J18" i="90"/>
  <c r="G21" i="90"/>
  <c r="D13" i="90"/>
  <c r="D22" i="90"/>
  <c r="J22" i="90"/>
  <c r="D24" i="90"/>
  <c r="J28" i="90"/>
  <c r="G17" i="90"/>
  <c r="G20" i="90"/>
  <c r="J24" i="90"/>
  <c r="G23" i="90"/>
  <c r="G16" i="90"/>
  <c r="D21" i="90"/>
  <c r="J26" i="90"/>
  <c r="D17" i="90"/>
  <c r="D33" i="90"/>
  <c r="J30" i="90"/>
  <c r="G28" i="90"/>
  <c r="D31" i="90"/>
  <c r="J16" i="90"/>
  <c r="G19" i="90"/>
  <c r="D20" i="90"/>
  <c r="G15" i="90"/>
  <c r="J27" i="90"/>
  <c r="D18" i="90"/>
  <c r="G33" i="90"/>
  <c r="J33" i="90"/>
  <c r="J21" i="90"/>
  <c r="J23" i="90"/>
  <c r="D15" i="90"/>
  <c r="J25" i="90"/>
  <c r="J15" i="90"/>
  <c r="D16" i="90"/>
  <c r="G29" i="90"/>
  <c r="D25" i="90"/>
  <c r="D28" i="90"/>
  <c r="G25" i="90"/>
  <c r="D26" i="90"/>
  <c r="G14" i="90"/>
  <c r="J14" i="90"/>
  <c r="J19" i="90"/>
  <c r="D19" i="90"/>
  <c r="D29" i="90"/>
  <c r="G24" i="90"/>
  <c r="D30" i="90"/>
  <c r="G18" i="90"/>
  <c r="J13" i="90"/>
  <c r="J29" i="90"/>
  <c r="G27" i="90"/>
  <c r="G22" i="90"/>
  <c r="J17" i="90"/>
  <c r="D23" i="90"/>
  <c r="G13" i="90"/>
  <c r="G30" i="90"/>
  <c r="G26" i="90"/>
  <c r="L15" i="90" l="1"/>
  <c r="L16" i="90"/>
  <c r="L25" i="90"/>
  <c r="L28" i="90"/>
  <c r="L19" i="90"/>
  <c r="L23" i="90"/>
  <c r="L30" i="90"/>
  <c r="L22" i="90"/>
  <c r="L14" i="90"/>
  <c r="L21" i="90"/>
  <c r="L17" i="90"/>
  <c r="L33" i="90"/>
  <c r="L26" i="90"/>
  <c r="L18" i="90"/>
  <c r="L29" i="90"/>
  <c r="L27" i="90"/>
  <c r="L13" i="90"/>
  <c r="L24" i="90"/>
  <c r="L20" i="90"/>
  <c r="L31" i="90"/>
  <c r="N15" i="90" l="1"/>
  <c r="N31" i="90"/>
  <c r="N14" i="90"/>
  <c r="N21" i="90"/>
  <c r="N18" i="90"/>
  <c r="N28" i="90"/>
  <c r="N25" i="90"/>
  <c r="N23" i="90"/>
  <c r="N19" i="90"/>
  <c r="N27" i="90"/>
  <c r="N32" i="90"/>
  <c r="N13" i="90"/>
  <c r="N20" i="90"/>
  <c r="N24" i="90"/>
  <c r="N29" i="90"/>
  <c r="N16" i="90"/>
  <c r="N17" i="90"/>
  <c r="N22" i="90"/>
  <c r="N26" i="90"/>
  <c r="N30" i="90"/>
  <c r="O13" i="90" l="1"/>
  <c r="P13" i="90"/>
  <c r="O32" i="90"/>
  <c r="P32" i="90"/>
  <c r="P27" i="90"/>
  <c r="O27" i="90"/>
  <c r="O19" i="90"/>
  <c r="P19" i="90"/>
  <c r="O30" i="90"/>
  <c r="P30" i="90"/>
  <c r="O23" i="90"/>
  <c r="P23" i="90"/>
  <c r="O26" i="90"/>
  <c r="P26" i="90"/>
  <c r="O25" i="90"/>
  <c r="P25" i="90"/>
  <c r="O22" i="90"/>
  <c r="P22" i="90"/>
  <c r="O28" i="90"/>
  <c r="P28" i="90"/>
  <c r="O17" i="90"/>
  <c r="P17" i="90"/>
  <c r="O18" i="90"/>
  <c r="P18" i="90"/>
  <c r="O16" i="90"/>
  <c r="P16" i="90"/>
  <c r="P21" i="90"/>
  <c r="O21" i="90"/>
  <c r="P29" i="90"/>
  <c r="O29" i="90"/>
  <c r="P14" i="90"/>
  <c r="O14" i="90"/>
  <c r="O24" i="90"/>
  <c r="P24" i="90"/>
  <c r="P31" i="90"/>
  <c r="O31" i="90"/>
  <c r="O20" i="90"/>
  <c r="P20" i="90"/>
  <c r="P15" i="90"/>
  <c r="O15" i="90"/>
  <c r="V25" i="160" l="1"/>
  <c r="U25" i="163" l="1"/>
  <c r="U25" i="160"/>
  <c r="U25" i="164"/>
  <c r="U25" i="159" l="1"/>
  <c r="U25" i="162"/>
  <c r="U25" i="161"/>
  <c r="U41" i="158"/>
  <c r="U40" i="158"/>
  <c r="U38" i="158"/>
  <c r="U31" i="158"/>
  <c r="U33" i="158"/>
  <c r="U29" i="158"/>
  <c r="V33" i="158"/>
  <c r="V31" i="158"/>
  <c r="V29" i="158"/>
  <c r="V41" i="158"/>
  <c r="V40" i="158"/>
  <c r="V38" i="158"/>
  <c r="V39" i="158" l="1"/>
  <c r="U39" i="158"/>
  <c r="U35" i="158"/>
  <c r="V35" i="158"/>
  <c r="V32" i="158"/>
  <c r="U32" i="158"/>
  <c r="V30" i="158"/>
  <c r="U30" i="158"/>
  <c r="U34" i="158"/>
  <c r="V34" i="158"/>
  <c r="V27" i="158"/>
  <c r="V28" i="158"/>
  <c r="U28" i="158"/>
  <c r="U36" i="158"/>
  <c r="V36" i="158"/>
  <c r="V37" i="158"/>
  <c r="U37" i="158"/>
  <c r="U27" i="158"/>
  <c r="V42" i="158" l="1"/>
  <c r="U17" i="162" l="1"/>
  <c r="V11" i="160"/>
  <c r="V23" i="160"/>
  <c r="V8" i="161"/>
  <c r="V9" i="161"/>
  <c r="V16" i="164"/>
  <c r="U14" i="164"/>
  <c r="U12" i="160"/>
  <c r="U26" i="163"/>
  <c r="U16" i="162"/>
  <c r="U13" i="159"/>
  <c r="U13" i="164"/>
  <c r="V15" i="162"/>
  <c r="U12" i="163"/>
  <c r="V12" i="164"/>
  <c r="U11" i="159"/>
  <c r="V21" i="161"/>
  <c r="U11" i="164"/>
  <c r="V10" i="162"/>
  <c r="V20" i="160"/>
  <c r="U10" i="164"/>
  <c r="V23" i="162"/>
  <c r="V14" i="164"/>
  <c r="V19" i="161"/>
  <c r="V19" i="162"/>
  <c r="U18" i="161"/>
  <c r="V23" i="159"/>
  <c r="U9" i="161"/>
  <c r="U18" i="162"/>
  <c r="V22" i="162"/>
  <c r="U19" i="163"/>
  <c r="U26" i="159"/>
  <c r="U21" i="164"/>
  <c r="V26" i="159"/>
  <c r="V24" i="161"/>
  <c r="V17" i="163"/>
  <c r="U23" i="163"/>
  <c r="U11" i="160"/>
  <c r="U19" i="161"/>
  <c r="V16" i="160"/>
  <c r="V13" i="164"/>
  <c r="V8" i="159"/>
  <c r="V22" i="160"/>
  <c r="V26" i="163"/>
  <c r="V14" i="162"/>
  <c r="V24" i="160"/>
  <c r="U8" i="160"/>
  <c r="V8" i="162"/>
  <c r="U13" i="163"/>
  <c r="U16" i="164"/>
  <c r="V14" i="159"/>
  <c r="V8" i="160"/>
  <c r="V25" i="164"/>
  <c r="V12" i="160"/>
  <c r="U8" i="161"/>
  <c r="V22" i="164"/>
  <c r="V12" i="162"/>
  <c r="U8" i="159"/>
  <c r="V26" i="164"/>
  <c r="U20" i="160"/>
  <c r="U16" i="160"/>
  <c r="V12" i="161"/>
  <c r="V22" i="159"/>
  <c r="U11" i="161"/>
  <c r="U12" i="164"/>
  <c r="U16" i="161"/>
  <c r="U13" i="161"/>
  <c r="V9" i="163"/>
  <c r="V12" i="159"/>
  <c r="V19" i="159"/>
  <c r="V12" i="163"/>
  <c r="V19" i="163"/>
  <c r="V11" i="162"/>
  <c r="U17" i="163"/>
  <c r="V23" i="163"/>
  <c r="U26" i="161"/>
  <c r="V17" i="159"/>
  <c r="U22" i="164"/>
  <c r="V24" i="163"/>
  <c r="U23" i="160"/>
  <c r="V16" i="162"/>
  <c r="V23" i="161"/>
  <c r="V20" i="162"/>
  <c r="V25" i="159"/>
  <c r="U9" i="163"/>
  <c r="U20" i="161"/>
  <c r="U12" i="162"/>
  <c r="U20" i="163"/>
  <c r="V9" i="160"/>
  <c r="U19" i="164"/>
  <c r="V8" i="163"/>
  <c r="V10" i="159"/>
  <c r="U19" i="162"/>
  <c r="U18" i="160"/>
  <c r="V18" i="162"/>
  <c r="U15" i="160"/>
  <c r="U15" i="164"/>
  <c r="U24" i="159"/>
  <c r="U19" i="160"/>
  <c r="V21" i="160"/>
  <c r="U21" i="163"/>
  <c r="U21" i="161"/>
  <c r="V18" i="163"/>
  <c r="U26" i="164"/>
  <c r="V17" i="160"/>
  <c r="U22" i="161"/>
  <c r="U19" i="159"/>
  <c r="V16" i="163"/>
  <c r="U16" i="159"/>
  <c r="V17" i="161"/>
  <c r="V22" i="163"/>
  <c r="U18" i="163"/>
  <c r="U18" i="164"/>
  <c r="U21" i="159"/>
  <c r="V18" i="161"/>
  <c r="V13" i="161"/>
  <c r="U16" i="163"/>
  <c r="V11" i="161"/>
  <c r="V24" i="159"/>
  <c r="U13" i="162"/>
  <c r="U13" i="160"/>
  <c r="U23" i="164"/>
  <c r="U22" i="163"/>
  <c r="V19" i="164"/>
  <c r="U8" i="163"/>
  <c r="U21" i="162"/>
  <c r="V21" i="162"/>
  <c r="V18" i="159"/>
  <c r="V25" i="162"/>
  <c r="U9" i="162"/>
  <c r="V22" i="161"/>
  <c r="U15" i="161"/>
  <c r="U23" i="161"/>
  <c r="U8" i="164"/>
  <c r="U20" i="164"/>
  <c r="U24" i="163"/>
  <c r="V13" i="159"/>
  <c r="V14" i="161"/>
  <c r="U9" i="159"/>
  <c r="V25" i="161"/>
  <c r="V21" i="163"/>
  <c r="V25" i="163"/>
  <c r="U14" i="163"/>
  <c r="V21" i="159"/>
  <c r="U9" i="164"/>
  <c r="V15" i="160"/>
  <c r="U20" i="162"/>
  <c r="U24" i="164"/>
  <c r="U10" i="159"/>
  <c r="U14" i="161"/>
  <c r="V17" i="164"/>
  <c r="V16" i="159"/>
  <c r="U15" i="162"/>
  <c r="U26" i="162"/>
  <c r="V11" i="163"/>
  <c r="V20" i="159"/>
  <c r="U22" i="162"/>
  <c r="V9" i="159"/>
  <c r="U23" i="159"/>
  <c r="U10" i="161"/>
  <c r="V24" i="162"/>
  <c r="V18" i="160"/>
  <c r="U8" i="162"/>
  <c r="V20" i="164"/>
  <c r="U12" i="161"/>
  <c r="U15" i="159"/>
  <c r="V15" i="164"/>
  <c r="U17" i="160"/>
  <c r="U10" i="160"/>
  <c r="V23" i="164"/>
  <c r="V8" i="164"/>
  <c r="V15" i="159"/>
  <c r="U20" i="159"/>
  <c r="V10" i="164"/>
  <c r="U17" i="159"/>
  <c r="V10" i="160"/>
  <c r="U12" i="159"/>
  <c r="V21" i="164"/>
  <c r="V13" i="163"/>
  <c r="U14" i="159"/>
  <c r="V18" i="164"/>
  <c r="U24" i="161"/>
  <c r="V11" i="159"/>
  <c r="V15" i="163"/>
  <c r="V20" i="161"/>
  <c r="U11" i="162"/>
  <c r="V14" i="163"/>
  <c r="U14" i="160"/>
  <c r="V19" i="160"/>
  <c r="V24" i="164"/>
  <c r="U17" i="164"/>
  <c r="U23" i="162"/>
  <c r="U18" i="159"/>
  <c r="U10" i="163"/>
  <c r="V17" i="162"/>
  <c r="V16" i="161"/>
  <c r="U26" i="160"/>
  <c r="U24" i="162"/>
  <c r="U10" i="162"/>
  <c r="U9" i="160"/>
  <c r="U21" i="160"/>
  <c r="V9" i="162"/>
  <c r="U22" i="159"/>
  <c r="U15" i="163"/>
  <c r="U17" i="161"/>
  <c r="V14" i="160"/>
  <c r="U14" i="162"/>
  <c r="V13" i="162"/>
  <c r="V15" i="161"/>
  <c r="U11" i="163"/>
  <c r="V9" i="164"/>
  <c r="U24" i="160"/>
  <c r="V10" i="163"/>
  <c r="V10" i="161"/>
  <c r="U22" i="160"/>
  <c r="V13" i="160"/>
  <c r="V20" i="163"/>
  <c r="V11" i="164"/>
  <c r="U10" i="158"/>
  <c r="U13" i="158"/>
  <c r="U18" i="158"/>
  <c r="V13" i="158"/>
  <c r="V16" i="158"/>
  <c r="V18" i="158"/>
  <c r="V11" i="158"/>
  <c r="U20" i="158"/>
  <c r="U11" i="158"/>
  <c r="U16" i="158"/>
  <c r="U15" i="158"/>
  <c r="V19" i="158"/>
  <c r="V20" i="158"/>
  <c r="V22" i="158"/>
  <c r="U19" i="158"/>
  <c r="U22" i="158"/>
  <c r="V15" i="158"/>
  <c r="V14" i="158"/>
  <c r="U8" i="158"/>
  <c r="U17" i="158"/>
  <c r="V10" i="158"/>
  <c r="U12" i="158"/>
  <c r="V17" i="158"/>
  <c r="V9" i="158"/>
  <c r="U14" i="158"/>
  <c r="V21" i="158"/>
  <c r="U21" i="158"/>
  <c r="U9" i="158"/>
  <c r="V12" i="158"/>
  <c r="V8" i="158"/>
  <c r="V26" i="162" l="1"/>
  <c r="V26" i="160"/>
  <c r="V26" i="161"/>
</calcChain>
</file>

<file path=xl/sharedStrings.xml><?xml version="1.0" encoding="utf-8"?>
<sst xmlns="http://schemas.openxmlformats.org/spreadsheetml/2006/main" count="4754" uniqueCount="491">
  <si>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</si>
  <si>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</si>
  <si>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</si>
  <si>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</si>
  <si>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</si>
  <si>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</si>
  <si>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</si>
  <si>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</si>
  <si>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</si>
  <si>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</si>
  <si>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</si>
  <si>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</si>
  <si>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</si>
  <si>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</si>
  <si>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</si>
  <si>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</si>
  <si>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</si>
  <si>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</si>
  <si>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</si>
  <si>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</si>
  <si>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</si>
  <si>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</si>
  <si>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</si>
  <si>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</si>
  <si>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</si>
  <si>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</si>
  <si>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</si>
  <si>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</si>
  <si>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</si>
  <si>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</si>
  <si>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</si>
  <si>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</si>
  <si>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</si>
  <si>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</si>
  <si>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</si>
  <si>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</si>
  <si>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</si>
  <si>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</si>
  <si>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</si>
  <si>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</si>
  <si>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</si>
  <si>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</si>
  <si>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</si>
  <si>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</si>
  <si>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</si>
  <si>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</si>
  <si>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</si>
  <si>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</si>
  <si>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</si>
  <si>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</si>
  <si>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</si>
  <si>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</si>
  <si>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</si>
  <si>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</si>
  <si>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</si>
  <si>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</si>
  <si>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</si>
  <si>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</si>
  <si>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</si>
  <si>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</si>
  <si>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</si>
  <si>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</si>
  <si>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</si>
  <si>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</si>
  <si>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</si>
  <si>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</si>
  <si>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</si>
  <si>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</si>
  <si>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</si>
  <si>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</si>
  <si>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</si>
  <si>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</si>
  <si>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</si>
  <si>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</si>
  <si>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</si>
  <si>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</si>
  <si>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</si>
  <si>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</si>
  <si>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</si>
  <si>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</si>
  <si>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</si>
  <si>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</si>
  <si>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</si>
  <si>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</si>
  <si>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</si>
  <si>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</si>
  <si>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</si>
  <si>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</si>
  <si>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</si>
  <si>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</si>
  <si>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</si>
  <si>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</si>
  <si>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</si>
  <si>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</si>
  <si>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</si>
  <si>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</si>
  <si>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</si>
  <si>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</si>
  <si>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</si>
  <si>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</si>
  <si>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</si>
  <si>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</si>
  <si>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</si>
  <si>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</si>
  <si>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</si>
  <si>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</si>
  <si>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</si>
  <si>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</si>
  <si>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</si>
  <si>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</si>
  <si>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</si>
  <si>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</si>
  <si>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</si>
  <si>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</si>
  <si>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</si>
  <si>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</si>
  <si>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</si>
  <si>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</si>
  <si>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</si>
  <si>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</si>
  <si>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</si>
  <si>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</si>
  <si>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</si>
  <si>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</si>
  <si>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</si>
  <si>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</si>
  <si>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</si>
  <si>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</si>
  <si>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</si>
  <si>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</si>
  <si>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</si>
  <si>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</si>
  <si>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</si>
  <si>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</si>
  <si>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</si>
  <si>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</si>
  <si>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</si>
  <si>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</si>
  <si>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</si>
  <si>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</si>
  <si>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</si>
  <si>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</si>
  <si>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</si>
  <si>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</si>
  <si>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</si>
  <si>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</si>
  <si>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</si>
  <si>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</si>
  <si>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</si>
  <si>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</si>
  <si>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</si>
  <si>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</si>
  <si>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</si>
  <si>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</si>
  <si>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</si>
  <si>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</si>
  <si>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</si>
  <si>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</si>
  <si>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</si>
  <si>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</si>
  <si>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</si>
  <si>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</si>
  <si>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</si>
  <si>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</si>
  <si>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</si>
  <si>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</si>
  <si>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</si>
  <si>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</si>
  <si>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</si>
  <si>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</si>
  <si>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</si>
  <si>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</si>
  <si>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</si>
  <si>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</si>
  <si>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</si>
  <si>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</si>
  <si>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</si>
  <si>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</si>
  <si>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</si>
  <si>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</si>
  <si>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</si>
  <si>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</si>
  <si>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</si>
  <si>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</si>
  <si>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</si>
  <si>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</si>
  <si>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</si>
  <si>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</si>
  <si>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</si>
  <si>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</si>
  <si>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</si>
  <si>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</si>
  <si>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</si>
  <si>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</si>
  <si>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</si>
  <si>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</si>
  <si>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</si>
  <si>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</si>
  <si>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</si>
  <si>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</si>
  <si>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</si>
  <si>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</si>
  <si>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</si>
  <si>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</si>
  <si>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</si>
  <si>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</si>
  <si>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</si>
  <si>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</si>
  <si>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</si>
  <si>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</si>
  <si>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</si>
  <si>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</si>
  <si>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</si>
  <si>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</si>
  <si>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</si>
  <si>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</si>
  <si>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</si>
  <si>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</si>
  <si>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</si>
  <si>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</si>
  <si>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</si>
  <si>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</si>
  <si>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</si>
  <si>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</si>
  <si>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</si>
  <si>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</si>
  <si>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</si>
  <si>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</si>
  <si>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</si>
  <si>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</si>
  <si>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</si>
  <si>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</si>
  <si>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</si>
  <si>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</si>
  <si>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</si>
  <si>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</si>
  <si>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</si>
  <si>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</si>
  <si>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</si>
  <si>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</si>
  <si>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</si>
  <si>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</si>
  <si>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</si>
  <si>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</si>
  <si>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</si>
  <si>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</si>
  <si>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</si>
  <si>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</si>
  <si>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</si>
  <si>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</si>
  <si>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</si>
  <si>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</si>
  <si>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</si>
  <si>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</si>
  <si>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</si>
  <si>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</si>
  <si>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</si>
  <si>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</si>
  <si>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</si>
  <si>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</si>
  <si>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</si>
  <si>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</si>
  <si>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</si>
  <si>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</si>
  <si>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</si>
  <si>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</si>
  <si>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</si>
  <si>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</si>
  <si>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</si>
  <si>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</si>
  <si>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</si>
  <si>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</si>
  <si>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</si>
  <si>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</si>
  <si>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</si>
  <si>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</si>
  <si>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</si>
  <si>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</si>
  <si>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</si>
  <si>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</si>
  <si>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</si>
  <si>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</si>
  <si>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</si>
  <si>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</si>
  <si>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</si>
  <si>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</si>
  <si>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</si>
  <si>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</si>
  <si>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</si>
  <si>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</si>
  <si>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</si>
  <si>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</si>
  <si>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</si>
  <si>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</si>
  <si>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</si>
  <si>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</si>
  <si>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</si>
  <si>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</si>
  <si>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</si>
  <si>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</si>
  <si>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</si>
  <si>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</si>
  <si>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</si>
  <si>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</si>
  <si>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</si>
  <si>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</si>
  <si>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</si>
  <si>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</si>
  <si>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</si>
  <si>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</si>
  <si>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</si>
  <si>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</si>
  <si>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</si>
  <si>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</si>
  <si>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</si>
  <si>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</si>
  <si>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</si>
  <si>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</si>
  <si>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</si>
  <si>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</si>
  <si>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</si>
  <si>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</si>
  <si>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</si>
  <si>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</si>
  <si>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</si>
  <si>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</si>
  <si>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</si>
  <si>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</si>
  <si>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</si>
  <si>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</si>
  <si>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</si>
  <si>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</si>
  <si>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</si>
  <si>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</si>
  <si>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</si>
  <si>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</si>
  <si>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</si>
  <si>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</si>
  <si>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</si>
  <si>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</si>
  <si>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</si>
  <si>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</si>
  <si>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</si>
  <si>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</si>
  <si>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</si>
  <si>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</si>
  <si>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</si>
  <si>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</si>
  <si>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</si>
  <si>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</si>
  <si>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</si>
  <si>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</si>
  <si>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</si>
  <si>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</si>
  <si>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</si>
  <si>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</si>
  <si>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</si>
  <si>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</si>
  <si>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</si>
  <si>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</si>
  <si>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</si>
  <si>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</si>
  <si>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</si>
  <si>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</si>
  <si>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</si>
  <si>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</si>
  <si>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</si>
  <si>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</si>
  <si>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</si>
  <si>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</si>
  <si>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</si>
  <si>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</si>
  <si>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</si>
  <si>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</si>
  <si>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</si>
  <si>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</si>
  <si>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</si>
  <si>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</si>
  <si>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</si>
  <si>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</si>
  <si>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</si>
  <si>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</si>
  <si>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</si>
  <si>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</si>
  <si>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</si>
  <si>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</si>
  <si>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</si>
  <si>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</si>
  <si>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</si>
  <si>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</si>
  <si>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</si>
  <si>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</si>
  <si>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</si>
  <si>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</si>
  <si>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</si>
  <si>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</si>
  <si>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</si>
  <si>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</si>
  <si>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</si>
  <si>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</si>
  <si>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</si>
  <si>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</si>
  <si>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</si>
  <si>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</si>
  <si>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</si>
  <si>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</si>
  <si>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</si>
  <si>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</si>
  <si>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</si>
  <si>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</si>
  <si>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</si>
  <si>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</si>
  <si>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</si>
  <si>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</si>
  <si>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</si>
  <si>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</si>
  <si>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</si>
  <si>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</si>
  <si>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</si>
  <si>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</si>
  <si>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</si>
  <si>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</si>
  <si>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</si>
  <si>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</si>
  <si>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</si>
  <si>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</si>
  <si>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</si>
  <si>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</si>
  <si>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</si>
  <si>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</si>
  <si>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</si>
  <si>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</si>
  <si>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</si>
  <si>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</si>
  <si>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</si>
  <si>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</si>
  <si>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</si>
  <si>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</si>
  <si>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</si>
  <si>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</si>
  <si>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</si>
  <si>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</si>
  <si>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</si>
  <si>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</si>
  <si>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</si>
  <si>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</si>
  <si>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</si>
  <si>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</si>
  <si>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</si>
  <si>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</si>
  <si>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</si>
  <si>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</si>
  <si>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</si>
  <si>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</si>
  <si>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</si>
  <si>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</si>
  <si>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</si>
  <si>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</si>
  <si>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</si>
  <si>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</si>
  <si>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</si>
  <si>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</si>
  <si>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</si>
  <si>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</si>
  <si>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</si>
  <si>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</si>
  <si>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</si>
  <si>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</si>
  <si>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</si>
  <si>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</si>
  <si>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</si>
  <si>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</si>
  <si>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</si>
  <si>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</si>
  <si>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</si>
  <si>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</si>
  <si>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</si>
  <si>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</si>
  <si>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</si>
  <si>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</si>
  <si>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</si>
  <si>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</si>
  <si>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</si>
  <si>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</si>
  <si>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</si>
  <si>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</si>
  <si>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</si>
  <si>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r>
      <t xml:space="preserve">Población por CCAA </t>
    </r>
    <r>
      <rPr>
        <b/>
        <vertAlign val="superscript"/>
        <sz val="11"/>
        <color rgb="FF008000"/>
        <rFont val="Arial"/>
        <family val="2"/>
      </rPr>
      <t>(1)</t>
    </r>
  </si>
  <si>
    <t>(1) Cifras INE de población referidas al 01/01/2023. Real Decreto 1085/2023, de 5 de diciembre BOE 23.12.22.</t>
  </si>
  <si>
    <t>Situación a 31 de enero de 2024</t>
  </si>
  <si>
    <t>Tiempo de resolución calculado sobre las Resoluciones realizadas entre el 1 de febrero de 2023 y el 31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</si>
</sst>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75" formatCode="_(* #,##0.00_);_(* \(#,##0.00\);_(* &quot;-&quot;??_);_(@_)"/>
  </numFmts>
  <fonts count="2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b/>
      <sz val="11"/>
      <color rgb="FFFF0000"/>
      <name val="Verdana"/>
      <family val="2"/>
    </font>
    <font>
      <sz val="7"/>
      <color rgb="FFFF0000"/>
      <name val="Arial"/>
      <family val="2"/>
    </font>
    <font>
      <b/>
      <sz val="8"/>
      <color rgb="FFFF0000"/>
      <name val="Verdana"/>
      <family val="2"/>
    </font>
    <font>
      <sz val="11"/>
      <color rgb="FFFF0000"/>
      <name val="Verdana"/>
      <family val="2"/>
    </font>
    <font>
      <b/>
      <vertAlign val="superscript"/>
      <sz val="11"/>
      <color rgb="FF00800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75"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0" fontId="214" fillId="0" borderId="0"/>
  </cellStyleXfs>
  <cellXfs count="1244">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0" fontId="173" fillId="0" borderId="0" xfId="2" applyFont="1" applyAlignment="1">
      <alignment vertical="center"/>
    </xf>
    <xf numFmtId="0" fontId="106" fillId="0" borderId="0" xfId="2" applyFont="1" applyAlignment="1">
      <alignment horizontal="left" vertical="center"/>
    </xf>
    <xf numFmtId="0" fontId="215" fillId="0" borderId="0" xfId="2" applyFont="1" applyAlignment="1">
      <alignment vertical="center" wrapText="1"/>
    </xf>
    <xf numFmtId="0" fontId="217" fillId="0" borderId="0" xfId="2" applyFont="1" applyAlignment="1">
      <alignment vertical="center" wrapText="1"/>
    </xf>
    <xf numFmtId="0" fontId="218" fillId="0" borderId="0" xfId="2" applyFont="1" applyAlignment="1">
      <alignment vertical="center" wrapText="1"/>
    </xf>
    <xf numFmtId="0" fontId="216" fillId="0" borderId="0" xfId="2" applyFont="1"/>
    <xf numFmtId="0" fontId="216" fillId="0" borderId="0" xfId="2" applyFont="1" applyAlignment="1">
      <alignment vertical="center" wrapText="1"/>
    </xf>
    <xf numFmtId="3" fontId="15" fillId="0" borderId="0" xfId="2" applyNumberFormat="1" applyFont="1" applyAlignment="1">
      <alignment vertical="center" wrapText="1"/>
    </xf>
    <xf numFmtId="14" fontId="113" fillId="0" borderId="0" xfId="2" applyNumberFormat="1" applyFont="1" applyAlignment="1">
      <alignment vertical="center"/>
    </xf>
    <xf numFmtId="0" fontId="106" fillId="0" borderId="0" xfId="0" applyFont="1" applyBorder="1" applyAlignment="1">
      <alignment vertical="center" wrapText="1"/>
    </xf>
    <xf numFmtId="0" fontId="106" fillId="0" borderId="0" xfId="0" applyFont="1" applyAlignment="1">
      <alignment vertical="center" wrapText="1"/>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14" fontId="127" fillId="6" borderId="34" xfId="19" applyNumberFormat="1" applyFont="1" applyFill="1" applyBorder="1" applyAlignment="1">
      <alignment horizontal="center" vertical="center" wrapText="1"/>
    </xf>
    <xf numFmtId="14" fontId="127" fillId="6" borderId="38" xfId="19" applyNumberFormat="1" applyFont="1" applyFill="1" applyBorder="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49" fontId="176" fillId="0" borderId="0" xfId="2" applyNumberFormat="1" applyFont="1" applyAlignment="1">
      <alignment horizontal="left"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xf numFmtId="4" fontId="93" fillId="3" borderId="16" xfId="2" applyNumberFormat="1" applyFont="1" applyFill="1" applyBorder="1" applyAlignment="1" applyProtection="1">
      <alignment horizontal="center" vertical="center"/>
    </xf>
    <xf numFmtId="4" fontId="93" fillId="3" borderId="0" xfId="2" applyNumberFormat="1" applyFont="1" applyFill="1" applyAlignment="1" applyProtection="1">
      <alignment horizontal="center" vertical="center"/>
    </xf>
    <xf numFmtId="4" fontId="93" fillId="0" borderId="0" xfId="2" applyNumberFormat="1" applyFont="1" applyAlignment="1" applyProtection="1">
      <alignment horizontal="center" vertical="center" wrapText="1"/>
    </xf>
    <xf numFmtId="4" fontId="93" fillId="3" borderId="0" xfId="2" applyNumberFormat="1" applyFont="1" applyFill="1" applyAlignment="1" applyProtection="1">
      <alignment horizontal="center" vertical="center" wrapText="1"/>
    </xf>
    <xf numFmtId="4" fontId="93" fillId="3" borderId="17" xfId="2" applyNumberFormat="1" applyFont="1" applyFill="1" applyBorder="1" applyAlignment="1" applyProtection="1">
      <alignment horizontal="center" vertical="center" wrapText="1"/>
    </xf>
    <xf numFmtId="3" fontId="28" fillId="3" borderId="11" xfId="2" applyNumberFormat="1" applyFont="1" applyFill="1" applyBorder="1" applyAlignment="1" applyProtection="1">
      <alignment horizontal="center" vertical="center"/>
    </xf>
    <xf numFmtId="3" fontId="28" fillId="3" borderId="15" xfId="2" applyNumberFormat="1" applyFont="1" applyFill="1" applyBorder="1" applyAlignment="1" applyProtection="1">
      <alignment horizontal="center" vertical="center"/>
    </xf>
    <xf numFmtId="3" fontId="28" fillId="0" borderId="15" xfId="2" applyNumberFormat="1" applyFont="1" applyBorder="1" applyAlignment="1" applyProtection="1">
      <alignment horizontal="center" vertical="center" wrapText="1"/>
    </xf>
    <xf numFmtId="3" fontId="28" fillId="3" borderId="15" xfId="2" applyNumberFormat="1" applyFont="1" applyFill="1" applyBorder="1" applyAlignment="1" applyProtection="1">
      <alignment horizontal="center" vertical="center" wrapText="1"/>
    </xf>
    <xf numFmtId="3" fontId="28" fillId="3" borderId="7" xfId="2" applyNumberFormat="1" applyFont="1" applyFill="1" applyBorder="1" applyAlignment="1" applyProtection="1">
      <alignment horizontal="center"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1292348</c:v>
                </c:pt>
                <c:pt idx="1">
                  <c:v>775253</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21.589037994484009</c:v>
                </c:pt>
                <c:pt idx="1">
                  <c:v>24.418148400553456</c:v>
                </c:pt>
                <c:pt idx="2">
                  <c:v>19.440317591758202</c:v>
                </c:pt>
                <c:pt idx="3">
                  <c:v>20.361968756897269</c:v>
                </c:pt>
                <c:pt idx="4">
                  <c:v>29.039284909486966</c:v>
                </c:pt>
                <c:pt idx="5">
                  <c:v>24.149956408020923</c:v>
                </c:pt>
                <c:pt idx="6">
                  <c:v>23.184704030730654</c:v>
                </c:pt>
                <c:pt idx="7">
                  <c:v>24.389293982733626</c:v>
                </c:pt>
                <c:pt idx="8">
                  <c:v>14.999480309857605</c:v>
                </c:pt>
                <c:pt idx="9">
                  <c:v>24.772154506981977</c:v>
                </c:pt>
                <c:pt idx="10">
                  <c:v>23.255150780637344</c:v>
                </c:pt>
                <c:pt idx="11">
                  <c:v>31.627252387711405</c:v>
                </c:pt>
                <c:pt idx="12">
                  <c:v>25.544779718161248</c:v>
                </c:pt>
                <c:pt idx="13">
                  <c:v>27.2535367750537</c:v>
                </c:pt>
                <c:pt idx="14">
                  <c:v>16.189222318064193</c:v>
                </c:pt>
                <c:pt idx="15">
                  <c:v>17.251011111209017</c:v>
                </c:pt>
                <c:pt idx="16">
                  <c:v>17.785670377706442</c:v>
                </c:pt>
                <c:pt idx="17">
                  <c:v>24.257425742574256</c:v>
                </c:pt>
                <c:pt idx="18" formatCode="General">
                  <c:v>22.072035479946898</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36.597476639361133</c:v>
                </c:pt>
                <c:pt idx="1">
                  <c:v>30.272804245916198</c:v>
                </c:pt>
                <c:pt idx="2">
                  <c:v>26.552034876640931</c:v>
                </c:pt>
                <c:pt idx="3">
                  <c:v>27.189346935772615</c:v>
                </c:pt>
                <c:pt idx="4">
                  <c:v>30.73875159618418</c:v>
                </c:pt>
                <c:pt idx="5">
                  <c:v>34.272013949433301</c:v>
                </c:pt>
                <c:pt idx="6">
                  <c:v>26.957345213007176</c:v>
                </c:pt>
                <c:pt idx="7">
                  <c:v>26.662267131142219</c:v>
                </c:pt>
                <c:pt idx="8">
                  <c:v>29.500058083015915</c:v>
                </c:pt>
                <c:pt idx="9">
                  <c:v>31.886745600270508</c:v>
                </c:pt>
                <c:pt idx="10">
                  <c:v>23.802309831040137</c:v>
                </c:pt>
                <c:pt idx="11">
                  <c:v>31.07392883777997</c:v>
                </c:pt>
                <c:pt idx="12">
                  <c:v>29.093936633679689</c:v>
                </c:pt>
                <c:pt idx="13">
                  <c:v>34.130805125546253</c:v>
                </c:pt>
                <c:pt idx="14">
                  <c:v>29.209606392155081</c:v>
                </c:pt>
                <c:pt idx="15">
                  <c:v>23.191674964093437</c:v>
                </c:pt>
                <c:pt idx="16">
                  <c:v>29.451540195341849</c:v>
                </c:pt>
                <c:pt idx="17">
                  <c:v>26.811881188118811</c:v>
                </c:pt>
                <c:pt idx="18" formatCode="General">
                  <c:v>30.420630277030273</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23.761217223068375</c:v>
                </c:pt>
                <c:pt idx="1">
                  <c:v>28.676455403423994</c:v>
                </c:pt>
                <c:pt idx="2">
                  <c:v>32.864901726783408</c:v>
                </c:pt>
                <c:pt idx="3">
                  <c:v>34.220271231331388</c:v>
                </c:pt>
                <c:pt idx="4">
                  <c:v>28.158566814391946</c:v>
                </c:pt>
                <c:pt idx="5">
                  <c:v>22.680906713164777</c:v>
                </c:pt>
                <c:pt idx="6">
                  <c:v>31.942406700989675</c:v>
                </c:pt>
                <c:pt idx="7">
                  <c:v>30.605621308176644</c:v>
                </c:pt>
                <c:pt idx="8">
                  <c:v>31.82337871960577</c:v>
                </c:pt>
                <c:pt idx="9">
                  <c:v>28.987230085643489</c:v>
                </c:pt>
                <c:pt idx="10">
                  <c:v>25.497255293362802</c:v>
                </c:pt>
                <c:pt idx="11">
                  <c:v>28.007794644790337</c:v>
                </c:pt>
                <c:pt idx="12">
                  <c:v>23.344228240754099</c:v>
                </c:pt>
                <c:pt idx="13">
                  <c:v>26.633212354640396</c:v>
                </c:pt>
                <c:pt idx="14">
                  <c:v>31.193535206791665</c:v>
                </c:pt>
                <c:pt idx="15">
                  <c:v>31.925561067592454</c:v>
                </c:pt>
                <c:pt idx="16">
                  <c:v>25.797418209138719</c:v>
                </c:pt>
                <c:pt idx="17">
                  <c:v>22.910891089108912</c:v>
                </c:pt>
                <c:pt idx="18" formatCode="General">
                  <c:v>28.056191664104524</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18.052268143086486</c:v>
                </c:pt>
                <c:pt idx="1">
                  <c:v>16.632591950106356</c:v>
                </c:pt>
                <c:pt idx="2">
                  <c:v>21.142745804817459</c:v>
                </c:pt>
                <c:pt idx="3">
                  <c:v>18.228413075998724</c:v>
                </c:pt>
                <c:pt idx="4">
                  <c:v>12.063396679936904</c:v>
                </c:pt>
                <c:pt idx="5">
                  <c:v>18.897122929380995</c:v>
                </c:pt>
                <c:pt idx="6">
                  <c:v>17.915544055272495</c:v>
                </c:pt>
                <c:pt idx="7">
                  <c:v>18.342817577947507</c:v>
                </c:pt>
                <c:pt idx="8">
                  <c:v>23.677082887520712</c:v>
                </c:pt>
                <c:pt idx="9">
                  <c:v>14.353869807104024</c:v>
                </c:pt>
                <c:pt idx="10">
                  <c:v>27.445284094959721</c:v>
                </c:pt>
                <c:pt idx="11">
                  <c:v>9.2910241297182861</c:v>
                </c:pt>
                <c:pt idx="12">
                  <c:v>22.017055407404964</c:v>
                </c:pt>
                <c:pt idx="13">
                  <c:v>11.982445744759648</c:v>
                </c:pt>
                <c:pt idx="14">
                  <c:v>23.407636082989058</c:v>
                </c:pt>
                <c:pt idx="15">
                  <c:v>27.631752857105095</c:v>
                </c:pt>
                <c:pt idx="16">
                  <c:v>26.96537121781299</c:v>
                </c:pt>
                <c:pt idx="17">
                  <c:v>26.019801980198018</c:v>
                </c:pt>
                <c:pt idx="18" formatCode="General">
                  <c:v>19.451142578918304</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26.344887778199869</c:v>
                </c:pt>
                <c:pt idx="1">
                  <c:v>29.289801580420619</c:v>
                </c:pt>
                <c:pt idx="2">
                  <c:v>24.652541849403917</c:v>
                </c:pt>
                <c:pt idx="3">
                  <c:v>24.901031669865642</c:v>
                </c:pt>
                <c:pt idx="4">
                  <c:v>33.022977705646191</c:v>
                </c:pt>
                <c:pt idx="5">
                  <c:v>29.776941682343455</c:v>
                </c:pt>
                <c:pt idx="6">
                  <c:v>28.244938416041077</c:v>
                </c:pt>
                <c:pt idx="7">
                  <c:v>29.867910279680441</c:v>
                </c:pt>
                <c:pt idx="8">
                  <c:v>19.652655948346993</c:v>
                </c:pt>
                <c:pt idx="9">
                  <c:v>28.923845655593595</c:v>
                </c:pt>
                <c:pt idx="10">
                  <c:v>32.05188041956324</c:v>
                </c:pt>
                <c:pt idx="11">
                  <c:v>34.866728550590111</c:v>
                </c:pt>
                <c:pt idx="12">
                  <c:v>32.75688017631856</c:v>
                </c:pt>
                <c:pt idx="13">
                  <c:v>30.963751498958619</c:v>
                </c:pt>
                <c:pt idx="14">
                  <c:v>21.136862071009425</c:v>
                </c:pt>
                <c:pt idx="15">
                  <c:v>23.837818093266772</c:v>
                </c:pt>
                <c:pt idx="16">
                  <c:v>24.352380061722624</c:v>
                </c:pt>
                <c:pt idx="17">
                  <c:v>32.789079229122059</c:v>
                </c:pt>
                <c:pt idx="18" formatCode="General">
                  <c:v>27.402046641781517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44.659535791988596</c:v>
                </c:pt>
                <c:pt idx="1">
                  <c:v>36.312517030394609</c:v>
                </c:pt>
                <c:pt idx="2">
                  <c:v>33.671011180431158</c:v>
                </c:pt>
                <c:pt idx="3">
                  <c:v>33.250359884836854</c:v>
                </c:pt>
                <c:pt idx="4">
                  <c:v>34.955582130349363</c:v>
                </c:pt>
                <c:pt idx="5">
                  <c:v>42.257457672668636</c:v>
                </c:pt>
                <c:pt idx="6">
                  <c:v>32.84098664326801</c:v>
                </c:pt>
                <c:pt idx="7">
                  <c:v>32.651465970667338</c:v>
                </c:pt>
                <c:pt idx="8">
                  <c:v>38.651638589155112</c:v>
                </c:pt>
                <c:pt idx="9">
                  <c:v>37.230807192868816</c:v>
                </c:pt>
                <c:pt idx="10">
                  <c:v>32.806013412267561</c:v>
                </c:pt>
                <c:pt idx="11">
                  <c:v>34.256729876674179</c:v>
                </c:pt>
                <c:pt idx="12">
                  <c:v>37.308076510414743</c:v>
                </c:pt>
                <c:pt idx="13">
                  <c:v>38.777270527843811</c:v>
                </c:pt>
                <c:pt idx="14">
                  <c:v>38.13644715784482</c:v>
                </c:pt>
                <c:pt idx="15">
                  <c:v>32.046755144283452</c:v>
                </c:pt>
                <c:pt idx="16">
                  <c:v>40.325446553820257</c:v>
                </c:pt>
                <c:pt idx="17">
                  <c:v>36.241970021413273</c:v>
                </c:pt>
                <c:pt idx="18" formatCode="General">
                  <c:v>37.766681304989454</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28.995576429811535</c:v>
                </c:pt>
                <c:pt idx="1">
                  <c:v>34.397681389184768</c:v>
                </c:pt>
                <c:pt idx="2">
                  <c:v>41.676446970164925</c:v>
                </c:pt>
                <c:pt idx="3">
                  <c:v>41.848608445297508</c:v>
                </c:pt>
                <c:pt idx="4">
                  <c:v>32.021440164004439</c:v>
                </c:pt>
                <c:pt idx="5">
                  <c:v>27.965600644987905</c:v>
                </c:pt>
                <c:pt idx="6">
                  <c:v>38.914074940690909</c:v>
                </c:pt>
                <c:pt idx="7">
                  <c:v>37.480623749652224</c:v>
                </c:pt>
                <c:pt idx="8">
                  <c:v>41.695705462497898</c:v>
                </c:pt>
                <c:pt idx="9">
                  <c:v>33.845347151537581</c:v>
                </c:pt>
                <c:pt idx="10">
                  <c:v>35.1421061681692</c:v>
                </c:pt>
                <c:pt idx="11">
                  <c:v>30.876541572735711</c:v>
                </c:pt>
                <c:pt idx="12">
                  <c:v>29.935043313266704</c:v>
                </c:pt>
                <c:pt idx="13">
                  <c:v>30.258977973197567</c:v>
                </c:pt>
                <c:pt idx="14">
                  <c:v>40.726690771145755</c:v>
                </c:pt>
                <c:pt idx="15">
                  <c:v>44.115426762449772</c:v>
                </c:pt>
                <c:pt idx="16">
                  <c:v>35.322173384457123</c:v>
                </c:pt>
                <c:pt idx="17">
                  <c:v>30.968950749464668</c:v>
                </c:pt>
                <c:pt idx="18" formatCode="General">
                  <c:v>34.831272053229029</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Castilla y León</c:v>
                </c:pt>
                <c:pt idx="3">
                  <c:v>Rioja, La</c:v>
                </c:pt>
                <c:pt idx="4">
                  <c:v>País Vasco</c:v>
                </c:pt>
                <c:pt idx="5">
                  <c:v>Balears, Illes</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38.320019007789448</c:v>
                </c:pt>
                <c:pt idx="1">
                  <c:v>37.271899931578282</c:v>
                </c:pt>
                <c:pt idx="2">
                  <c:v>36.602768617131645</c:v>
                </c:pt>
                <c:pt idx="3">
                  <c:v>34.736292675982824</c:v>
                </c:pt>
                <c:pt idx="4">
                  <c:v>34.559739330359179</c:v>
                </c:pt>
                <c:pt idx="5">
                  <c:v>33.294957214710301</c:v>
                </c:pt>
                <c:pt idx="6">
                  <c:v>32.770112171533107</c:v>
                </c:pt>
                <c:pt idx="7">
                  <c:v>31.438327661418903</c:v>
                </c:pt>
                <c:pt idx="8">
                  <c:v>30.741289246793478</c:v>
                </c:pt>
                <c:pt idx="9">
                  <c:v>30.220455708942165</c:v>
                </c:pt>
                <c:pt idx="10">
                  <c:v>29.350475753327792</c:v>
                </c:pt>
                <c:pt idx="11">
                  <c:v>27.815749759205559</c:v>
                </c:pt>
                <c:pt idx="12">
                  <c:v>27.076495679217221</c:v>
                </c:pt>
                <c:pt idx="13">
                  <c:v>25.959481700288958</c:v>
                </c:pt>
                <c:pt idx="14">
                  <c:v>25.021057325471933</c:v>
                </c:pt>
                <c:pt idx="15">
                  <c:v>22.958366693354684</c:v>
                </c:pt>
                <c:pt idx="16">
                  <c:v>22.331058113289643</c:v>
                </c:pt>
                <c:pt idx="17">
                  <c:v>21.001321160254768</c:v>
                </c:pt>
                <c:pt idx="18">
                  <c:v>17.704169532745706</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Castilla - La Mancha</c:v>
                </c:pt>
                <c:pt idx="6">
                  <c:v>Cataluña</c:v>
                </c:pt>
                <c:pt idx="7">
                  <c:v>Asturias, Principado de</c:v>
                </c:pt>
                <c:pt idx="8">
                  <c:v>TOTAL</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6.2905487806157057</c:v>
                </c:pt>
                <c:pt idx="1">
                  <c:v>5.3217946212959042</c:v>
                </c:pt>
                <c:pt idx="2">
                  <c:v>5.1206469154474439</c:v>
                </c:pt>
                <c:pt idx="3">
                  <c:v>4.5429158314767815</c:v>
                </c:pt>
                <c:pt idx="4">
                  <c:v>4.5279746490827799</c:v>
                </c:pt>
                <c:pt idx="5">
                  <c:v>4.4352296402355753</c:v>
                </c:pt>
                <c:pt idx="6">
                  <c:v>4.1397055389907544</c:v>
                </c:pt>
                <c:pt idx="7">
                  <c:v>4.0811681211856152</c:v>
                </c:pt>
                <c:pt idx="8">
                  <c:v>4.0448609713047592</c:v>
                </c:pt>
                <c:pt idx="9">
                  <c:v>3.8987945008982186</c:v>
                </c:pt>
                <c:pt idx="10">
                  <c:v>3.6285644996017212</c:v>
                </c:pt>
                <c:pt idx="11">
                  <c:v>3.610183935005804</c:v>
                </c:pt>
                <c:pt idx="12">
                  <c:v>3.5306231767241183</c:v>
                </c:pt>
                <c:pt idx="13">
                  <c:v>3.4803298592761966</c:v>
                </c:pt>
                <c:pt idx="14">
                  <c:v>3.3702618219927829</c:v>
                </c:pt>
                <c:pt idx="15">
                  <c:v>3.2770715088037727</c:v>
                </c:pt>
                <c:pt idx="16">
                  <c:v>3.0796940384319025</c:v>
                </c:pt>
                <c:pt idx="17">
                  <c:v>2.9962324601738408</c:v>
                </c:pt>
                <c:pt idx="18">
                  <c:v>2.4063088563300039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Asturias, Principado de</c:v>
                </c:pt>
                <c:pt idx="10">
                  <c:v>Cataluña</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1.8149372376452457</c:v>
                </c:pt>
                <c:pt idx="1">
                  <c:v>1.7663900644907191</c:v>
                </c:pt>
                <c:pt idx="2">
                  <c:v>1.7401331874901216</c:v>
                </c:pt>
                <c:pt idx="3">
                  <c:v>1.6100951710115026</c:v>
                </c:pt>
                <c:pt idx="4">
                  <c:v>1.5814785465251038</c:v>
                </c:pt>
                <c:pt idx="5">
                  <c:v>1.4907102174896132</c:v>
                </c:pt>
                <c:pt idx="6">
                  <c:v>1.3897835251680313</c:v>
                </c:pt>
                <c:pt idx="7">
                  <c:v>1.3593758057286565</c:v>
                </c:pt>
                <c:pt idx="8">
                  <c:v>1.3292789116815549</c:v>
                </c:pt>
                <c:pt idx="9">
                  <c:v>1.3063968444520666</c:v>
                </c:pt>
                <c:pt idx="10">
                  <c:v>1.2889312843540177</c:v>
                </c:pt>
                <c:pt idx="11">
                  <c:v>1.2791950704015718</c:v>
                </c:pt>
                <c:pt idx="12">
                  <c:v>1.2327699469925715</c:v>
                </c:pt>
                <c:pt idx="13">
                  <c:v>1.1927584997049394</c:v>
                </c:pt>
                <c:pt idx="14">
                  <c:v>1.1468643598067938</c:v>
                </c:pt>
                <c:pt idx="15">
                  <c:v>1.0890412046413052</c:v>
                </c:pt>
                <c:pt idx="16">
                  <c:v>1.0248217555859431</c:v>
                </c:pt>
                <c:pt idx="17">
                  <c:v>0.9709736479397667</c:v>
                </c:pt>
                <c:pt idx="18">
                  <c:v>0.94374946731543263</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Castilla y León</c:v>
                </c:pt>
                <c:pt idx="5">
                  <c:v>Murcia, Región de</c:v>
                </c:pt>
                <c:pt idx="6">
                  <c:v>Balears, Illes</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8.0132571113424564</c:v>
                </c:pt>
                <c:pt idx="1">
                  <c:v>7.7616915169711467</c:v>
                </c:pt>
                <c:pt idx="2">
                  <c:v>6.7797334641667089</c:v>
                </c:pt>
                <c:pt idx="3">
                  <c:v>6.5548769337673258</c:v>
                </c:pt>
                <c:pt idx="4">
                  <c:v>6.5089029126917568</c:v>
                </c:pt>
                <c:pt idx="5">
                  <c:v>6.4389286184354848</c:v>
                </c:pt>
                <c:pt idx="6">
                  <c:v>6.4133953589597104</c:v>
                </c:pt>
                <c:pt idx="7">
                  <c:v>6.2911689490639775</c:v>
                </c:pt>
                <c:pt idx="8">
                  <c:v>6.0241152994415135</c:v>
                </c:pt>
                <c:pt idx="9">
                  <c:v>5.8819792923839165</c:v>
                </c:pt>
                <c:pt idx="10">
                  <c:v>5.6880314338579243</c:v>
                </c:pt>
                <c:pt idx="11">
                  <c:v>5.3912741832124942</c:v>
                </c:pt>
                <c:pt idx="12">
                  <c:v>5.3008004131164475</c:v>
                </c:pt>
                <c:pt idx="13">
                  <c:v>4.9828196317759881</c:v>
                </c:pt>
                <c:pt idx="14">
                  <c:v>4.5702874407631979</c:v>
                </c:pt>
                <c:pt idx="15">
                  <c:v>4.5588652341126306</c:v>
                </c:pt>
                <c:pt idx="16">
                  <c:v>4.2832213502753422</c:v>
                </c:pt>
                <c:pt idx="17">
                  <c:v>3.9559570119338034</c:v>
                </c:pt>
                <c:pt idx="18">
                  <c:v>3.1486444217129232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Extremadura</c:v>
                </c:pt>
                <c:pt idx="3">
                  <c:v>Castilla - La Mancha</c:v>
                </c:pt>
                <c:pt idx="4">
                  <c:v>Rioja, La</c:v>
                </c:pt>
                <c:pt idx="5">
                  <c:v>País Vasco</c:v>
                </c:pt>
                <c:pt idx="6">
                  <c:v>Cataluña</c:v>
                </c:pt>
                <c:pt idx="7">
                  <c:v>Balears, Illes</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43.567588826053274</c:v>
                </c:pt>
                <c:pt idx="1">
                  <c:v>42.558936498079532</c:v>
                </c:pt>
                <c:pt idx="2">
                  <c:v>42.258996153793511</c:v>
                </c:pt>
                <c:pt idx="3">
                  <c:v>40.475245408607236</c:v>
                </c:pt>
                <c:pt idx="4">
                  <c:v>38.396739130434781</c:v>
                </c:pt>
                <c:pt idx="5">
                  <c:v>38.255688110339271</c:v>
                </c:pt>
                <c:pt idx="6">
                  <c:v>37.9735797574318</c:v>
                </c:pt>
                <c:pt idx="7">
                  <c:v>37.602283539486201</c:v>
                </c:pt>
                <c:pt idx="8">
                  <c:v>36.715298551156629</c:v>
                </c:pt>
                <c:pt idx="9">
                  <c:v>35.655573020076929</c:v>
                </c:pt>
                <c:pt idx="10">
                  <c:v>33.245967603966356</c:v>
                </c:pt>
                <c:pt idx="11">
                  <c:v>32.131988949501462</c:v>
                </c:pt>
                <c:pt idx="12">
                  <c:v>30.612032439072635</c:v>
                </c:pt>
                <c:pt idx="13">
                  <c:v>30.516353180783515</c:v>
                </c:pt>
                <c:pt idx="14">
                  <c:v>29.590787579683322</c:v>
                </c:pt>
                <c:pt idx="15">
                  <c:v>29.069767441860463</c:v>
                </c:pt>
                <c:pt idx="16">
                  <c:v>27.061852597952154</c:v>
                </c:pt>
                <c:pt idx="17">
                  <c:v>22.32398804562181</c:v>
                </c:pt>
                <c:pt idx="18">
                  <c:v>18.791535428084071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'35ResolGraAltaBaj'!$AB$11:$AB$45</c:f>
              <c:numCache>
                <c:formatCode>0</c:formatCode>
                <c:ptCount val="35"/>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'35ResolGraAltaBaj'!$AC$11:$AC$45</c:f>
              <c:numCache>
                <c:formatCode>0</c:formatCode>
                <c:ptCount val="35"/>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5434</c:v>
                </c:pt>
                <c:pt idx="1">
                  <c:v>122994</c:v>
                </c:pt>
                <c:pt idx="2">
                  <c:v>65458</c:v>
                </c:pt>
                <c:pt idx="3">
                  <c:v>82998</c:v>
                </c:pt>
                <c:pt idx="4">
                  <c:v>90490</c:v>
                </c:pt>
                <c:pt idx="5">
                  <c:v>143037</c:v>
                </c:pt>
                <c:pt idx="6">
                  <c:v>410599</c:v>
                </c:pt>
                <c:pt idx="7">
                  <c:v>1023976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417819</c:v>
                </c:pt>
                <c:pt idx="1">
                  <c:v>54342</c:v>
                </c:pt>
                <c:pt idx="2">
                  <c:v>47031</c:v>
                </c:pt>
                <c:pt idx="3">
                  <c:v>43746</c:v>
                </c:pt>
                <c:pt idx="4">
                  <c:v>63642</c:v>
                </c:pt>
                <c:pt idx="5">
                  <c:v>23735</c:v>
                </c:pt>
                <c:pt idx="6">
                  <c:v>157332</c:v>
                </c:pt>
                <c:pt idx="7">
                  <c:v>95728</c:v>
                </c:pt>
                <c:pt idx="8">
                  <c:v>354657</c:v>
                </c:pt>
                <c:pt idx="9">
                  <c:v>204614</c:v>
                </c:pt>
                <c:pt idx="10">
                  <c:v>58759</c:v>
                </c:pt>
                <c:pt idx="11">
                  <c:v>83638</c:v>
                </c:pt>
                <c:pt idx="12">
                  <c:v>242904</c:v>
                </c:pt>
                <c:pt idx="13">
                  <c:v>63686</c:v>
                </c:pt>
                <c:pt idx="14">
                  <c:v>22108</c:v>
                </c:pt>
                <c:pt idx="15">
                  <c:v>113902</c:v>
                </c:pt>
                <c:pt idx="16">
                  <c:v>14653</c:v>
                </c:pt>
                <c:pt idx="17">
                  <c:v>5305</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1221345</c:v>
                </c:pt>
                <c:pt idx="1">
                  <c:v>723641</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610</c:v>
                </c:pt>
                <c:pt idx="1">
                  <c:v>10093</c:v>
                </c:pt>
                <c:pt idx="2">
                  <c:v>6168</c:v>
                </c:pt>
                <c:pt idx="3">
                  <c:v>9171</c:v>
                </c:pt>
                <c:pt idx="4">
                  <c:v>8590</c:v>
                </c:pt>
                <c:pt idx="5">
                  <c:v>11715</c:v>
                </c:pt>
                <c:pt idx="6">
                  <c:v>40226</c:v>
                </c:pt>
                <c:pt idx="7">
                  <c:v>188061</c:v>
                </c:pt>
              </c:numCache>
            </c:numRef>
          </c:val>
          <c:extLst>
            <c:ext xmlns:c15="http://schemas.microsoft.com/office/drawing/2012/chart" uri="{02D57815-91ED-43cb-92C2-25804820EDAC}">
              <c15:datalabelsRange>
                <c15:f>'36aperfresol_graf'!$V$12:$AC$12</c15:f>
                <c15:dlblRangeCache>
                  <c:ptCount val="8"/>
                  <c:pt idx="0">
                    <c:v>26%</c:v>
                  </c:pt>
                  <c:pt idx="1">
                    <c:v>25%</c:v>
                  </c:pt>
                  <c:pt idx="2">
                    <c:v>24%</c:v>
                  </c:pt>
                  <c:pt idx="3">
                    <c:v>26%</c:v>
                  </c:pt>
                  <c:pt idx="4">
                    <c:v>20%</c:v>
                  </c:pt>
                  <c:pt idx="5">
                    <c:v>16%</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772</c:v>
                </c:pt>
                <c:pt idx="1">
                  <c:v>11659</c:v>
                </c:pt>
                <c:pt idx="2">
                  <c:v>7793</c:v>
                </c:pt>
                <c:pt idx="3">
                  <c:v>11724</c:v>
                </c:pt>
                <c:pt idx="4">
                  <c:v>13142</c:v>
                </c:pt>
                <c:pt idx="5">
                  <c:v>20884</c:v>
                </c:pt>
                <c:pt idx="6">
                  <c:v>67980</c:v>
                </c:pt>
                <c:pt idx="7">
                  <c:v>236193</c:v>
                </c:pt>
              </c:numCache>
            </c:numRef>
          </c:val>
          <c:extLst>
            <c:ext xmlns:c15="http://schemas.microsoft.com/office/drawing/2012/chart" uri="{02D57815-91ED-43cb-92C2-25804820EDAC}">
              <c15:datalabelsRange>
                <c15:f>'36aperfresol_graf'!$V$13:$AC$13</c15:f>
                <c15:dlblRangeCache>
                  <c:ptCount val="8"/>
                  <c:pt idx="0">
                    <c:v>33%</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334</c:v>
                </c:pt>
                <c:pt idx="1">
                  <c:v>8318</c:v>
                </c:pt>
                <c:pt idx="2">
                  <c:v>6861</c:v>
                </c:pt>
                <c:pt idx="3">
                  <c:v>9680</c:v>
                </c:pt>
                <c:pt idx="4">
                  <c:v>12753</c:v>
                </c:pt>
                <c:pt idx="5">
                  <c:v>22405</c:v>
                </c:pt>
                <c:pt idx="6">
                  <c:v>81696</c:v>
                </c:pt>
                <c:pt idx="7">
                  <c:v>200910</c:v>
                </c:pt>
              </c:numCache>
            </c:numRef>
          </c:val>
          <c:extLst>
            <c:ext xmlns:c15="http://schemas.microsoft.com/office/drawing/2012/chart" uri="{02D57815-91ED-43cb-92C2-25804820EDAC}">
              <c15:datalabelsRange>
                <c15:f>'36aperfresol_graf'!$V$14:$AC$14</c15:f>
                <c15:dlblRangeCache>
                  <c:ptCount val="8"/>
                  <c:pt idx="0">
                    <c:v>14%</c:v>
                  </c:pt>
                  <c:pt idx="1">
                    <c:v>21%</c:v>
                  </c:pt>
                  <c:pt idx="2">
                    <c:v>27%</c:v>
                  </c:pt>
                  <c:pt idx="3">
                    <c:v>27%</c:v>
                  </c:pt>
                  <c:pt idx="4">
                    <c:v>30%</c:v>
                  </c:pt>
                  <c:pt idx="5">
                    <c:v>31%</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600</c:v>
                </c:pt>
                <c:pt idx="1">
                  <c:v>10285</c:v>
                </c:pt>
                <c:pt idx="2">
                  <c:v>4466</c:v>
                </c:pt>
                <c:pt idx="3">
                  <c:v>5303</c:v>
                </c:pt>
                <c:pt idx="4">
                  <c:v>8143</c:v>
                </c:pt>
                <c:pt idx="5">
                  <c:v>16185</c:v>
                </c:pt>
                <c:pt idx="6">
                  <c:v>68296</c:v>
                </c:pt>
                <c:pt idx="7">
                  <c:v>120329</c:v>
                </c:pt>
              </c:numCache>
            </c:numRef>
          </c:val>
          <c:extLst>
            <c:ext xmlns:c15="http://schemas.microsoft.com/office/drawing/2012/chart" uri="{02D57815-91ED-43cb-92C2-25804820EDAC}">
              <c15:datalabelsRange>
                <c15:f>'36aperfresol_graf'!$V$15:$AC$15</c15:f>
                <c15:dlblRangeCache>
                  <c:ptCount val="8"/>
                  <c:pt idx="0">
                    <c:v>26%</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791</c:v>
                </c:pt>
                <c:pt idx="1">
                  <c:v>21244</c:v>
                </c:pt>
                <c:pt idx="2">
                  <c:v>9409</c:v>
                </c:pt>
                <c:pt idx="3">
                  <c:v>11317</c:v>
                </c:pt>
                <c:pt idx="4">
                  <c:v>9734</c:v>
                </c:pt>
                <c:pt idx="5">
                  <c:v>12891</c:v>
                </c:pt>
                <c:pt idx="6">
                  <c:v>29757</c:v>
                </c:pt>
                <c:pt idx="7">
                  <c:v>59521</c:v>
                </c:pt>
              </c:numCache>
            </c:numRef>
          </c:val>
          <c:extLst>
            <c:ext xmlns:c15="http://schemas.microsoft.com/office/drawing/2012/chart" uri="{02D57815-91ED-43cb-92C2-25804820EDAC}">
              <c15:datalabelsRange>
                <c15:f>'36aperfresol_graf'!$V$17:$AC$17</c15:f>
                <c15:dlblRangeCache>
                  <c:ptCount val="8"/>
                  <c:pt idx="0">
                    <c:v>25%</c:v>
                  </c:pt>
                  <c:pt idx="1">
                    <c:v>26%</c:v>
                  </c:pt>
                  <c:pt idx="2">
                    <c:v>23%</c:v>
                  </c:pt>
                  <c:pt idx="3">
                    <c:v>24%</c:v>
                  </c:pt>
                  <c:pt idx="4">
                    <c:v>20%</c:v>
                  </c:pt>
                  <c:pt idx="5">
                    <c:v>18%</c:v>
                  </c:pt>
                  <c:pt idx="6">
                    <c:v>20%</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1105</c:v>
                </c:pt>
                <c:pt idx="1">
                  <c:v>28305</c:v>
                </c:pt>
                <c:pt idx="2">
                  <c:v>12146</c:v>
                </c:pt>
                <c:pt idx="3">
                  <c:v>15569</c:v>
                </c:pt>
                <c:pt idx="4">
                  <c:v>15635</c:v>
                </c:pt>
                <c:pt idx="5">
                  <c:v>22804</c:v>
                </c:pt>
                <c:pt idx="6">
                  <c:v>45162</c:v>
                </c:pt>
                <c:pt idx="7">
                  <c:v>80804</c:v>
                </c:pt>
              </c:numCache>
            </c:numRef>
          </c:val>
          <c:extLst>
            <c:ext xmlns:c15="http://schemas.microsoft.com/office/drawing/2012/chart" uri="{02D57815-91ED-43cb-92C2-25804820EDAC}">
              <c15:datalabelsRange>
                <c15:f>'36aperfresol_graf'!$V$18:$AC$18</c15:f>
                <c15:dlblRangeCache>
                  <c:ptCount val="8"/>
                  <c:pt idx="0">
                    <c:v>35%</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439</c:v>
                </c:pt>
                <c:pt idx="1">
                  <c:v>18843</c:v>
                </c:pt>
                <c:pt idx="2">
                  <c:v>11623</c:v>
                </c:pt>
                <c:pt idx="3">
                  <c:v>13737</c:v>
                </c:pt>
                <c:pt idx="4">
                  <c:v>14866</c:v>
                </c:pt>
                <c:pt idx="5">
                  <c:v>22153</c:v>
                </c:pt>
                <c:pt idx="6">
                  <c:v>43084</c:v>
                </c:pt>
                <c:pt idx="7">
                  <c:v>77987</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783</c:v>
                </c:pt>
                <c:pt idx="1">
                  <c:v>14247</c:v>
                </c:pt>
                <c:pt idx="2">
                  <c:v>6992</c:v>
                </c:pt>
                <c:pt idx="3">
                  <c:v>6497</c:v>
                </c:pt>
                <c:pt idx="4">
                  <c:v>7627</c:v>
                </c:pt>
                <c:pt idx="5">
                  <c:v>14000</c:v>
                </c:pt>
                <c:pt idx="6">
                  <c:v>34398</c:v>
                </c:pt>
                <c:pt idx="7">
                  <c:v>60171</c:v>
                </c:pt>
              </c:numCache>
            </c:numRef>
          </c:val>
          <c:extLst>
            <c:ext xmlns:c15="http://schemas.microsoft.com/office/drawing/2012/chart" uri="{02D57815-91ED-43cb-92C2-25804820EDAC}">
              <c15:datalabelsRange>
                <c15:f>'36aperfresol_graf'!$V$20:$AC$20</c15:f>
                <c15:dlblRangeCache>
                  <c:ptCount val="8"/>
                  <c:pt idx="0">
                    <c:v>25%</c:v>
                  </c:pt>
                  <c:pt idx="1">
                    <c:v>17%</c:v>
                  </c:pt>
                  <c:pt idx="2">
                    <c:v>17%</c:v>
                  </c:pt>
                  <c:pt idx="3">
                    <c:v>14%</c:v>
                  </c:pt>
                  <c:pt idx="4">
                    <c:v>16%</c:v>
                  </c:pt>
                  <c:pt idx="5">
                    <c:v>19%</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610</c:v>
                </c:pt>
                <c:pt idx="1">
                  <c:v>10093</c:v>
                </c:pt>
                <c:pt idx="2">
                  <c:v>6168</c:v>
                </c:pt>
                <c:pt idx="3">
                  <c:v>9171</c:v>
                </c:pt>
                <c:pt idx="4">
                  <c:v>8590</c:v>
                </c:pt>
                <c:pt idx="5">
                  <c:v>11715</c:v>
                </c:pt>
                <c:pt idx="6">
                  <c:v>40226</c:v>
                </c:pt>
                <c:pt idx="7">
                  <c:v>188061</c:v>
                </c:pt>
              </c:numCache>
            </c:numRef>
          </c:val>
          <c:extLst>
            <c:ext xmlns:c15="http://schemas.microsoft.com/office/drawing/2012/chart" uri="{02D57815-91ED-43cb-92C2-25804820EDAC}">
              <c15:datalabelsRange>
                <c15:f>'36bperfresol_graf'!$V$12:$AC$12</c15:f>
                <c15:dlblRangeCache>
                  <c:ptCount val="8"/>
                  <c:pt idx="0">
                    <c:v>36%</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772</c:v>
                </c:pt>
                <c:pt idx="1">
                  <c:v>11659</c:v>
                </c:pt>
                <c:pt idx="2">
                  <c:v>7793</c:v>
                </c:pt>
                <c:pt idx="3">
                  <c:v>11724</c:v>
                </c:pt>
                <c:pt idx="4">
                  <c:v>13142</c:v>
                </c:pt>
                <c:pt idx="5">
                  <c:v>20884</c:v>
                </c:pt>
                <c:pt idx="6">
                  <c:v>67980</c:v>
                </c:pt>
                <c:pt idx="7">
                  <c:v>236193</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334</c:v>
                </c:pt>
                <c:pt idx="1">
                  <c:v>8318</c:v>
                </c:pt>
                <c:pt idx="2">
                  <c:v>6861</c:v>
                </c:pt>
                <c:pt idx="3">
                  <c:v>9680</c:v>
                </c:pt>
                <c:pt idx="4">
                  <c:v>12753</c:v>
                </c:pt>
                <c:pt idx="5">
                  <c:v>22405</c:v>
                </c:pt>
                <c:pt idx="6">
                  <c:v>81696</c:v>
                </c:pt>
                <c:pt idx="7">
                  <c:v>200910</c:v>
                </c:pt>
              </c:numCache>
            </c:numRef>
          </c:val>
          <c:extLst>
            <c:ext xmlns:c15="http://schemas.microsoft.com/office/drawing/2012/chart" uri="{02D57815-91ED-43cb-92C2-25804820EDAC}">
              <c15:datalabelsRange>
                <c15:f>'36bperfresol_graf'!$V$14:$AC$14</c15:f>
                <c15:dlblRangeCache>
                  <c:ptCount val="8"/>
                  <c:pt idx="0">
                    <c:v>19%</c:v>
                  </c:pt>
                  <c:pt idx="1">
                    <c:v>28%</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791</c:v>
                </c:pt>
                <c:pt idx="1">
                  <c:v>21244</c:v>
                </c:pt>
                <c:pt idx="2">
                  <c:v>9409</c:v>
                </c:pt>
                <c:pt idx="3">
                  <c:v>11317</c:v>
                </c:pt>
                <c:pt idx="4">
                  <c:v>9734</c:v>
                </c:pt>
                <c:pt idx="5">
                  <c:v>12891</c:v>
                </c:pt>
                <c:pt idx="6">
                  <c:v>29757</c:v>
                </c:pt>
                <c:pt idx="7">
                  <c:v>59521</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1105</c:v>
                </c:pt>
                <c:pt idx="1">
                  <c:v>28305</c:v>
                </c:pt>
                <c:pt idx="2">
                  <c:v>12146</c:v>
                </c:pt>
                <c:pt idx="3">
                  <c:v>15569</c:v>
                </c:pt>
                <c:pt idx="4">
                  <c:v>15635</c:v>
                </c:pt>
                <c:pt idx="5">
                  <c:v>22804</c:v>
                </c:pt>
                <c:pt idx="6">
                  <c:v>45162</c:v>
                </c:pt>
                <c:pt idx="7">
                  <c:v>80804</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439</c:v>
                </c:pt>
                <c:pt idx="1">
                  <c:v>18843</c:v>
                </c:pt>
                <c:pt idx="2">
                  <c:v>11623</c:v>
                </c:pt>
                <c:pt idx="3">
                  <c:v>13737</c:v>
                </c:pt>
                <c:pt idx="4">
                  <c:v>14866</c:v>
                </c:pt>
                <c:pt idx="5">
                  <c:v>22153</c:v>
                </c:pt>
                <c:pt idx="6">
                  <c:v>43084</c:v>
                </c:pt>
                <c:pt idx="7">
                  <c:v>77987</c:v>
                </c:pt>
              </c:numCache>
            </c:numRef>
          </c:val>
          <c:extLst>
            <c:ext xmlns:c15="http://schemas.microsoft.com/office/drawing/2012/chart" uri="{02D57815-91ED-43cb-92C2-25804820EDAC}">
              <c15:datalabelsRange>
                <c15:f>'36bperfresol_graf'!$V$19:$AC$19</c15:f>
                <c15:dlblRangeCache>
                  <c:ptCount val="8"/>
                  <c:pt idx="0">
                    <c:v>19%</c:v>
                  </c:pt>
                  <c:pt idx="1">
                    <c:v>28%</c:v>
                  </c:pt>
                  <c:pt idx="2">
                    <c:v>35%</c:v>
                  </c:pt>
                  <c:pt idx="3">
                    <c:v>34%</c:v>
                  </c:pt>
                  <c:pt idx="4">
                    <c:v>37%</c:v>
                  </c:pt>
                  <c:pt idx="5">
                    <c:v>38%</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79.339859396034498</c:v>
                </c:pt>
                <c:pt idx="1">
                  <c:v>45.038256434036633</c:v>
                </c:pt>
                <c:pt idx="2">
                  <c:v>60.173460537727664</c:v>
                </c:pt>
                <c:pt idx="3">
                  <c:v>52.793552697511274</c:v>
                </c:pt>
                <c:pt idx="4">
                  <c:v>33.029863979413101</c:v>
                </c:pt>
                <c:pt idx="5">
                  <c:v>65.59543474996245</c:v>
                </c:pt>
                <c:pt idx="6">
                  <c:v>47.809408201387129</c:v>
                </c:pt>
                <c:pt idx="7">
                  <c:v>71.43742127325666</c:v>
                </c:pt>
                <c:pt idx="8">
                  <c:v>46.090101193565125</c:v>
                </c:pt>
                <c:pt idx="9">
                  <c:v>41.432003465794963</c:v>
                </c:pt>
                <c:pt idx="10">
                  <c:v>37.965640835496231</c:v>
                </c:pt>
                <c:pt idx="11">
                  <c:v>63.703102232406039</c:v>
                </c:pt>
                <c:pt idx="12">
                  <c:v>70.083262503816542</c:v>
                </c:pt>
                <c:pt idx="13">
                  <c:v>49.779260276660452</c:v>
                </c:pt>
                <c:pt idx="14">
                  <c:v>43.130232349912703</c:v>
                </c:pt>
                <c:pt idx="15">
                  <c:v>54.428757533071376</c:v>
                </c:pt>
                <c:pt idx="16">
                  <c:v>84.65578015970074</c:v>
                </c:pt>
                <c:pt idx="17">
                  <c:v>61.372077780205373</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1.1427336810839943</c:v>
                </c:pt>
                <c:pt idx="1">
                  <c:v>15.974959424994204</c:v>
                </c:pt>
                <c:pt idx="2">
                  <c:v>11.3839672902986</c:v>
                </c:pt>
                <c:pt idx="3">
                  <c:v>1.5638049106397194</c:v>
                </c:pt>
                <c:pt idx="4">
                  <c:v>30.471638950760116</c:v>
                </c:pt>
                <c:pt idx="5">
                  <c:v>0.60069079441357565</c:v>
                </c:pt>
                <c:pt idx="6">
                  <c:v>31.321190550550078</c:v>
                </c:pt>
                <c:pt idx="7">
                  <c:v>10.761558634645962</c:v>
                </c:pt>
                <c:pt idx="8">
                  <c:v>9.7702873637778929</c:v>
                </c:pt>
                <c:pt idx="9">
                  <c:v>10.843901382379583</c:v>
                </c:pt>
                <c:pt idx="10">
                  <c:v>46.318131256952171</c:v>
                </c:pt>
                <c:pt idx="11">
                  <c:v>16.57230570726227</c:v>
                </c:pt>
                <c:pt idx="12">
                  <c:v>11.062195192394974</c:v>
                </c:pt>
                <c:pt idx="13">
                  <c:v>2.739134700284509</c:v>
                </c:pt>
                <c:pt idx="14">
                  <c:v>12.74119174463894</c:v>
                </c:pt>
                <c:pt idx="15">
                  <c:v>1.5134986284249659</c:v>
                </c:pt>
                <c:pt idx="16">
                  <c:v>6.5966477231853826</c:v>
                </c:pt>
                <c:pt idx="17">
                  <c:v>6.5545116888791791E-2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19.514795231526438</c:v>
                </c:pt>
                <c:pt idx="1">
                  <c:v>38.986784140969164</c:v>
                </c:pt>
                <c:pt idx="2">
                  <c:v>28.390534010655433</c:v>
                </c:pt>
                <c:pt idx="3">
                  <c:v>45.642642391849009</c:v>
                </c:pt>
                <c:pt idx="4">
                  <c:v>36.498497069826783</c:v>
                </c:pt>
                <c:pt idx="5">
                  <c:v>33.803874455623969</c:v>
                </c:pt>
                <c:pt idx="6">
                  <c:v>19.523520503467822</c:v>
                </c:pt>
                <c:pt idx="7">
                  <c:v>17.778305490738639</c:v>
                </c:pt>
                <c:pt idx="8">
                  <c:v>44.09947457187338</c:v>
                </c:pt>
                <c:pt idx="9">
                  <c:v>47.465145130164231</c:v>
                </c:pt>
                <c:pt idx="10">
                  <c:v>15.7162279075516</c:v>
                </c:pt>
                <c:pt idx="11">
                  <c:v>19.576654839104368</c:v>
                </c:pt>
                <c:pt idx="12">
                  <c:v>18.820296576252446</c:v>
                </c:pt>
                <c:pt idx="13">
                  <c:v>47.475718630432652</c:v>
                </c:pt>
                <c:pt idx="14">
                  <c:v>43.967408335944846</c:v>
                </c:pt>
                <c:pt idx="15">
                  <c:v>36.704195219081306</c:v>
                </c:pt>
                <c:pt idx="16">
                  <c:v>8.7475721171138758</c:v>
                </c:pt>
                <c:pt idx="17">
                  <c:v>38.562377102905835</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2.6116913550641883E-3</c:v>
                </c:pt>
                <c:pt idx="1">
                  <c:v>0</c:v>
                </c:pt>
                <c:pt idx="2">
                  <c:v>5.2038161318300087E-2</c:v>
                </c:pt>
                <c:pt idx="3">
                  <c:v>0</c:v>
                </c:pt>
                <c:pt idx="4">
                  <c:v>0</c:v>
                </c:pt>
                <c:pt idx="5">
                  <c:v>0</c:v>
                </c:pt>
                <c:pt idx="6">
                  <c:v>1.3458807445949688</c:v>
                </c:pt>
                <c:pt idx="7">
                  <c:v>2.2714601358746155E-2</c:v>
                </c:pt>
                <c:pt idx="8">
                  <c:v>4.0136870783601453E-2</c:v>
                </c:pt>
                <c:pt idx="9">
                  <c:v>0.25895002166121855</c:v>
                </c:pt>
                <c:pt idx="10">
                  <c:v>0</c:v>
                </c:pt>
                <c:pt idx="11">
                  <c:v>0.14793722122732278</c:v>
                </c:pt>
                <c:pt idx="12">
                  <c:v>3.4245727536040535E-2</c:v>
                </c:pt>
                <c:pt idx="13">
                  <c:v>5.8863926223879136E-3</c:v>
                </c:pt>
                <c:pt idx="14">
                  <c:v>0.16116756950351435</c:v>
                </c:pt>
                <c:pt idx="15">
                  <c:v>7.3535486194223498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73.380235897621148</c:v>
                </c:pt>
                <c:pt idx="1">
                  <c:v>47.582629513865797</c:v>
                </c:pt>
                <c:pt idx="2">
                  <c:v>56.899045415099799</c:v>
                </c:pt>
                <c:pt idx="3">
                  <c:v>54.508429626823265</c:v>
                </c:pt>
                <c:pt idx="4">
                  <c:v>36.95255474452555</c:v>
                </c:pt>
                <c:pt idx="5">
                  <c:v>72.200681471037484</c:v>
                </c:pt>
                <c:pt idx="6">
                  <c:v>43.782543089707353</c:v>
                </c:pt>
                <c:pt idx="7">
                  <c:v>62.410089993643574</c:v>
                </c:pt>
                <c:pt idx="8">
                  <c:v>52.152266171850599</c:v>
                </c:pt>
                <c:pt idx="9">
                  <c:v>39.792791725212034</c:v>
                </c:pt>
                <c:pt idx="10">
                  <c:v>40.370257504190157</c:v>
                </c:pt>
                <c:pt idx="11">
                  <c:v>63.600529976813512</c:v>
                </c:pt>
                <c:pt idx="12">
                  <c:v>65.252352012726348</c:v>
                </c:pt>
                <c:pt idx="13">
                  <c:v>48.47428073234525</c:v>
                </c:pt>
                <c:pt idx="14">
                  <c:v>47.258545537967422</c:v>
                </c:pt>
                <c:pt idx="15">
                  <c:v>57.834685598377284</c:v>
                </c:pt>
                <c:pt idx="16">
                  <c:v>73.3705772811918</c:v>
                </c:pt>
                <c:pt idx="17">
                  <c:v>55.592322964923895</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2.4429673247475749</c:v>
                </c:pt>
                <c:pt idx="1">
                  <c:v>22.39808472434661</c:v>
                </c:pt>
                <c:pt idx="2">
                  <c:v>16.083309227654034</c:v>
                </c:pt>
                <c:pt idx="3">
                  <c:v>3.4570941466186778</c:v>
                </c:pt>
                <c:pt idx="4">
                  <c:v>26.088373305526591</c:v>
                </c:pt>
                <c:pt idx="5">
                  <c:v>0.95170955234402543</c:v>
                </c:pt>
                <c:pt idx="6">
                  <c:v>35.54714895968376</c:v>
                </c:pt>
                <c:pt idx="7">
                  <c:v>12.043758991000635</c:v>
                </c:pt>
                <c:pt idx="8">
                  <c:v>11.201337473131121</c:v>
                </c:pt>
                <c:pt idx="9">
                  <c:v>12.378324389294239</c:v>
                </c:pt>
                <c:pt idx="10">
                  <c:v>44.82706079536797</c:v>
                </c:pt>
                <c:pt idx="11">
                  <c:v>19.185160649221597</c:v>
                </c:pt>
                <c:pt idx="12">
                  <c:v>15.925332140238371</c:v>
                </c:pt>
                <c:pt idx="13">
                  <c:v>4.7577531448499188</c:v>
                </c:pt>
                <c:pt idx="14">
                  <c:v>17.458132599220004</c:v>
                </c:pt>
                <c:pt idx="15">
                  <c:v>2.9918864097363085</c:v>
                </c:pt>
                <c:pt idx="16">
                  <c:v>13.194998669859006</c:v>
                </c:pt>
                <c:pt idx="17">
                  <c:v>6.6181336863004633E-2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24.169571735635714</c:v>
                </c:pt>
                <c:pt idx="1">
                  <c:v>30.019285761787589</c:v>
                </c:pt>
                <c:pt idx="2">
                  <c:v>26.930864911773213</c:v>
                </c:pt>
                <c:pt idx="3">
                  <c:v>42.034476226558063</c:v>
                </c:pt>
                <c:pt idx="4">
                  <c:v>36.959071949947862</c:v>
                </c:pt>
                <c:pt idx="5">
                  <c:v>26.847608976618492</c:v>
                </c:pt>
                <c:pt idx="6">
                  <c:v>19.446156461862156</c:v>
                </c:pt>
                <c:pt idx="7">
                  <c:v>25.502659663443847</c:v>
                </c:pt>
                <c:pt idx="8">
                  <c:v>36.51779316933365</c:v>
                </c:pt>
                <c:pt idx="9">
                  <c:v>47.497079785343061</c:v>
                </c:pt>
                <c:pt idx="10">
                  <c:v>14.802681700441871</c:v>
                </c:pt>
                <c:pt idx="11">
                  <c:v>16.929446836700894</c:v>
                </c:pt>
                <c:pt idx="12">
                  <c:v>18.739047761082734</c:v>
                </c:pt>
                <c:pt idx="13">
                  <c:v>46.755511271640302</c:v>
                </c:pt>
                <c:pt idx="14">
                  <c:v>35.053911447579722</c:v>
                </c:pt>
                <c:pt idx="15">
                  <c:v>30.278059499661932</c:v>
                </c:pt>
                <c:pt idx="16">
                  <c:v>13.434424048949188</c:v>
                </c:pt>
                <c:pt idx="17">
                  <c:v>44.341495698213102</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7.2250419955565996E-3</c:v>
                </c:pt>
                <c:pt idx="1">
                  <c:v>0</c:v>
                </c:pt>
                <c:pt idx="2">
                  <c:v>8.6780445472953424E-2</c:v>
                </c:pt>
                <c:pt idx="3">
                  <c:v>0</c:v>
                </c:pt>
                <c:pt idx="4">
                  <c:v>0</c:v>
                </c:pt>
                <c:pt idx="5">
                  <c:v>0</c:v>
                </c:pt>
                <c:pt idx="6">
                  <c:v>1.2241514887467324</c:v>
                </c:pt>
                <c:pt idx="7">
                  <c:v>4.3491351911946738E-2</c:v>
                </c:pt>
                <c:pt idx="8">
                  <c:v>0.12860318568462825</c:v>
                </c:pt>
                <c:pt idx="9">
                  <c:v>0.33180410015066614</c:v>
                </c:pt>
                <c:pt idx="10">
                  <c:v>0</c:v>
                </c:pt>
                <c:pt idx="11">
                  <c:v>0.28486253726399469</c:v>
                </c:pt>
                <c:pt idx="12">
                  <c:v>8.3268085952549614E-2</c:v>
                </c:pt>
                <c:pt idx="13">
                  <c:v>1.2454851164528585E-2</c:v>
                </c:pt>
                <c:pt idx="14">
                  <c:v>0.22941041523285158</c:v>
                </c:pt>
                <c:pt idx="15">
                  <c:v>8.8953684922244758</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79.124323542776878</c:v>
                </c:pt>
                <c:pt idx="1">
                  <c:v>40.387305002689615</c:v>
                </c:pt>
                <c:pt idx="2">
                  <c:v>59.122547985657036</c:v>
                </c:pt>
                <c:pt idx="3">
                  <c:v>50.463194792188283</c:v>
                </c:pt>
                <c:pt idx="4">
                  <c:v>33.357870199975466</c:v>
                </c:pt>
                <c:pt idx="5">
                  <c:v>69.598180439727059</c:v>
                </c:pt>
                <c:pt idx="6">
                  <c:v>46.649152905854599</c:v>
                </c:pt>
                <c:pt idx="7">
                  <c:v>65.564442196440424</c:v>
                </c:pt>
                <c:pt idx="8">
                  <c:v>48.327714093054617</c:v>
                </c:pt>
                <c:pt idx="9">
                  <c:v>42.367298733678894</c:v>
                </c:pt>
                <c:pt idx="10">
                  <c:v>36.864188443135809</c:v>
                </c:pt>
                <c:pt idx="11">
                  <c:v>64.699740555590708</c:v>
                </c:pt>
                <c:pt idx="12">
                  <c:v>70.100423577332649</c:v>
                </c:pt>
                <c:pt idx="13">
                  <c:v>51.471874089186826</c:v>
                </c:pt>
                <c:pt idx="14">
                  <c:v>44.303797468354432</c:v>
                </c:pt>
                <c:pt idx="15">
                  <c:v>53.950222972158613</c:v>
                </c:pt>
                <c:pt idx="16">
                  <c:v>81.84371386089542</c:v>
                </c:pt>
                <c:pt idx="17">
                  <c:v>59.868026394721056</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1.0410211922171273</c:v>
                </c:pt>
                <c:pt idx="1">
                  <c:v>19.494351802044111</c:v>
                </c:pt>
                <c:pt idx="2">
                  <c:v>11.572804612247769</c:v>
                </c:pt>
                <c:pt idx="3">
                  <c:v>2.1782674011016523</c:v>
                </c:pt>
                <c:pt idx="4">
                  <c:v>27.695988222304013</c:v>
                </c:pt>
                <c:pt idx="5">
                  <c:v>0.66548732204532057</c:v>
                </c:pt>
                <c:pt idx="6">
                  <c:v>30.184430624061761</c:v>
                </c:pt>
                <c:pt idx="7">
                  <c:v>12.170834255366232</c:v>
                </c:pt>
                <c:pt idx="8">
                  <c:v>10.708024275118005</c:v>
                </c:pt>
                <c:pt idx="9">
                  <c:v>10.688275047569057</c:v>
                </c:pt>
                <c:pt idx="10">
                  <c:v>44.880382775119614</c:v>
                </c:pt>
                <c:pt idx="11">
                  <c:v>15.054103651205468</c:v>
                </c:pt>
                <c:pt idx="12">
                  <c:v>9.9416091605368919</c:v>
                </c:pt>
                <c:pt idx="13">
                  <c:v>2.2248129796949385</c:v>
                </c:pt>
                <c:pt idx="14">
                  <c:v>16.61392405063291</c:v>
                </c:pt>
                <c:pt idx="15">
                  <c:v>2.048933349403399</c:v>
                </c:pt>
                <c:pt idx="16">
                  <c:v>6.5091690071039157</c:v>
                </c:pt>
                <c:pt idx="17">
                  <c:v>5.9988002399520096E-2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19.833106126327095</c:v>
                </c:pt>
                <c:pt idx="1">
                  <c:v>40.11834319526627</c:v>
                </c:pt>
                <c:pt idx="2">
                  <c:v>29.276523940097025</c:v>
                </c:pt>
                <c:pt idx="3">
                  <c:v>47.358537806710068</c:v>
                </c:pt>
                <c:pt idx="4">
                  <c:v>38.946141577720525</c:v>
                </c:pt>
                <c:pt idx="5">
                  <c:v>29.736332238227615</c:v>
                </c:pt>
                <c:pt idx="6">
                  <c:v>21.826077632425477</c:v>
                </c:pt>
                <c:pt idx="7">
                  <c:v>22.248917269939621</c:v>
                </c:pt>
                <c:pt idx="8">
                  <c:v>40.944032366824004</c:v>
                </c:pt>
                <c:pt idx="9">
                  <c:v>46.639984253001771</c:v>
                </c:pt>
                <c:pt idx="10">
                  <c:v>18.25542878174457</c:v>
                </c:pt>
                <c:pt idx="11">
                  <c:v>20.106941719926596</c:v>
                </c:pt>
                <c:pt idx="12">
                  <c:v>19.940634174349196</c:v>
                </c:pt>
                <c:pt idx="13">
                  <c:v>46.303312931118235</c:v>
                </c:pt>
                <c:pt idx="14">
                  <c:v>38.887536514118793</c:v>
                </c:pt>
                <c:pt idx="15">
                  <c:v>36.66084126792817</c:v>
                </c:pt>
                <c:pt idx="16">
                  <c:v>11.647117132000661</c:v>
                </c:pt>
                <c:pt idx="17">
                  <c:v>40.071985602879423</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1.5491386788945346E-3</c:v>
                </c:pt>
                <c:pt idx="1">
                  <c:v>0</c:v>
                </c:pt>
                <c:pt idx="2">
                  <c:v>2.8123461998171975E-2</c:v>
                </c:pt>
                <c:pt idx="3">
                  <c:v>0</c:v>
                </c:pt>
                <c:pt idx="4">
                  <c:v>0</c:v>
                </c:pt>
                <c:pt idx="5">
                  <c:v>0</c:v>
                </c:pt>
                <c:pt idx="6">
                  <c:v>1.34033883765816</c:v>
                </c:pt>
                <c:pt idx="7">
                  <c:v>1.580627825372238E-2</c:v>
                </c:pt>
                <c:pt idx="8">
                  <c:v>2.0229265003371546E-2</c:v>
                </c:pt>
                <c:pt idx="9">
                  <c:v>0.30444196575027888</c:v>
                </c:pt>
                <c:pt idx="10">
                  <c:v>0</c:v>
                </c:pt>
                <c:pt idx="11">
                  <c:v>0.13921407327722585</c:v>
                </c:pt>
                <c:pt idx="12">
                  <c:v>1.7333087781256432E-2</c:v>
                </c:pt>
                <c:pt idx="13">
                  <c:v>0</c:v>
                </c:pt>
                <c:pt idx="14">
                  <c:v>0.19474196689386564</c:v>
                </c:pt>
                <c:pt idx="15">
                  <c:v>7.3400024105098227</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85.346872030205219</c:v>
                </c:pt>
                <c:pt idx="1">
                  <c:v>47.697059959181423</c:v>
                </c:pt>
                <c:pt idx="2">
                  <c:v>63.276441850136415</c:v>
                </c:pt>
                <c:pt idx="3">
                  <c:v>53.68879318415879</c:v>
                </c:pt>
                <c:pt idx="4">
                  <c:v>28.540110981708569</c:v>
                </c:pt>
                <c:pt idx="5">
                  <c:v>49.008634473936681</c:v>
                </c:pt>
                <c:pt idx="6">
                  <c:v>51.623834227966533</c:v>
                </c:pt>
                <c:pt idx="7">
                  <c:v>84.333427681856776</c:v>
                </c:pt>
                <c:pt idx="8">
                  <c:v>39.730814906972796</c:v>
                </c:pt>
                <c:pt idx="9">
                  <c:v>41.808642339208866</c:v>
                </c:pt>
                <c:pt idx="10">
                  <c:v>36.757857974388827</c:v>
                </c:pt>
                <c:pt idx="11">
                  <c:v>62.692567687764615</c:v>
                </c:pt>
                <c:pt idx="12">
                  <c:v>75.6458890134207</c:v>
                </c:pt>
                <c:pt idx="13">
                  <c:v>48.809440681516655</c:v>
                </c:pt>
                <c:pt idx="14">
                  <c:v>40.299119032985047</c:v>
                </c:pt>
                <c:pt idx="15">
                  <c:v>52.705976307733259</c:v>
                </c:pt>
                <c:pt idx="16">
                  <c:v>99.192956713132801</c:v>
                </c:pt>
                <c:pt idx="17">
                  <c:v>69.406719085060757</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7.8766448917389403E-2</c:v>
                </c:pt>
                <c:pt idx="1">
                  <c:v>7.038446687627558</c:v>
                </c:pt>
                <c:pt idx="2">
                  <c:v>8.1213120994860724</c:v>
                </c:pt>
                <c:pt idx="3">
                  <c:v>0.16852354648441156</c:v>
                </c:pt>
                <c:pt idx="4">
                  <c:v>38.179077892717679</c:v>
                </c:pt>
                <c:pt idx="5">
                  <c:v>0</c:v>
                </c:pt>
                <c:pt idx="6">
                  <c:v>29.293489669235612</c:v>
                </c:pt>
                <c:pt idx="7">
                  <c:v>8.4149448061137839</c:v>
                </c:pt>
                <c:pt idx="8">
                  <c:v>7.7882712209466716</c:v>
                </c:pt>
                <c:pt idx="9">
                  <c:v>9.6828391204386008</c:v>
                </c:pt>
                <c:pt idx="10">
                  <c:v>49.163271245634462</c:v>
                </c:pt>
                <c:pt idx="11">
                  <c:v>15.473013839968692</c:v>
                </c:pt>
                <c:pt idx="12">
                  <c:v>6.9258844153231598</c:v>
                </c:pt>
                <c:pt idx="13">
                  <c:v>1.2149989525871099</c:v>
                </c:pt>
                <c:pt idx="14">
                  <c:v>7.375537799631223</c:v>
                </c:pt>
                <c:pt idx="15">
                  <c:v>0.10914415013975776</c:v>
                </c:pt>
                <c:pt idx="16">
                  <c:v>0.66030814380044023</c:v>
                </c:pt>
                <c:pt idx="17">
                  <c:v>7.147962830593281E-2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14.574361520877389</c:v>
                </c:pt>
                <c:pt idx="1">
                  <c:v>45.264493353191021</c:v>
                </c:pt>
                <c:pt idx="2">
                  <c:v>28.551487849755727</c:v>
                </c:pt>
                <c:pt idx="3">
                  <c:v>46.142683269356802</c:v>
                </c:pt>
                <c:pt idx="4">
                  <c:v>33.280811125573749</c:v>
                </c:pt>
                <c:pt idx="5">
                  <c:v>50.991365526063319</c:v>
                </c:pt>
                <c:pt idx="6">
                  <c:v>17.646265031337151</c:v>
                </c:pt>
                <c:pt idx="7">
                  <c:v>7.2403056892159636</c:v>
                </c:pt>
                <c:pt idx="8">
                  <c:v>52.471865633659448</c:v>
                </c:pt>
                <c:pt idx="9">
                  <c:v>48.364086541295762</c:v>
                </c:pt>
                <c:pt idx="10">
                  <c:v>14.078870779976716</c:v>
                </c:pt>
                <c:pt idx="11">
                  <c:v>21.823744974561496</c:v>
                </c:pt>
                <c:pt idx="12">
                  <c:v>17.428226571256143</c:v>
                </c:pt>
                <c:pt idx="13">
                  <c:v>49.96857761329516</c:v>
                </c:pt>
                <c:pt idx="14">
                  <c:v>52.222905142388854</c:v>
                </c:pt>
                <c:pt idx="15">
                  <c:v>40.790629575402633</c:v>
                </c:pt>
                <c:pt idx="16">
                  <c:v>0.1467351430667645</c:v>
                </c:pt>
                <c:pt idx="17">
                  <c:v>30.521801286633309</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5.0758200621787958E-2</c:v>
                </c:pt>
                <c:pt idx="3">
                  <c:v>0</c:v>
                </c:pt>
                <c:pt idx="4">
                  <c:v>0</c:v>
                </c:pt>
                <c:pt idx="5">
                  <c:v>0</c:v>
                </c:pt>
                <c:pt idx="6">
                  <c:v>1.436411071460701</c:v>
                </c:pt>
                <c:pt idx="7">
                  <c:v>1.1321822813472968E-2</c:v>
                </c:pt>
                <c:pt idx="8">
                  <c:v>9.0482384210823948E-3</c:v>
                </c:pt>
                <c:pt idx="9">
                  <c:v>0.14443199905677062</c:v>
                </c:pt>
                <c:pt idx="10">
                  <c:v>0</c:v>
                </c:pt>
                <c:pt idx="11">
                  <c:v>1.0673497705197993E-2</c:v>
                </c:pt>
                <c:pt idx="12">
                  <c:v>0</c:v>
                </c:pt>
                <c:pt idx="13">
                  <c:v>6.9827526010753441E-3</c:v>
                </c:pt>
                <c:pt idx="14">
                  <c:v>0.1024380249948781</c:v>
                </c:pt>
                <c:pt idx="15">
                  <c:v>6.3942499667243444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Extremadura</c:v>
                </c:pt>
                <c:pt idx="5">
                  <c:v>Comunitat Valenciana</c:v>
                </c:pt>
                <c:pt idx="6">
                  <c:v>TOTAL</c:v>
                </c:pt>
                <c:pt idx="7">
                  <c:v>Madrid, Comunidad de</c:v>
                </c:pt>
                <c:pt idx="8">
                  <c:v>Rioja, La</c:v>
                </c:pt>
                <c:pt idx="9">
                  <c:v>Aragón</c:v>
                </c:pt>
                <c:pt idx="10">
                  <c:v>Murcia, Región de</c:v>
                </c:pt>
                <c:pt idx="11">
                  <c:v>País Vasco</c:v>
                </c:pt>
                <c:pt idx="12">
                  <c:v>Navarra, Comunidad Foral de</c:v>
                </c:pt>
                <c:pt idx="13">
                  <c:v>Cataluña</c:v>
                </c:pt>
                <c:pt idx="14">
                  <c:v>Cantabria</c:v>
                </c:pt>
                <c:pt idx="15">
                  <c:v>Asturias, Principado de</c:v>
                </c:pt>
                <c:pt idx="16">
                  <c:v>Ceuta y Melilla</c:v>
                </c:pt>
                <c:pt idx="17">
                  <c:v>Canarias</c:v>
                </c:pt>
                <c:pt idx="18">
                  <c:v>Galicia</c:v>
                </c:pt>
              </c:strCache>
            </c:strRef>
          </c:cat>
          <c:val>
            <c:numRef>
              <c:f>'42pbpcasaadpot'!$Q$11:$Q$29</c:f>
              <c:numCache>
                <c:formatCode>#,##0.00</c:formatCode>
                <c:ptCount val="19"/>
                <c:pt idx="0">
                  <c:v>29.99904799798859</c:v>
                </c:pt>
                <c:pt idx="1">
                  <c:v>28.216511341084331</c:v>
                </c:pt>
                <c:pt idx="2">
                  <c:v>25.544195016804458</c:v>
                </c:pt>
                <c:pt idx="3">
                  <c:v>23.834019204389573</c:v>
                </c:pt>
                <c:pt idx="4">
                  <c:v>23.204262075104459</c:v>
                </c:pt>
                <c:pt idx="5">
                  <c:v>22.330167847262711</c:v>
                </c:pt>
                <c:pt idx="6">
                  <c:v>22.26137396375821</c:v>
                </c:pt>
                <c:pt idx="7">
                  <c:v>21.976814720796376</c:v>
                </c:pt>
                <c:pt idx="8">
                  <c:v>21.708700087783814</c:v>
                </c:pt>
                <c:pt idx="9">
                  <c:v>21.539352286190645</c:v>
                </c:pt>
                <c:pt idx="10">
                  <c:v>20.988519127062204</c:v>
                </c:pt>
                <c:pt idx="11">
                  <c:v>20.555750110388722</c:v>
                </c:pt>
                <c:pt idx="12">
                  <c:v>19.933375127533772</c:v>
                </c:pt>
                <c:pt idx="13">
                  <c:v>19.467144382498148</c:v>
                </c:pt>
                <c:pt idx="14">
                  <c:v>17.089671737389914</c:v>
                </c:pt>
                <c:pt idx="15">
                  <c:v>16.974410572974737</c:v>
                </c:pt>
                <c:pt idx="16">
                  <c:v>16.920180349799335</c:v>
                </c:pt>
                <c:pt idx="17">
                  <c:v>16.149310827598445</c:v>
                </c:pt>
                <c:pt idx="18">
                  <c:v>15.705971169551912</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Rioja, La</c:v>
                </c:pt>
                <c:pt idx="5">
                  <c:v>País Vasco</c:v>
                </c:pt>
                <c:pt idx="6">
                  <c:v>Cataluña</c:v>
                </c:pt>
                <c:pt idx="7">
                  <c:v>Castilla - La Mancha</c:v>
                </c:pt>
                <c:pt idx="8">
                  <c:v>Murcia, Región de</c:v>
                </c:pt>
                <c:pt idx="9">
                  <c:v>TOTAL</c:v>
                </c:pt>
                <c:pt idx="10">
                  <c:v>Comunitat Valenciana</c:v>
                </c:pt>
                <c:pt idx="11">
                  <c:v>Madrid, Comunidad de</c:v>
                </c:pt>
                <c:pt idx="12">
                  <c:v>Aragón</c:v>
                </c:pt>
                <c:pt idx="13">
                  <c:v>Navarra, Comunidad Foral de</c:v>
                </c:pt>
                <c:pt idx="14">
                  <c:v>Ceuta y Melilla</c:v>
                </c:pt>
                <c:pt idx="15">
                  <c:v>Asturias, Principado de</c:v>
                </c:pt>
                <c:pt idx="16">
                  <c:v>Canarias</c:v>
                </c:pt>
                <c:pt idx="17">
                  <c:v>Cantabria</c:v>
                </c:pt>
                <c:pt idx="18">
                  <c:v>Galicia</c:v>
                </c:pt>
              </c:strCache>
            </c:strRef>
          </c:cat>
          <c:val>
            <c:numRef>
              <c:f>'22solcasaadpot'!$R$10:$R$28</c:f>
              <c:numCache>
                <c:formatCode>0.00</c:formatCode>
                <c:ptCount val="19"/>
                <c:pt idx="0">
                  <c:v>41.191989518111129</c:v>
                </c:pt>
                <c:pt idx="1">
                  <c:v>39.032928781628435</c:v>
                </c:pt>
                <c:pt idx="2">
                  <c:v>38.405225758733401</c:v>
                </c:pt>
                <c:pt idx="3">
                  <c:v>35.719184793258869</c:v>
                </c:pt>
                <c:pt idx="4">
                  <c:v>34.764763102327457</c:v>
                </c:pt>
                <c:pt idx="5">
                  <c:v>34.68550634164167</c:v>
                </c:pt>
                <c:pt idx="6">
                  <c:v>34.085018169027215</c:v>
                </c:pt>
                <c:pt idx="7">
                  <c:v>33.937915679906972</c:v>
                </c:pt>
                <c:pt idx="8">
                  <c:v>32.802641270364511</c:v>
                </c:pt>
                <c:pt idx="9">
                  <c:v>32.679268842017088</c:v>
                </c:pt>
                <c:pt idx="10">
                  <c:v>31.729397461821883</c:v>
                </c:pt>
                <c:pt idx="11">
                  <c:v>30.255705703648438</c:v>
                </c:pt>
                <c:pt idx="12">
                  <c:v>29.132646770276573</c:v>
                </c:pt>
                <c:pt idx="13">
                  <c:v>27.176064215559734</c:v>
                </c:pt>
                <c:pt idx="14">
                  <c:v>26.284496853787843</c:v>
                </c:pt>
                <c:pt idx="15">
                  <c:v>25.579093356538763</c:v>
                </c:pt>
                <c:pt idx="16">
                  <c:v>25.098889831009799</c:v>
                </c:pt>
                <c:pt idx="17">
                  <c:v>23.75400320256205</c:v>
                </c:pt>
                <c:pt idx="18">
                  <c:v>17.811501087157907</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Asturias, Principado de</c:v>
                </c:pt>
                <c:pt idx="5">
                  <c:v>País Vasco</c:v>
                </c:pt>
                <c:pt idx="6">
                  <c:v>Aragón</c:v>
                </c:pt>
                <c:pt idx="7">
                  <c:v>TOTAL</c:v>
                </c:pt>
                <c:pt idx="8">
                  <c:v>Cantabria</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5.1556339023779385</c:v>
                </c:pt>
                <c:pt idx="1">
                  <c:v>3.4572469658161897</c:v>
                </c:pt>
                <c:pt idx="2">
                  <c:v>3.3341227730606198</c:v>
                </c:pt>
                <c:pt idx="3">
                  <c:v>3.3131747329522927</c:v>
                </c:pt>
                <c:pt idx="4">
                  <c:v>3.1022006639763036</c:v>
                </c:pt>
                <c:pt idx="5">
                  <c:v>3.0457040601867433</c:v>
                </c:pt>
                <c:pt idx="6">
                  <c:v>2.9954767391665778</c:v>
                </c:pt>
                <c:pt idx="7">
                  <c:v>2.9290951980167104</c:v>
                </c:pt>
                <c:pt idx="8">
                  <c:v>2.9021715299624229</c:v>
                </c:pt>
                <c:pt idx="9">
                  <c:v>2.8391284651330202</c:v>
                </c:pt>
                <c:pt idx="10">
                  <c:v>2.7606521612017954</c:v>
                </c:pt>
                <c:pt idx="11">
                  <c:v>2.7321013668101046</c:v>
                </c:pt>
                <c:pt idx="12">
                  <c:v>2.6261010561374292</c:v>
                </c:pt>
                <c:pt idx="13">
                  <c:v>2.5675275102107813</c:v>
                </c:pt>
                <c:pt idx="14">
                  <c:v>2.5633757080360917</c:v>
                </c:pt>
                <c:pt idx="15">
                  <c:v>2.4125841181050429</c:v>
                </c:pt>
                <c:pt idx="16">
                  <c:v>2.4125387745386111</c:v>
                </c:pt>
                <c:pt idx="17">
                  <c:v>2.0261651191076568</c:v>
                </c:pt>
                <c:pt idx="18">
                  <c:v>1.8503707158014222</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TOTAL</c:v>
                </c:pt>
                <c:pt idx="9">
                  <c:v>Cantabria</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1.4435967355313664</c:v>
                </c:pt>
                <c:pt idx="1">
                  <c:v>1.2836371747814979</c:v>
                </c:pt>
                <c:pt idx="2">
                  <c:v>1.224781777130822</c:v>
                </c:pt>
                <c:pt idx="3">
                  <c:v>1.1642947553964096</c:v>
                </c:pt>
                <c:pt idx="4">
                  <c:v>1.048372710514915</c:v>
                </c:pt>
                <c:pt idx="5">
                  <c:v>1.0422912021951638</c:v>
                </c:pt>
                <c:pt idx="6">
                  <c:v>1.0364316871935668</c:v>
                </c:pt>
                <c:pt idx="7">
                  <c:v>1.0196585258287159</c:v>
                </c:pt>
                <c:pt idx="8">
                  <c:v>0.99180716703928129</c:v>
                </c:pt>
                <c:pt idx="9">
                  <c:v>0.98797460763103773</c:v>
                </c:pt>
                <c:pt idx="10">
                  <c:v>0.98365730955853903</c:v>
                </c:pt>
                <c:pt idx="11">
                  <c:v>0.93404093064895422</c:v>
                </c:pt>
                <c:pt idx="12">
                  <c:v>0.8840007686963206</c:v>
                </c:pt>
                <c:pt idx="13">
                  <c:v>0.85593473134803089</c:v>
                </c:pt>
                <c:pt idx="14">
                  <c:v>0.83411160557787045</c:v>
                </c:pt>
                <c:pt idx="15">
                  <c:v>0.79531601482036196</c:v>
                </c:pt>
                <c:pt idx="16">
                  <c:v>0.77549687227809005</c:v>
                </c:pt>
                <c:pt idx="17">
                  <c:v>0.62948715311349279</c:v>
                </c:pt>
                <c:pt idx="18">
                  <c:v>0.62514627074069518</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TOTAL</c:v>
                </c:pt>
                <c:pt idx="7">
                  <c:v>Comunitat Valenciana</c:v>
                </c:pt>
                <c:pt idx="8">
                  <c:v>Cataluña</c:v>
                </c:pt>
                <c:pt idx="9">
                  <c:v>Cantabria</c:v>
                </c:pt>
                <c:pt idx="10">
                  <c:v>Aragón</c:v>
                </c:pt>
                <c:pt idx="11">
                  <c:v>Madrid, Comunidad de</c:v>
                </c:pt>
                <c:pt idx="12">
                  <c:v>País Vasco</c:v>
                </c:pt>
                <c:pt idx="13">
                  <c:v>Rioja, La</c:v>
                </c:pt>
                <c:pt idx="14">
                  <c:v>Ceuta y Melilla</c:v>
                </c:pt>
                <c:pt idx="15">
                  <c:v>Asturias, Principado de</c:v>
                </c:pt>
                <c:pt idx="16">
                  <c:v>Canarias</c:v>
                </c:pt>
                <c:pt idx="17">
                  <c:v>Navarra, Comunidad Foral de</c:v>
                </c:pt>
                <c:pt idx="18">
                  <c:v>Galicia</c:v>
                </c:pt>
              </c:strCache>
            </c:strRef>
          </c:cat>
          <c:val>
            <c:numRef>
              <c:f>'44bpbpcasaad'!$AR$11:$AR$29</c:f>
              <c:numCache>
                <c:formatCode>0.00</c:formatCode>
                <c:ptCount val="19"/>
                <c:pt idx="0">
                  <c:v>5.1669748532005295</c:v>
                </c:pt>
                <c:pt idx="1">
                  <c:v>5.096183361088217</c:v>
                </c:pt>
                <c:pt idx="2">
                  <c:v>4.6095892915919983</c:v>
                </c:pt>
                <c:pt idx="3">
                  <c:v>4.3341157372877639</c:v>
                </c:pt>
                <c:pt idx="4">
                  <c:v>4.2819445577953701</c:v>
                </c:pt>
                <c:pt idx="5">
                  <c:v>4.1670907332960159</c:v>
                </c:pt>
                <c:pt idx="6">
                  <c:v>3.9587600914447085</c:v>
                </c:pt>
                <c:pt idx="7">
                  <c:v>3.8212520985705889</c:v>
                </c:pt>
                <c:pt idx="8">
                  <c:v>3.7572780710997624</c:v>
                </c:pt>
                <c:pt idx="9">
                  <c:v>3.6535206933688906</c:v>
                </c:pt>
                <c:pt idx="10">
                  <c:v>3.6070907942067634</c:v>
                </c:pt>
                <c:pt idx="11">
                  <c:v>3.5241751703544044</c:v>
                </c:pt>
                <c:pt idx="12">
                  <c:v>3.3687962891208802</c:v>
                </c:pt>
                <c:pt idx="13">
                  <c:v>3.355439595850398</c:v>
                </c:pt>
                <c:pt idx="14">
                  <c:v>3.3284634440703806</c:v>
                </c:pt>
                <c:pt idx="15">
                  <c:v>3.2919106843532067</c:v>
                </c:pt>
                <c:pt idx="16">
                  <c:v>2.8469009935004319</c:v>
                </c:pt>
                <c:pt idx="17">
                  <c:v>2.8046270075967357</c:v>
                </c:pt>
                <c:pt idx="18">
                  <c:v>2.7716017550237133</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Extremadura</c:v>
                </c:pt>
                <c:pt idx="5">
                  <c:v>Rioja, La</c:v>
                </c:pt>
                <c:pt idx="6">
                  <c:v>TOTAL</c:v>
                </c:pt>
                <c:pt idx="7">
                  <c:v>Madrid, Comunidad de</c:v>
                </c:pt>
                <c:pt idx="8">
                  <c:v>Comunitat Valenciana</c:v>
                </c:pt>
                <c:pt idx="9">
                  <c:v>Aragón</c:v>
                </c:pt>
                <c:pt idx="10">
                  <c:v>Murcia, Región de</c:v>
                </c:pt>
                <c:pt idx="11">
                  <c:v>Navarra, Comunidad Foral de</c:v>
                </c:pt>
                <c:pt idx="12">
                  <c:v>País Vasco</c:v>
                </c:pt>
                <c:pt idx="13">
                  <c:v>Cataluña</c:v>
                </c:pt>
                <c:pt idx="14">
                  <c:v>Cantabria</c:v>
                </c:pt>
                <c:pt idx="15">
                  <c:v>Asturias, Principado de</c:v>
                </c:pt>
                <c:pt idx="16">
                  <c:v>Ceuta y Melilla</c:v>
                </c:pt>
                <c:pt idx="17">
                  <c:v>Galicia</c:v>
                </c:pt>
                <c:pt idx="18">
                  <c:v>Canarias</c:v>
                </c:pt>
              </c:strCache>
            </c:strRef>
          </c:cat>
          <c:val>
            <c:numRef>
              <c:f>'44bpbpcasaad'!$AX$11:$AX$29</c:f>
              <c:numCache>
                <c:formatCode>0.00</c:formatCode>
                <c:ptCount val="19"/>
                <c:pt idx="0">
                  <c:v>35.194001701971068</c:v>
                </c:pt>
                <c:pt idx="1">
                  <c:v>33.420202848214473</c:v>
                </c:pt>
                <c:pt idx="2">
                  <c:v>32.766438178404044</c:v>
                </c:pt>
                <c:pt idx="3">
                  <c:v>28.65651760228354</c:v>
                </c:pt>
                <c:pt idx="4">
                  <c:v>27.020627164346624</c:v>
                </c:pt>
                <c:pt idx="5">
                  <c:v>26.992753623188406</c:v>
                </c:pt>
                <c:pt idx="6">
                  <c:v>26.387483486277507</c:v>
                </c:pt>
                <c:pt idx="7">
                  <c:v>26.158489200208649</c:v>
                </c:pt>
                <c:pt idx="8">
                  <c:v>26.073879928008814</c:v>
                </c:pt>
                <c:pt idx="9">
                  <c:v>25.633738301216987</c:v>
                </c:pt>
                <c:pt idx="10">
                  <c:v>24.867828745319667</c:v>
                </c:pt>
                <c:pt idx="11">
                  <c:v>24.358452138492872</c:v>
                </c:pt>
                <c:pt idx="12">
                  <c:v>23.932850095640795</c:v>
                </c:pt>
                <c:pt idx="13">
                  <c:v>23.747974551089879</c:v>
                </c:pt>
                <c:pt idx="14">
                  <c:v>22.287231427307145</c:v>
                </c:pt>
                <c:pt idx="15">
                  <c:v>20.561906237707557</c:v>
                </c:pt>
                <c:pt idx="16">
                  <c:v>20.398930701213242</c:v>
                </c:pt>
                <c:pt idx="17">
                  <c:v>16.89621104008512</c:v>
                </c:pt>
                <c:pt idx="18">
                  <c:v>16.873360847378372</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'45ResolPIAAltaBaj'!$AD$11:$AD$45</c:f>
              <c:numCache>
                <c:formatCode>0</c:formatCode>
                <c:ptCount val="35"/>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'45ResolPIAAltaBaj'!$AE$11:$AE$45</c:f>
              <c:numCache>
                <c:formatCode>0</c:formatCode>
                <c:ptCount val="35"/>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3148</c:v>
                </c:pt>
                <c:pt idx="1">
                  <c:v>91772</c:v>
                </c:pt>
                <c:pt idx="2">
                  <c:v>51230</c:v>
                </c:pt>
                <c:pt idx="3">
                  <c:v>65984</c:v>
                </c:pt>
                <c:pt idx="4">
                  <c:v>67829</c:v>
                </c:pt>
                <c:pt idx="5">
                  <c:v>100867</c:v>
                </c:pt>
                <c:pt idx="6">
                  <c:v>269826</c:v>
                </c:pt>
                <c:pt idx="7">
                  <c:v>757810</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892484</c:v>
                </c:pt>
                <c:pt idx="1">
                  <c:v>515982</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469</c:v>
                </c:pt>
                <c:pt idx="1">
                  <c:v>9692</c:v>
                </c:pt>
                <c:pt idx="2">
                  <c:v>6060</c:v>
                </c:pt>
                <c:pt idx="3">
                  <c:v>8968</c:v>
                </c:pt>
                <c:pt idx="4">
                  <c:v>8310</c:v>
                </c:pt>
                <c:pt idx="5">
                  <c:v>11153</c:v>
                </c:pt>
                <c:pt idx="6">
                  <c:v>37524</c:v>
                </c:pt>
                <c:pt idx="7">
                  <c:v>177544</c:v>
                </c:pt>
              </c:numCache>
            </c:numRef>
          </c:val>
          <c:extLst>
            <c:ext xmlns:c15="http://schemas.microsoft.com/office/drawing/2012/chart" uri="{02D57815-91ED-43cb-92C2-25804820EDAC}">
              <c15:datalabelsRange>
                <c15:f>'46aperfpb_graf'!$V$12:$AC$12</c15:f>
                <c15:dlblRangeCache>
                  <c:ptCount val="8"/>
                  <c:pt idx="0">
                    <c:v>35%</c:v>
                  </c:pt>
                  <c:pt idx="1">
                    <c:v>34%</c:v>
                  </c:pt>
                  <c:pt idx="2">
                    <c:v>31%</c:v>
                  </c:pt>
                  <c:pt idx="3">
                    <c:v>32%</c:v>
                  </c:pt>
                  <c:pt idx="4">
                    <c:v>26%</c:v>
                  </c:pt>
                  <c:pt idx="5">
                    <c:v>23%</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611</c:v>
                </c:pt>
                <c:pt idx="1">
                  <c:v>10906</c:v>
                </c:pt>
                <c:pt idx="2">
                  <c:v>7530</c:v>
                </c:pt>
                <c:pt idx="3">
                  <c:v>11109</c:v>
                </c:pt>
                <c:pt idx="4">
                  <c:v>12277</c:v>
                </c:pt>
                <c:pt idx="5">
                  <c:v>19356</c:v>
                </c:pt>
                <c:pt idx="6">
                  <c:v>61926</c:v>
                </c:pt>
                <c:pt idx="7">
                  <c:v>217981</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275</c:v>
                </c:pt>
                <c:pt idx="1">
                  <c:v>7559</c:v>
                </c:pt>
                <c:pt idx="2">
                  <c:v>6220</c:v>
                </c:pt>
                <c:pt idx="3">
                  <c:v>8347</c:v>
                </c:pt>
                <c:pt idx="4">
                  <c:v>10823</c:v>
                </c:pt>
                <c:pt idx="5">
                  <c:v>18938</c:v>
                </c:pt>
                <c:pt idx="6">
                  <c:v>67582</c:v>
                </c:pt>
                <c:pt idx="7">
                  <c:v>171324</c:v>
                </c:pt>
              </c:numCache>
            </c:numRef>
          </c:val>
          <c:extLst>
            <c:ext xmlns:c15="http://schemas.microsoft.com/office/drawing/2012/chart" uri="{02D57815-91ED-43cb-92C2-25804820EDAC}">
              <c15:datalabelsRange>
                <c15:f>'46aperfpb_graf'!$V$14:$AC$14</c15:f>
                <c15:dlblRangeCache>
                  <c:ptCount val="8"/>
                  <c:pt idx="0">
                    <c:v>20%</c:v>
                  </c:pt>
                  <c:pt idx="1">
                    <c:v>27%</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587</c:v>
                </c:pt>
                <c:pt idx="1">
                  <c:v>20221</c:v>
                </c:pt>
                <c:pt idx="2">
                  <c:v>9234</c:v>
                </c:pt>
                <c:pt idx="3">
                  <c:v>11007</c:v>
                </c:pt>
                <c:pt idx="4">
                  <c:v>9354</c:v>
                </c:pt>
                <c:pt idx="5">
                  <c:v>12116</c:v>
                </c:pt>
                <c:pt idx="6">
                  <c:v>27455</c:v>
                </c:pt>
                <c:pt idx="7">
                  <c:v>54738</c:v>
                </c:pt>
              </c:numCache>
            </c:numRef>
          </c:val>
          <c:extLst>
            <c:ext xmlns:c15="http://schemas.microsoft.com/office/drawing/2012/chart" uri="{02D57815-91ED-43cb-92C2-25804820EDAC}">
              <c15:datalabelsRange>
                <c15:f>'46aperfpb_graf'!$V$16:$AC$16</c15:f>
                <c15:dlblRangeCache>
                  <c:ptCount val="8"/>
                  <c:pt idx="0">
                    <c:v>33%</c:v>
                  </c:pt>
                  <c:pt idx="1">
                    <c:v>32%</c:v>
                  </c:pt>
                  <c:pt idx="2">
                    <c:v>29%</c:v>
                  </c:pt>
                  <c:pt idx="3">
                    <c:v>29%</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835</c:v>
                </c:pt>
                <c:pt idx="1">
                  <c:v>26319</c:v>
                </c:pt>
                <c:pt idx="2">
                  <c:v>11671</c:v>
                </c:pt>
                <c:pt idx="3">
                  <c:v>14670</c:v>
                </c:pt>
                <c:pt idx="4">
                  <c:v>14555</c:v>
                </c:pt>
                <c:pt idx="5">
                  <c:v>20932</c:v>
                </c:pt>
                <c:pt idx="6">
                  <c:v>40461</c:v>
                </c:pt>
                <c:pt idx="7">
                  <c:v>72091</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371</c:v>
                </c:pt>
                <c:pt idx="1">
                  <c:v>17075</c:v>
                </c:pt>
                <c:pt idx="2">
                  <c:v>10515</c:v>
                </c:pt>
                <c:pt idx="3">
                  <c:v>11883</c:v>
                </c:pt>
                <c:pt idx="4">
                  <c:v>12510</c:v>
                </c:pt>
                <c:pt idx="5">
                  <c:v>18372</c:v>
                </c:pt>
                <c:pt idx="6">
                  <c:v>34878</c:v>
                </c:pt>
                <c:pt idx="7">
                  <c:v>64132</c:v>
                </c:pt>
              </c:numCache>
            </c:numRef>
          </c:val>
          <c:extLst>
            <c:ext xmlns:c15="http://schemas.microsoft.com/office/drawing/2012/chart" uri="{02D57815-91ED-43cb-92C2-25804820EDAC}">
              <c15:datalabelsRange>
                <c15:f>'46aperfpb_graf'!$V$18:$AC$18</c15:f>
                <c15:dlblRangeCache>
                  <c:ptCount val="8"/>
                  <c:pt idx="0">
                    <c:v>21%</c:v>
                  </c:pt>
                  <c:pt idx="1">
                    <c:v>27%</c:v>
                  </c:pt>
                  <c:pt idx="2">
                    <c:v>33%</c:v>
                  </c:pt>
                  <c:pt idx="3">
                    <c:v>32%</c:v>
                  </c:pt>
                  <c:pt idx="4">
                    <c:v>34%</c:v>
                  </c:pt>
                  <c:pt idx="5">
                    <c:v>36%</c:v>
                  </c:pt>
                  <c:pt idx="6">
                    <c:v>34%</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0.3435607348421299</c:v>
                </c:pt>
                <c:pt idx="1">
                  <c:v>0.24386876989286257</c:v>
                </c:pt>
                <c:pt idx="2">
                  <c:v>0.2008070757513373</c:v>
                </c:pt>
                <c:pt idx="3">
                  <c:v>4.4423335491685791E-2</c:v>
                </c:pt>
                <c:pt idx="4">
                  <c:v>3.3133842340041311E-2</c:v>
                </c:pt>
                <c:pt idx="5">
                  <c:v>1.7270806033591709E-2</c:v>
                </c:pt>
                <c:pt idx="6">
                  <c:v>1.7506573293719879E-2</c:v>
                </c:pt>
                <c:pt idx="7">
                  <c:v>1.4000816643118415E-2</c:v>
                </c:pt>
                <c:pt idx="8">
                  <c:v>8.5428045711513134E-2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Rioja, La</c:v>
                </c:pt>
                <c:pt idx="7">
                  <c:v>Cataluña</c:v>
                </c:pt>
                <c:pt idx="8">
                  <c:v>TOTAL</c:v>
                </c:pt>
                <c:pt idx="9">
                  <c:v>Murcia, Región de</c:v>
                </c:pt>
                <c:pt idx="10">
                  <c:v>Aragón</c:v>
                </c:pt>
                <c:pt idx="11">
                  <c:v>Cantabria</c:v>
                </c:pt>
                <c:pt idx="12">
                  <c:v>Comunitat Valenciana</c:v>
                </c:pt>
                <c:pt idx="13">
                  <c:v>Balears, Illes</c:v>
                </c:pt>
                <c:pt idx="14">
                  <c:v>Madrid, Comunidad de</c:v>
                </c:pt>
                <c:pt idx="15">
                  <c:v>Navarra, Comunidad Foral de</c:v>
                </c:pt>
                <c:pt idx="16">
                  <c:v>Ceuta y Melilla</c:v>
                </c:pt>
                <c:pt idx="17">
                  <c:v>Galicia</c:v>
                </c:pt>
                <c:pt idx="18">
                  <c:v>Canarias</c:v>
                </c:pt>
              </c:strCache>
            </c:strRef>
          </c:cat>
          <c:val>
            <c:numRef>
              <c:f>'24asolcasaad_pobl'!$AF$11:$AF$29</c:f>
              <c:numCache>
                <c:formatCode>0.00</c:formatCode>
                <c:ptCount val="19"/>
                <c:pt idx="0">
                  <c:v>6.6003189155695994</c:v>
                </c:pt>
                <c:pt idx="1">
                  <c:v>5.5732396476924153</c:v>
                </c:pt>
                <c:pt idx="2">
                  <c:v>5.1392815600040063</c:v>
                </c:pt>
                <c:pt idx="3">
                  <c:v>4.8673327705128999</c:v>
                </c:pt>
                <c:pt idx="4">
                  <c:v>4.674770888416198</c:v>
                </c:pt>
                <c:pt idx="5">
                  <c:v>4.5932845381620524</c:v>
                </c:pt>
                <c:pt idx="6">
                  <c:v>4.5466392786441689</c:v>
                </c:pt>
                <c:pt idx="7">
                  <c:v>4.4882138779946201</c:v>
                </c:pt>
                <c:pt idx="8">
                  <c:v>4.2998554175354951</c:v>
                </c:pt>
                <c:pt idx="9">
                  <c:v>4.1042938933757469</c:v>
                </c:pt>
                <c:pt idx="10">
                  <c:v>4.0514758564336244</c:v>
                </c:pt>
                <c:pt idx="11">
                  <c:v>4.0339096547000528</c:v>
                </c:pt>
                <c:pt idx="12">
                  <c:v>3.9226677683637212</c:v>
                </c:pt>
                <c:pt idx="13">
                  <c:v>3.6156527862495103</c:v>
                </c:pt>
                <c:pt idx="14">
                  <c:v>3.5347413955057281</c:v>
                </c:pt>
                <c:pt idx="15">
                  <c:v>3.2891223006598183</c:v>
                </c:pt>
                <c:pt idx="16">
                  <c:v>3.1475273665786587</c:v>
                </c:pt>
                <c:pt idx="17">
                  <c:v>3.0983646881705136</c:v>
                </c:pt>
                <c:pt idx="18">
                  <c:v>2.8758038803153707</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0.28298112240539847</c:v>
                </c:pt>
                <c:pt idx="1">
                  <c:v>0.46963355257538225</c:v>
                </c:pt>
                <c:pt idx="2">
                  <c:v>0.17674724523789187</c:v>
                </c:pt>
                <c:pt idx="3">
                  <c:v>6.1968053301443581E-2</c:v>
                </c:pt>
                <c:pt idx="4">
                  <c:v>8.6700264798838297E-3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0.26765875994595406</c:v>
                </c:pt>
                <c:pt idx="1">
                  <c:v>0.73234124005404599</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0.17939311105516192</c:v>
                </c:pt>
                <c:pt idx="1">
                  <c:v>0.30157731759241341</c:v>
                </c:pt>
                <c:pt idx="2">
                  <c:v>0.25796123226029766</c:v>
                </c:pt>
                <c:pt idx="3">
                  <c:v>0.29337307758769654</c:v>
                </c:pt>
                <c:pt idx="4">
                  <c:v>0.22254969949144707</c:v>
                </c:pt>
                <c:pt idx="5">
                  <c:v>0.27744034707158349</c:v>
                </c:pt>
                <c:pt idx="6">
                  <c:v>0.24403487074296401</c:v>
                </c:pt>
                <c:pt idx="7">
                  <c:v>0.22408382532843998</c:v>
                </c:pt>
                <c:pt idx="8">
                  <c:v>0.35134026830472587</c:v>
                </c:pt>
                <c:pt idx="9">
                  <c:v>0.25964145168342806</c:v>
                </c:pt>
                <c:pt idx="10">
                  <c:v>0.18300553165334973</c:v>
                </c:pt>
                <c:pt idx="11">
                  <c:v>0.15128593040847202</c:v>
                </c:pt>
                <c:pt idx="12">
                  <c:v>0.24970056105402508</c:v>
                </c:pt>
                <c:pt idx="13">
                  <c:v>0.28683522231909331</c:v>
                </c:pt>
                <c:pt idx="14">
                  <c:v>0.28024351924587587</c:v>
                </c:pt>
                <c:pt idx="15">
                  <c:v>0.33342559021339019</c:v>
                </c:pt>
                <c:pt idx="16">
                  <c:v>0.29005751848808548</c:v>
                </c:pt>
                <c:pt idx="17">
                  <c:v>0.16930572472594396</c:v>
                </c:pt>
                <c:pt idx="18">
                  <c:v>0.10780287474332649</c:v>
                </c:pt>
                <c:pt idx="19">
                  <c:v>0.26765875994595406</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0.82060688894483813</c:v>
                </c:pt>
                <c:pt idx="1">
                  <c:v>0.69842268240758665</c:v>
                </c:pt>
                <c:pt idx="2">
                  <c:v>0.74203876773970234</c:v>
                </c:pt>
                <c:pt idx="3">
                  <c:v>0.7066269224123034</c:v>
                </c:pt>
                <c:pt idx="4">
                  <c:v>0.77745030050855291</c:v>
                </c:pt>
                <c:pt idx="5">
                  <c:v>0.72255965292841651</c:v>
                </c:pt>
                <c:pt idx="6">
                  <c:v>0.75596512925703596</c:v>
                </c:pt>
                <c:pt idx="7">
                  <c:v>0.77591617467156004</c:v>
                </c:pt>
                <c:pt idx="8">
                  <c:v>0.64865973169527413</c:v>
                </c:pt>
                <c:pt idx="9">
                  <c:v>0.74035854831657189</c:v>
                </c:pt>
                <c:pt idx="10">
                  <c:v>0.81699446834665024</c:v>
                </c:pt>
                <c:pt idx="11">
                  <c:v>0.84871406959152795</c:v>
                </c:pt>
                <c:pt idx="12">
                  <c:v>0.75029943894597495</c:v>
                </c:pt>
                <c:pt idx="13">
                  <c:v>0.71316477768090669</c:v>
                </c:pt>
                <c:pt idx="14">
                  <c:v>0.71975648075412413</c:v>
                </c:pt>
                <c:pt idx="15">
                  <c:v>0.66657440978660987</c:v>
                </c:pt>
                <c:pt idx="16">
                  <c:v>0.70994248151191452</c:v>
                </c:pt>
                <c:pt idx="17">
                  <c:v>0.83069427527405604</c:v>
                </c:pt>
                <c:pt idx="18">
                  <c:v>0.8921971252566735</c:v>
                </c:pt>
                <c:pt idx="19">
                  <c:v>0.73234124005404599</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0.26765875994595406</c:v>
                </c:pt>
                <c:pt idx="1">
                  <c:v>0.26765875994595406</c:v>
                </c:pt>
                <c:pt idx="2">
                  <c:v>0.26765875994595406</c:v>
                </c:pt>
                <c:pt idx="3">
                  <c:v>0.26765875994595406</c:v>
                </c:pt>
                <c:pt idx="4">
                  <c:v>0.26765875994595406</c:v>
                </c:pt>
                <c:pt idx="5">
                  <c:v>0.26765875994595406</c:v>
                </c:pt>
                <c:pt idx="6">
                  <c:v>0.26765875994595406</c:v>
                </c:pt>
                <c:pt idx="7">
                  <c:v>0.26765875994595406</c:v>
                </c:pt>
                <c:pt idx="8">
                  <c:v>0.26765875994595406</c:v>
                </c:pt>
                <c:pt idx="9">
                  <c:v>0.26765875994595406</c:v>
                </c:pt>
                <c:pt idx="10">
                  <c:v>0.26765875994595406</c:v>
                </c:pt>
                <c:pt idx="11">
                  <c:v>0.26765875994595406</c:v>
                </c:pt>
                <c:pt idx="12">
                  <c:v>0.26765875994595406</c:v>
                </c:pt>
                <c:pt idx="13">
                  <c:v>0.26765875994595406</c:v>
                </c:pt>
                <c:pt idx="14">
                  <c:v>0.26765875994595406</c:v>
                </c:pt>
                <c:pt idx="15">
                  <c:v>0.26765875994595406</c:v>
                </c:pt>
                <c:pt idx="16">
                  <c:v>0.26765875994595406</c:v>
                </c:pt>
                <c:pt idx="17">
                  <c:v>0.26765875994595406</c:v>
                </c:pt>
                <c:pt idx="18">
                  <c:v>0.26765875994595406</c:v>
                </c:pt>
                <c:pt idx="19">
                  <c:v>0.26765875994595406</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3.2236991592819813E-3</c:v>
                </c:pt>
                <c:pt idx="1">
                  <c:v>0.39376704158145875</c:v>
                </c:pt>
                <c:pt idx="2">
                  <c:v>8.2843387866394003E-2</c:v>
                </c:pt>
                <c:pt idx="3">
                  <c:v>0.43054845489661442</c:v>
                </c:pt>
                <c:pt idx="4">
                  <c:v>8.0393660531697345E-2</c:v>
                </c:pt>
                <c:pt idx="5">
                  <c:v>7.5977050670302205E-3</c:v>
                </c:pt>
                <c:pt idx="6">
                  <c:v>6.0355600999772779E-4</c:v>
                </c:pt>
                <c:pt idx="7">
                  <c:v>3.9053624176323565E-4</c:v>
                </c:pt>
                <c:pt idx="8">
                  <c:v>2.4142240399909111E-4</c:v>
                </c:pt>
                <c:pt idx="9">
                  <c:v>3.9053624176323565E-4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5.2785109042922625E-4</c:v>
                </c:pt>
                <c:pt idx="1">
                  <c:v>2.105848034449229E-2</c:v>
                </c:pt>
                <c:pt idx="2">
                  <c:v>8.7206556466175852E-2</c:v>
                </c:pt>
                <c:pt idx="3">
                  <c:v>0.68359494374218643</c:v>
                </c:pt>
                <c:pt idx="4">
                  <c:v>0.18430337546881512</c:v>
                </c:pt>
                <c:pt idx="5">
                  <c:v>9.5013196277260736E-3</c:v>
                </c:pt>
                <c:pt idx="6">
                  <c:v>1.6668981803028197E-4</c:v>
                </c:pt>
                <c:pt idx="7">
                  <c:v>4.2783719961105712E-3</c:v>
                </c:pt>
                <c:pt idx="8">
                  <c:v>1.1112654535352133E-4</c:v>
                </c:pt>
                <c:pt idx="9">
                  <c:v>9.2512849006806501E-3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2.6746283510605214E-3</c:v>
                </c:pt>
                <c:pt idx="1">
                  <c:v>0.31786233297709321</c:v>
                </c:pt>
                <c:pt idx="2">
                  <c:v>8.3722087454127014E-2</c:v>
                </c:pt>
                <c:pt idx="3">
                  <c:v>0.48200421833562346</c:v>
                </c:pt>
                <c:pt idx="4">
                  <c:v>0.10153409444321929</c:v>
                </c:pt>
                <c:pt idx="5">
                  <c:v>7.9843028154280259E-3</c:v>
                </c:pt>
                <c:pt idx="6">
                  <c:v>5.1456909079599885E-4</c:v>
                </c:pt>
                <c:pt idx="7">
                  <c:v>1.1818125272127884E-3</c:v>
                </c:pt>
                <c:pt idx="8">
                  <c:v>2.1487500494777971E-4</c:v>
                </c:pt>
                <c:pt idx="9">
                  <c:v>2.3070790004919507E-3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1.9020194748607586E-3</c:v>
                </c:pt>
                <c:pt idx="1">
                  <c:v>1.708786420641837E-2</c:v>
                </c:pt>
                <c:pt idx="2">
                  <c:v>5.6416474065093015E-2</c:v>
                </c:pt>
                <c:pt idx="3">
                  <c:v>1.1131739476376312E-2</c:v>
                </c:pt>
                <c:pt idx="4">
                  <c:v>0.16537718334406851</c:v>
                </c:pt>
                <c:pt idx="5">
                  <c:v>0.66075853445989463</c:v>
                </c:pt>
                <c:pt idx="6">
                  <c:v>6.2205887924828555E-2</c:v>
                </c:pt>
                <c:pt idx="7">
                  <c:v>2.3347099609745008E-2</c:v>
                </c:pt>
                <c:pt idx="8">
                  <c:v>5.4559921191224949E-4</c:v>
                </c:pt>
                <c:pt idx="9">
                  <c:v>1.2275982268025612E-3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2.1002887897085849E-4</c:v>
                </c:pt>
                <c:pt idx="2">
                  <c:v>6.3008663691257549E-4</c:v>
                </c:pt>
                <c:pt idx="3">
                  <c:v>1.0501443948542924E-2</c:v>
                </c:pt>
                <c:pt idx="4">
                  <c:v>7.5977946967708057E-2</c:v>
                </c:pt>
                <c:pt idx="5">
                  <c:v>0.71709110002625365</c:v>
                </c:pt>
                <c:pt idx="6">
                  <c:v>0.1471777369388291</c:v>
                </c:pt>
                <c:pt idx="7">
                  <c:v>1.4229456550275663E-2</c:v>
                </c:pt>
                <c:pt idx="8">
                  <c:v>2.6253609871357313E-4</c:v>
                </c:pt>
                <c:pt idx="9">
                  <c:v>3.3919663953793644E-2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1.661954484959643E-3</c:v>
                </c:pt>
                <c:pt idx="1">
                  <c:v>1.4957590364636788E-2</c:v>
                </c:pt>
                <c:pt idx="2">
                  <c:v>4.9375277268303021E-2</c:v>
                </c:pt>
                <c:pt idx="3">
                  <c:v>1.1051004125090216E-2</c:v>
                </c:pt>
                <c:pt idx="4">
                  <c:v>0.15408503115336994</c:v>
                </c:pt>
                <c:pt idx="5">
                  <c:v>0.66778787898852521</c:v>
                </c:pt>
                <c:pt idx="6">
                  <c:v>7.2914114694723461E-2</c:v>
                </c:pt>
                <c:pt idx="7">
                  <c:v>2.2194706906712044E-2</c:v>
                </c:pt>
                <c:pt idx="8">
                  <c:v>5.0984261092387457E-4</c:v>
                </c:pt>
                <c:pt idx="9">
                  <c:v>5.4625994027557986E-3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1.2311216090473123E-3</c:v>
                </c:pt>
                <c:pt idx="1">
                  <c:v>6.5707537041013531E-3</c:v>
                </c:pt>
                <c:pt idx="2">
                  <c:v>1.3470760861785126E-2</c:v>
                </c:pt>
                <c:pt idx="3">
                  <c:v>2.5123470045093407E-2</c:v>
                </c:pt>
                <c:pt idx="4">
                  <c:v>0.15716842029919117</c:v>
                </c:pt>
                <c:pt idx="5">
                  <c:v>2.2575334621716413E-2</c:v>
                </c:pt>
                <c:pt idx="6">
                  <c:v>9.8031636962279012E-2</c:v>
                </c:pt>
                <c:pt idx="7">
                  <c:v>8.4789921981246866E-2</c:v>
                </c:pt>
                <c:pt idx="8">
                  <c:v>0.49479636389664305</c:v>
                </c:pt>
                <c:pt idx="9">
                  <c:v>9.6242216018896279E-2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3.3327778703549411E-4</c:v>
                </c:pt>
                <c:pt idx="3">
                  <c:v>7.4987502082986171E-4</c:v>
                </c:pt>
                <c:pt idx="4">
                  <c:v>5.9990001666388936E-3</c:v>
                </c:pt>
                <c:pt idx="5">
                  <c:v>1.3997667055490751E-2</c:v>
                </c:pt>
                <c:pt idx="6">
                  <c:v>3.4244292617897014E-2</c:v>
                </c:pt>
                <c:pt idx="7">
                  <c:v>0.16422262956173972</c:v>
                </c:pt>
                <c:pt idx="8">
                  <c:v>0.58465255790701554</c:v>
                </c:pt>
                <c:pt idx="9">
                  <c:v>0.19580069988335277</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1.0503945086352199E-3</c:v>
                </c:pt>
                <c:pt idx="1">
                  <c:v>5.6061753425996046E-3</c:v>
                </c:pt>
                <c:pt idx="2">
                  <c:v>1.1542125705352126E-2</c:v>
                </c:pt>
                <c:pt idx="3">
                  <c:v>2.1545301316657304E-2</c:v>
                </c:pt>
                <c:pt idx="4">
                  <c:v>0.13497569435962575</c:v>
                </c:pt>
                <c:pt idx="5">
                  <c:v>2.131323741358673E-2</c:v>
                </c:pt>
                <c:pt idx="6">
                  <c:v>8.866062486259374E-2</c:v>
                </c:pt>
                <c:pt idx="7">
                  <c:v>9.6416444781004959E-2</c:v>
                </c:pt>
                <c:pt idx="8">
                  <c:v>0.50786574492512881</c:v>
                </c:pt>
                <c:pt idx="9">
                  <c:v>0.11102425678481569</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1.0172629523005402E-3</c:v>
                </c:pt>
                <c:pt idx="1">
                  <c:v>2.4159995117137827E-3</c:v>
                </c:pt>
                <c:pt idx="2">
                  <c:v>2.0594488469324435E-2</c:v>
                </c:pt>
                <c:pt idx="3">
                  <c:v>0.95626786568059974</c:v>
                </c:pt>
                <c:pt idx="4">
                  <c:v>3.0670478011861286E-3</c:v>
                </c:pt>
                <c:pt idx="5">
                  <c:v>2.4363447707597937E-3</c:v>
                </c:pt>
                <c:pt idx="6">
                  <c:v>1.3997538223655433E-2</c:v>
                </c:pt>
                <c:pt idx="7">
                  <c:v>1.1698523951456212E-4</c:v>
                </c:pt>
                <c:pt idx="8">
                  <c:v>8.6467350945545909E-5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1.1435105774728416E-3</c:v>
                </c:pt>
                <c:pt idx="1">
                  <c:v>1.1435105774728416E-3</c:v>
                </c:pt>
                <c:pt idx="2">
                  <c:v>6.2893081761006293E-3</c:v>
                </c:pt>
                <c:pt idx="3">
                  <c:v>0.12264150943396226</c:v>
                </c:pt>
                <c:pt idx="4">
                  <c:v>0.21783876500857632</c:v>
                </c:pt>
                <c:pt idx="5">
                  <c:v>0.57518582046883937</c:v>
                </c:pt>
                <c:pt idx="6">
                  <c:v>6.660949113779302E-2</c:v>
                </c:pt>
                <c:pt idx="7">
                  <c:v>3.7164093767867354E-3</c:v>
                </c:pt>
                <c:pt idx="8">
                  <c:v>5.4316752429959978E-3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2.1549448843347307E-2</c:v>
                </c:pt>
                <c:pt idx="1">
                  <c:v>8.7253532060239097E-3</c:v>
                </c:pt>
                <c:pt idx="2">
                  <c:v>2.9560627231796303E-2</c:v>
                </c:pt>
                <c:pt idx="3">
                  <c:v>0.27739481446980285</c:v>
                </c:pt>
                <c:pt idx="4">
                  <c:v>0.30046576618537496</c:v>
                </c:pt>
                <c:pt idx="5">
                  <c:v>0.32207731718677224</c:v>
                </c:pt>
                <c:pt idx="6">
                  <c:v>2.7340475081509084E-2</c:v>
                </c:pt>
                <c:pt idx="7">
                  <c:v>1.9562179785747556E-3</c:v>
                </c:pt>
                <c:pt idx="8">
                  <c:v>1.0929979816798633E-2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1.4744280314788103E-3</c:v>
                </c:pt>
                <c:pt idx="1">
                  <c:v>8.2622747274818773E-4</c:v>
                </c:pt>
                <c:pt idx="2">
                  <c:v>8.4448664341665609E-3</c:v>
                </c:pt>
                <c:pt idx="3">
                  <c:v>0.14744280314788102</c:v>
                </c:pt>
                <c:pt idx="4">
                  <c:v>0.34806087607500868</c:v>
                </c:pt>
                <c:pt idx="5">
                  <c:v>0.47677889970237552</c:v>
                </c:pt>
                <c:pt idx="6">
                  <c:v>1.6579326966969159E-2</c:v>
                </c:pt>
                <c:pt idx="7">
                  <c:v>3.3779465736666239E-4</c:v>
                </c:pt>
                <c:pt idx="8">
                  <c:v>5.4777512005404715E-5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3.5799522673031028E-3</c:v>
                </c:pt>
                <c:pt idx="1">
                  <c:v>1.1933174224343676E-3</c:v>
                </c:pt>
                <c:pt idx="2">
                  <c:v>1.7899761336515514E-3</c:v>
                </c:pt>
                <c:pt idx="3">
                  <c:v>5.7279236276849645E-2</c:v>
                </c:pt>
                <c:pt idx="4">
                  <c:v>6.4737470167064437E-2</c:v>
                </c:pt>
                <c:pt idx="5">
                  <c:v>0.13872315035799523</c:v>
                </c:pt>
                <c:pt idx="6">
                  <c:v>0.16676610978520287</c:v>
                </c:pt>
                <c:pt idx="7">
                  <c:v>0.40035799522673032</c:v>
                </c:pt>
                <c:pt idx="8">
                  <c:v>0.16557279236276851</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1.5002016400053771E-2</c:v>
                </c:pt>
                <c:pt idx="1">
                  <c:v>7.4337948649011963E-3</c:v>
                </c:pt>
                <c:pt idx="2">
                  <c:v>1.0162656271004168E-2</c:v>
                </c:pt>
                <c:pt idx="3">
                  <c:v>0.15117623336469957</c:v>
                </c:pt>
                <c:pt idx="4">
                  <c:v>8.6167495631133212E-2</c:v>
                </c:pt>
                <c:pt idx="5">
                  <c:v>0.20680198951471973</c:v>
                </c:pt>
                <c:pt idx="6">
                  <c:v>0.22649549670654659</c:v>
                </c:pt>
                <c:pt idx="7">
                  <c:v>9.8252453286732086E-2</c:v>
                </c:pt>
                <c:pt idx="8">
                  <c:v>0.1985078639602097</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2.0053991515618973E-3</c:v>
                </c:pt>
                <c:pt idx="1">
                  <c:v>3.3657048697542332E-4</c:v>
                </c:pt>
                <c:pt idx="2">
                  <c:v>2.5102548820250324E-3</c:v>
                </c:pt>
                <c:pt idx="3">
                  <c:v>2.9015180731339622E-2</c:v>
                </c:pt>
                <c:pt idx="4">
                  <c:v>0.17100585492409634</c:v>
                </c:pt>
                <c:pt idx="5">
                  <c:v>0.31535953441082637</c:v>
                </c:pt>
                <c:pt idx="6">
                  <c:v>0.44947586158538722</c:v>
                </c:pt>
                <c:pt idx="7">
                  <c:v>3.0214213091189566E-2</c:v>
                </c:pt>
                <c:pt idx="8">
                  <c:v>7.7130736598534516E-5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6.3651591289782244E-3</c:v>
                </c:pt>
                <c:pt idx="1">
                  <c:v>3.3500837520938025E-4</c:v>
                </c:pt>
                <c:pt idx="2">
                  <c:v>1.6750418760469012E-3</c:v>
                </c:pt>
                <c:pt idx="3">
                  <c:v>6.030150753768844E-3</c:v>
                </c:pt>
                <c:pt idx="4">
                  <c:v>4.9916247906197656E-2</c:v>
                </c:pt>
                <c:pt idx="5">
                  <c:v>4.4556113902847569E-2</c:v>
                </c:pt>
                <c:pt idx="6">
                  <c:v>6.5661641541038526E-2</c:v>
                </c:pt>
                <c:pt idx="7">
                  <c:v>0.1611390284757119</c:v>
                </c:pt>
                <c:pt idx="8">
                  <c:v>0.66432160804020102</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1.0917284489024567E-2</c:v>
                </c:pt>
                <c:pt idx="1">
                  <c:v>1.3083296990841692E-3</c:v>
                </c:pt>
                <c:pt idx="2">
                  <c:v>1.0103212676261084E-2</c:v>
                </c:pt>
                <c:pt idx="3">
                  <c:v>4.1226922517807824E-2</c:v>
                </c:pt>
                <c:pt idx="4">
                  <c:v>0.14074720162814364</c:v>
                </c:pt>
                <c:pt idx="5">
                  <c:v>6.6172408780345984E-2</c:v>
                </c:pt>
                <c:pt idx="6">
                  <c:v>0.1469399622038087</c:v>
                </c:pt>
                <c:pt idx="7">
                  <c:v>0.22145660706498038</c:v>
                </c:pt>
                <c:pt idx="8">
                  <c:v>0.36112807094054367</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4"/>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TOTAL</c:v>
                </c:pt>
                <c:pt idx="5">
                  <c:v>Extremadura</c:v>
                </c:pt>
                <c:pt idx="6">
                  <c:v>Asturias, Principado de</c:v>
                </c:pt>
                <c:pt idx="7">
                  <c:v>Madrid, Comunidad de*</c:v>
                </c:pt>
                <c:pt idx="8">
                  <c:v>Cataluña</c:v>
                </c:pt>
                <c:pt idx="9">
                  <c:v>Comunitat Valenciana</c:v>
                </c:pt>
                <c:pt idx="10">
                  <c:v>Melilla</c:v>
                </c:pt>
                <c:pt idx="11">
                  <c:v>Balears, Illes</c:v>
                </c:pt>
                <c:pt idx="12">
                  <c:v>Rioja, La</c:v>
                </c:pt>
                <c:pt idx="13">
                  <c:v>Aragón</c:v>
                </c:pt>
                <c:pt idx="14">
                  <c:v>Castilla - La Mancha</c:v>
                </c:pt>
                <c:pt idx="15">
                  <c:v>Navarra, Comunidad Foral de</c:v>
                </c:pt>
                <c:pt idx="16">
                  <c:v>Cantabria</c:v>
                </c:pt>
                <c:pt idx="17">
                  <c:v>País Vasco*</c:v>
                </c:pt>
                <c:pt idx="18">
                  <c:v>Castilla y León*</c:v>
                </c:pt>
                <c:pt idx="19">
                  <c:v>Ceuta</c:v>
                </c:pt>
              </c:strCache>
            </c:strRef>
          </c:cat>
          <c:val>
            <c:numRef>
              <c:f>'9TiempoEspera'!$P$13:$P$32</c:f>
              <c:numCache>
                <c:formatCode>#,##0</c:formatCode>
                <c:ptCount val="20"/>
                <c:pt idx="0">
                  <c:v>635.79</c:v>
                </c:pt>
                <c:pt idx="1">
                  <c:v>561.13</c:v>
                </c:pt>
                <c:pt idx="2">
                  <c:v>509.63</c:v>
                </c:pt>
                <c:pt idx="3">
                  <c:v>364.39</c:v>
                </c:pt>
                <c:pt idx="4">
                  <c:v>326.85000000000002</c:v>
                </c:pt>
                <c:pt idx="5">
                  <c:v>307.08999999999997</c:v>
                </c:pt>
                <c:pt idx="6">
                  <c:v>306.41000000000003</c:v>
                </c:pt>
                <c:pt idx="7">
                  <c:v>287.55</c:v>
                </c:pt>
                <c:pt idx="8">
                  <c:v>279.92</c:v>
                </c:pt>
                <c:pt idx="9">
                  <c:v>278.3</c:v>
                </c:pt>
                <c:pt idx="10">
                  <c:v>264.74</c:v>
                </c:pt>
                <c:pt idx="11">
                  <c:v>219.41</c:v>
                </c:pt>
                <c:pt idx="12">
                  <c:v>199.03</c:v>
                </c:pt>
                <c:pt idx="13">
                  <c:v>194.28</c:v>
                </c:pt>
                <c:pt idx="14">
                  <c:v>190.07</c:v>
                </c:pt>
                <c:pt idx="15">
                  <c:v>180.65</c:v>
                </c:pt>
                <c:pt idx="16">
                  <c:v>176.45</c:v>
                </c:pt>
                <c:pt idx="17">
                  <c:v>140.4</c:v>
                </c:pt>
                <c:pt idx="18">
                  <c:v>127.67</c:v>
                </c:pt>
                <c:pt idx="19">
                  <c:v>63.97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Cantabria</c:v>
                </c:pt>
                <c:pt idx="7">
                  <c:v>Asturias, Principado de</c:v>
                </c:pt>
                <c:pt idx="8">
                  <c:v>TOTAL</c:v>
                </c:pt>
                <c:pt idx="9">
                  <c:v>Cataluña</c:v>
                </c:pt>
                <c:pt idx="10">
                  <c:v>Rioja, La</c:v>
                </c:pt>
                <c:pt idx="11">
                  <c:v>Comunitat Valenciana</c:v>
                </c:pt>
                <c:pt idx="12">
                  <c:v>Castilla - La Mancha</c:v>
                </c:pt>
                <c:pt idx="13">
                  <c:v>Balears, Illes</c:v>
                </c:pt>
                <c:pt idx="14">
                  <c:v>Canarias</c:v>
                </c:pt>
                <c:pt idx="15">
                  <c:v>Galicia</c:v>
                </c:pt>
                <c:pt idx="16">
                  <c:v>Madrid, Comunidad de</c:v>
                </c:pt>
                <c:pt idx="17">
                  <c:v>Aragón</c:v>
                </c:pt>
                <c:pt idx="18">
                  <c:v>Navarra, Comunidad Foral de</c:v>
                </c:pt>
              </c:strCache>
            </c:strRef>
          </c:cat>
          <c:val>
            <c:numRef>
              <c:f>'24asolcasaad_pobl'!$AL$11:$AL$29</c:f>
              <c:numCache>
                <c:formatCode>0.00</c:formatCode>
                <c:ptCount val="19"/>
                <c:pt idx="0">
                  <c:v>1.9082189280717052</c:v>
                </c:pt>
                <c:pt idx="1">
                  <c:v>1.7939399749053817</c:v>
                </c:pt>
                <c:pt idx="2">
                  <c:v>1.775882664390015</c:v>
                </c:pt>
                <c:pt idx="3">
                  <c:v>1.7081267432209915</c:v>
                </c:pt>
                <c:pt idx="4">
                  <c:v>1.6813824546103777</c:v>
                </c:pt>
                <c:pt idx="5">
                  <c:v>1.6379079145525879</c:v>
                </c:pt>
                <c:pt idx="6">
                  <c:v>1.4566406197941424</c:v>
                </c:pt>
                <c:pt idx="7">
                  <c:v>1.4156062424969988</c:v>
                </c:pt>
                <c:pt idx="8">
                  <c:v>1.3972284975734801</c:v>
                </c:pt>
                <c:pt idx="9">
                  <c:v>1.3798175652488021</c:v>
                </c:pt>
                <c:pt idx="10">
                  <c:v>1.3601691385595456</c:v>
                </c:pt>
                <c:pt idx="11">
                  <c:v>1.3232786259184903</c:v>
                </c:pt>
                <c:pt idx="12">
                  <c:v>1.3092608579168279</c:v>
                </c:pt>
                <c:pt idx="13">
                  <c:v>1.2281257423390608</c:v>
                </c:pt>
                <c:pt idx="14">
                  <c:v>1.2125582202599661</c:v>
                </c:pt>
                <c:pt idx="15">
                  <c:v>1.1984888073018194</c:v>
                </c:pt>
                <c:pt idx="16">
                  <c:v>1.0257315982099293</c:v>
                </c:pt>
                <c:pt idx="17">
                  <c:v>1.0006329968522532</c:v>
                </c:pt>
                <c:pt idx="18">
                  <c:v>0.97583599671604448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spPr>
              <a:solidFill>
                <a:schemeClr val="accent6">
                  <a:lumMod val="50000"/>
                </a:schemeClr>
              </a:solidFill>
            </c:spPr>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E375022F-D9F0-46C6-86B5-3E954A29CD67}" type="CELLRANGE">
                      <a:rPr lang="en-US" baseline="0"/>
                      <a:pPr/>
                      <a:t>[CELLRANGE]</a:t>
                    </a:fld>
                    <a:r>
                      <a:rPr lang="en-US" baseline="0"/>
                      <a:t>
</a:t>
                    </a:r>
                    <a:fld id="{AFB7D7A2-A16A-43EF-A1DA-EB5297AD7A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3E33B831-0E35-453B-8030-CF6CCDEDFB5C}" type="CELLRANGE">
                      <a:rPr lang="en-US" baseline="0"/>
                      <a:pPr/>
                      <a:t>[CELLRANGE]</a:t>
                    </a:fld>
                    <a:r>
                      <a:rPr lang="en-US" baseline="0"/>
                      <a:t>
</a:t>
                    </a:r>
                    <a:fld id="{24CAF060-7449-46AC-A997-725FA1B40D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6CE23406-1D4C-4135-A304-B34DCAA49E3E}" type="CELLRANGE">
                      <a:rPr lang="en-US" baseline="0"/>
                      <a:pPr/>
                      <a:t>[CELLRANGE]</a:t>
                    </a:fld>
                    <a:r>
                      <a:rPr lang="en-US" baseline="0"/>
                      <a:t>
</a:t>
                    </a:r>
                    <a:fld id="{020D81A9-D9AC-4D8E-99B4-C177F84877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9FF33534-00AB-4ED2-970B-0137B5EF96A3}" type="CELLRANGE">
                      <a:rPr lang="en-US" baseline="0"/>
                      <a:pPr/>
                      <a:t>[CELLRANGE]</a:t>
                    </a:fld>
                    <a:r>
                      <a:rPr lang="en-US" baseline="0"/>
                      <a:t>
</a:t>
                    </a:r>
                    <a:fld id="{DDDB3AA9-43D9-4B5E-B561-1306D0F6A3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FE5DFD81-E6C6-49E3-AB0C-C5A565570E6C}" type="CELLRANGE">
                      <a:rPr lang="en-US" baseline="0"/>
                      <a:pPr/>
                      <a:t>[CELLRANGE]</a:t>
                    </a:fld>
                    <a:r>
                      <a:rPr lang="en-US" baseline="0"/>
                      <a:t>
</a:t>
                    </a:r>
                    <a:fld id="{BC3C24D3-7E3D-464D-BCA2-9473425481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5366B5A4-FFE8-4249-9927-7EA514A77274}" type="CELLRANGE">
                      <a:rPr lang="en-US" baseline="0"/>
                      <a:pPr/>
                      <a:t>[CELLRANGE]</a:t>
                    </a:fld>
                    <a:r>
                      <a:rPr lang="en-US" baseline="0"/>
                      <a:t>
</a:t>
                    </a:r>
                    <a:fld id="{B9EC6022-2295-4927-8F48-0B309F4E16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39815683-1151-4F6C-8D1D-DD984565678C}" type="CELLRANGE">
                      <a:rPr lang="en-US" baseline="0"/>
                      <a:pPr/>
                      <a:t>[CELLRANGE]</a:t>
                    </a:fld>
                    <a:r>
                      <a:rPr lang="en-US" baseline="0"/>
                      <a:t>
</a:t>
                    </a:r>
                    <a:fld id="{57595A93-1EE1-4BA1-8752-F7C251C85C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AAA9C01E-1F40-4353-8E15-795CD5E4F6FD}" type="CELLRANGE">
                      <a:rPr lang="en-US" baseline="0"/>
                      <a:pPr/>
                      <a:t>[CELLRANGE]</a:t>
                    </a:fld>
                    <a:r>
                      <a:rPr lang="en-US" baseline="0"/>
                      <a:t>
</a:t>
                    </a:r>
                    <a:fld id="{9A860579-DBB6-4DD0-A736-C1147EF966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875FA637-ACDD-44FE-9124-1AA2DA67FFE4}" type="CELLRANGE">
                      <a:rPr lang="en-US" baseline="0"/>
                      <a:pPr/>
                      <a:t>[CELLRANGE]</a:t>
                    </a:fld>
                    <a:r>
                      <a:rPr lang="en-US" baseline="0"/>
                      <a:t>
</a:t>
                    </a:r>
                    <a:fld id="{DA47B55C-4F5B-47B4-907C-44E9F20E88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8474A47E-6D54-4412-A6AA-DDC1E79A906D}" type="CELLRANGE">
                      <a:rPr lang="en-US" baseline="0"/>
                      <a:pPr/>
                      <a:t>[CELLRANGE]</a:t>
                    </a:fld>
                    <a:r>
                      <a:rPr lang="en-US" baseline="0"/>
                      <a:t>
</a:t>
                    </a:r>
                    <a:fld id="{2BB9551D-590B-41CF-964D-AD326BC181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2D477343-AC23-4533-9CFD-BD69B158E849}" type="CELLRANGE">
                      <a:rPr lang="en-US" baseline="0"/>
                      <a:pPr/>
                      <a:t>[CELLRANGE]</a:t>
                    </a:fld>
                    <a:r>
                      <a:rPr lang="en-US" baseline="0"/>
                      <a:t>
</a:t>
                    </a:r>
                    <a:fld id="{E603B34B-C179-43A6-A90B-95C6422197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4D2C87AC-8CF2-4D38-B4AB-D3898C954CC0}" type="CELLRANGE">
                      <a:rPr lang="en-US" baseline="0"/>
                      <a:pPr/>
                      <a:t>[CELLRANGE]</a:t>
                    </a:fld>
                    <a:r>
                      <a:rPr lang="en-US" baseline="0"/>
                      <a:t>
</a:t>
                    </a:r>
                    <a:fld id="{3DE5CE5E-EDDA-4CA5-A8EC-6092B64633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9E81F50C-603C-402C-A4D3-7E633FDF8194}" type="CELLRANGE">
                      <a:rPr lang="en-US" baseline="0"/>
                      <a:pPr/>
                      <a:t>[CELLRANGE]</a:t>
                    </a:fld>
                    <a:r>
                      <a:rPr lang="en-US" baseline="0"/>
                      <a:t>
</a:t>
                    </a:r>
                    <a:fld id="{DE508425-8717-471F-960F-CE3CB2120F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9514C21F-D5F2-43B8-B380-5853C8EC8974}" type="CELLRANGE">
                      <a:rPr lang="en-US" baseline="0"/>
                      <a:pPr/>
                      <a:t>[CELLRANGE]</a:t>
                    </a:fld>
                    <a:r>
                      <a:rPr lang="en-US" baseline="0"/>
                      <a:t>
</a:t>
                    </a:r>
                    <a:fld id="{6296A0F4-D90A-403C-A70D-2EF8E2321B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ACF633DE-0505-4AFF-8913-C6C84923AC43}" type="CELLRANGE">
                      <a:rPr lang="en-US" baseline="0"/>
                      <a:pPr/>
                      <a:t>[CELLRANGE]</a:t>
                    </a:fld>
                    <a:r>
                      <a:rPr lang="en-US" baseline="0"/>
                      <a:t>
</a:t>
                    </a:r>
                    <a:fld id="{9EC985DA-22CD-4AD7-8CEF-C7B53C708E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2CA6D386-1932-42E8-B448-3C81D8C91FFB}" type="CELLRANGE">
                      <a:rPr lang="en-US" baseline="0"/>
                      <a:pPr/>
                      <a:t>[CELLRANGE]</a:t>
                    </a:fld>
                    <a:r>
                      <a:rPr lang="en-US" baseline="0"/>
                      <a:t>
</a:t>
                    </a:r>
                    <a:fld id="{6252AF91-5E4C-42E7-A432-E01A962435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1720949F-EF71-42F0-9666-AD45D8C954CA}" type="CELLRANGE">
                      <a:rPr lang="en-US" baseline="0"/>
                      <a:pPr/>
                      <a:t>[CELLRANGE]</a:t>
                    </a:fld>
                    <a:r>
                      <a:rPr lang="en-US" baseline="0"/>
                      <a:t>
</a:t>
                    </a:r>
                    <a:fld id="{F86EE398-268D-451F-B2EF-098ACAEF60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DEB2E04C-210D-4A4D-A561-77CFF15A5DB6}" type="CELLRANGE">
                      <a:rPr lang="en-US" baseline="0"/>
                      <a:pPr/>
                      <a:t>[CELLRANGE]</a:t>
                    </a:fld>
                    <a:r>
                      <a:rPr lang="en-US" baseline="0"/>
                      <a:t>
</a:t>
                    </a:r>
                    <a:fld id="{FB20BECD-6E5B-4FE5-904C-64C59E80F5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65F064D2-DCCA-429C-9223-864816EDBBF8}" type="CELLRANGE">
                      <a:rPr lang="en-US" baseline="0"/>
                      <a:pPr/>
                      <a:t>[CELLRANGE]</a:t>
                    </a:fld>
                    <a:r>
                      <a:rPr lang="en-US" baseline="0"/>
                      <a:t>
</a:t>
                    </a:r>
                    <a:fld id="{3ABAA566-008E-4B39-920D-227BD539FB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B726C195-9B13-4839-95CC-DBBEC115616E}" type="CELLRANGE">
                      <a:rPr lang="en-US" baseline="0"/>
                      <a:pPr/>
                      <a:t>[CELLRANGE]</a:t>
                    </a:fld>
                    <a:r>
                      <a:rPr lang="en-US" baseline="0"/>
                      <a:t>
</a:t>
                    </a:r>
                    <a:fld id="{CF0CCCC2-1F1E-42F6-B6E2-EAD0FAEDE2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Ceuta</c:v>
                </c:pt>
                <c:pt idx="3">
                  <c:v>Galicia</c:v>
                </c:pt>
                <c:pt idx="4">
                  <c:v>Asturias, Principado de</c:v>
                </c:pt>
                <c:pt idx="5">
                  <c:v>Navarra, Comunidad Foral de</c:v>
                </c:pt>
                <c:pt idx="6">
                  <c:v>Castilla - La Mancha</c:v>
                </c:pt>
                <c:pt idx="7">
                  <c:v>Madrid, Comunidad de</c:v>
                </c:pt>
                <c:pt idx="8">
                  <c:v>Cantabria</c:v>
                </c:pt>
                <c:pt idx="9">
                  <c:v>Media Nacional</c:v>
                </c:pt>
                <c:pt idx="10">
                  <c:v>Andalucía</c:v>
                </c:pt>
                <c:pt idx="11">
                  <c:v>Comunitat Valenciana</c:v>
                </c:pt>
                <c:pt idx="12">
                  <c:v>Balears, Illes</c:v>
                </c:pt>
                <c:pt idx="13">
                  <c:v>Canarias</c:v>
                </c:pt>
                <c:pt idx="14">
                  <c:v>Melilla</c:v>
                </c:pt>
                <c:pt idx="15">
                  <c:v>Extremadura</c:v>
                </c:pt>
                <c:pt idx="16">
                  <c:v>Murcia, Región de</c:v>
                </c:pt>
                <c:pt idx="17">
                  <c:v>Rioja, La</c:v>
                </c:pt>
                <c:pt idx="18">
                  <c:v>País Vasco</c:v>
                </c:pt>
                <c:pt idx="19">
                  <c:v>Cataluña</c:v>
                </c:pt>
              </c:strCache>
            </c:strRef>
          </c:cat>
          <c:val>
            <c:numRef>
              <c:f>'11ListaEspera'!$O$13:$O$32</c:f>
              <c:numCache>
                <c:formatCode>0.00%</c:formatCode>
                <c:ptCount val="20"/>
                <c:pt idx="0">
                  <c:v>0.99846446329336058</c:v>
                </c:pt>
                <c:pt idx="1">
                  <c:v>0.99526864673387994</c:v>
                </c:pt>
                <c:pt idx="2">
                  <c:v>0.97866839043309628</c:v>
                </c:pt>
                <c:pt idx="3">
                  <c:v>0.97800026521681471</c:v>
                </c:pt>
                <c:pt idx="4">
                  <c:v>0.96392612267589106</c:v>
                </c:pt>
                <c:pt idx="5">
                  <c:v>0.9611759824551005</c:v>
                </c:pt>
                <c:pt idx="6">
                  <c:v>0.95459664277481149</c:v>
                </c:pt>
                <c:pt idx="7">
                  <c:v>0.93253278224975289</c:v>
                </c:pt>
                <c:pt idx="8">
                  <c:v>0.91781779091642035</c:v>
                </c:pt>
                <c:pt idx="9">
                  <c:v>0.89902238131469159</c:v>
                </c:pt>
                <c:pt idx="10">
                  <c:v>0.89854672062438579</c:v>
                </c:pt>
                <c:pt idx="11">
                  <c:v>0.88831929921964159</c:v>
                </c:pt>
                <c:pt idx="12">
                  <c:v>0.87541986564299423</c:v>
                </c:pt>
                <c:pt idx="13">
                  <c:v>0.87445545400187918</c:v>
                </c:pt>
                <c:pt idx="14">
                  <c:v>0.86843307446322526</c:v>
                </c:pt>
                <c:pt idx="15">
                  <c:v>0.85806578397897271</c:v>
                </c:pt>
                <c:pt idx="16">
                  <c:v>0.85727810152946371</c:v>
                </c:pt>
                <c:pt idx="17">
                  <c:v>0.85569999064808755</c:v>
                </c:pt>
                <c:pt idx="18">
                  <c:v>0.82189212224522101</c:v>
                </c:pt>
                <c:pt idx="19">
                  <c:v>0.81131191271538772</c:v>
                </c:pt>
              </c:numCache>
            </c:numRef>
          </c:val>
          <c:extLst>
            <c:ext xmlns:c15="http://schemas.microsoft.com/office/drawing/2012/chart" uri="{02D57815-91ED-43cb-92C2-25804820EDAC}">
              <c15:datalabelsRange>
                <c15:f>'11ListaEspera'!$M$13:$M$32</c15:f>
                <c15:dlblRangeCache>
                  <c:ptCount val="20"/>
                  <c:pt idx="0">
                    <c:v>122.895</c:v>
                  </c:pt>
                  <c:pt idx="1">
                    <c:v>40.178</c:v>
                  </c:pt>
                  <c:pt idx="2">
                    <c:v>1.514</c:v>
                  </c:pt>
                  <c:pt idx="3">
                    <c:v>73.751</c:v>
                  </c:pt>
                  <c:pt idx="4">
                    <c:v>31.210</c:v>
                  </c:pt>
                  <c:pt idx="5">
                    <c:v>16.216</c:v>
                  </c:pt>
                  <c:pt idx="6">
                    <c:v>72.052</c:v>
                  </c:pt>
                  <c:pt idx="7">
                    <c:v>176.438</c:v>
                  </c:pt>
                  <c:pt idx="8">
                    <c:v>17.076</c:v>
                  </c:pt>
                  <c:pt idx="9">
                    <c:v>1.408.466</c:v>
                  </c:pt>
                  <c:pt idx="10">
                    <c:v>286.206</c:v>
                  </c:pt>
                  <c:pt idx="11">
                    <c:v>144.001</c:v>
                  </c:pt>
                  <c:pt idx="12">
                    <c:v>29.190</c:v>
                  </c:pt>
                  <c:pt idx="13">
                    <c:v>40.949</c:v>
                  </c:pt>
                  <c:pt idx="14">
                    <c:v>1.901</c:v>
                  </c:pt>
                  <c:pt idx="15">
                    <c:v>34.931</c:v>
                  </c:pt>
                  <c:pt idx="16">
                    <c:v>40.749</c:v>
                  </c:pt>
                  <c:pt idx="17">
                    <c:v>9.150</c:v>
                  </c:pt>
                  <c:pt idx="18">
                    <c:v>67.502</c:v>
                  </c:pt>
                  <c:pt idx="19">
                    <c:v>202.557</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spPr>
              <a:solidFill>
                <a:schemeClr val="accent2">
                  <a:lumMod val="50000"/>
                </a:schemeClr>
              </a:solidFill>
            </c:spPr>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EA7A05A6-4706-4F66-BAF0-9752A9D46214}" type="CELLRANGE">
                      <a:rPr lang="en-US" baseline="0"/>
                      <a:pPr/>
                      <a:t>[CELLRANGE]</a:t>
                    </a:fld>
                    <a:r>
                      <a:rPr lang="en-US" baseline="0"/>
                      <a:t>
</a:t>
                    </a:r>
                    <a:fld id="{4F59AD03-C02A-46BC-95CB-1EAAF6185B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68129C86-1821-47FB-ABDC-ADD6B738CB95}" type="CELLRANGE">
                      <a:rPr lang="en-US" baseline="0"/>
                      <a:pPr/>
                      <a:t>[CELLRANGE]</a:t>
                    </a:fld>
                    <a:r>
                      <a:rPr lang="en-US" baseline="0"/>
                      <a:t>
</a:t>
                    </a:r>
                    <a:fld id="{4663F54F-9642-4C07-9745-F4FE486A03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64AFBF15-97F7-4620-B64D-8A530E855488}" type="CELLRANGE">
                      <a:rPr lang="en-US" baseline="0"/>
                      <a:pPr/>
                      <a:t>[CELLRANGE]</a:t>
                    </a:fld>
                    <a:r>
                      <a:rPr lang="en-US" baseline="0"/>
                      <a:t>
</a:t>
                    </a:r>
                    <a:fld id="{4647E837-3573-449F-9122-5CD563A770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591102CA-7BC3-4784-87C0-99575EB35721}" type="CELLRANGE">
                      <a:rPr lang="en-US" baseline="0"/>
                      <a:pPr/>
                      <a:t>[CELLRANGE]</a:t>
                    </a:fld>
                    <a:r>
                      <a:rPr lang="en-US" baseline="0"/>
                      <a:t>
</a:t>
                    </a:r>
                    <a:fld id="{8A270F5F-F92A-47F5-8132-D88DECE070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D8C70083-1F2F-43C8-8906-B456437E68F3}" type="CELLRANGE">
                      <a:rPr lang="en-US" baseline="0"/>
                      <a:pPr/>
                      <a:t>[CELLRANGE]</a:t>
                    </a:fld>
                    <a:r>
                      <a:rPr lang="en-US" baseline="0"/>
                      <a:t>
</a:t>
                    </a:r>
                    <a:fld id="{1681AB55-C221-42A6-83A4-DF3261E9F5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7BECBCBF-CCE1-4075-B369-A9008DBAA8F0}" type="CELLRANGE">
                      <a:rPr lang="en-US" baseline="0"/>
                      <a:pPr/>
                      <a:t>[CELLRANGE]</a:t>
                    </a:fld>
                    <a:r>
                      <a:rPr lang="en-US" baseline="0"/>
                      <a:t>
</a:t>
                    </a:r>
                    <a:fld id="{969506F4-DD4F-4A23-8F8F-277ED887EE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F6A145DC-1CB0-4318-9829-123BF2FEE076}" type="CELLRANGE">
                      <a:rPr lang="en-US" baseline="0"/>
                      <a:pPr/>
                      <a:t>[CELLRANGE]</a:t>
                    </a:fld>
                    <a:r>
                      <a:rPr lang="en-US" baseline="0"/>
                      <a:t>
</a:t>
                    </a:r>
                    <a:fld id="{50BE51E5-5693-4D23-86C7-CEB611B2E7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1B5C0C75-F1E2-4408-8A45-7275CC377DB3}" type="CELLRANGE">
                      <a:rPr lang="en-US" baseline="0"/>
                      <a:pPr/>
                      <a:t>[CELLRANGE]</a:t>
                    </a:fld>
                    <a:r>
                      <a:rPr lang="en-US" baseline="0"/>
                      <a:t>
</a:t>
                    </a:r>
                    <a:fld id="{5FAC00F9-F074-473D-AE5D-55E947A59C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9E5F8959-BE31-4AFC-B25F-D4702FCC2D29}" type="CELLRANGE">
                      <a:rPr lang="en-US" baseline="0"/>
                      <a:pPr/>
                      <a:t>[CELLRANGE]</a:t>
                    </a:fld>
                    <a:r>
                      <a:rPr lang="en-US" baseline="0"/>
                      <a:t>
</a:t>
                    </a:r>
                    <a:fld id="{632B8DDD-0E51-4619-AC6A-847D47BA99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A7087667-6D03-40DB-BDA6-837F88D7429D}" type="CELLRANGE">
                      <a:rPr lang="en-US" baseline="0"/>
                      <a:pPr/>
                      <a:t>[CELLRANGE]</a:t>
                    </a:fld>
                    <a:r>
                      <a:rPr lang="en-US" baseline="0"/>
                      <a:t>
</a:t>
                    </a:r>
                    <a:fld id="{F96F5175-CAE6-42AF-A677-0A4602F1DD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5.1684765124386241E-5"/>
                  <c:y val="-3.4425146348956022E-4"/>
                </c:manualLayout>
              </c:layout>
              <c:tx>
                <c:rich>
                  <a:bodyPr/>
                  <a:lstStyle/>
                  <a:p>
                    <a:fld id="{FC8A5984-BB5E-434A-80CE-F53007239FD6}" type="CELLRANGE">
                      <a:rPr lang="en-US" baseline="0"/>
                      <a:pPr/>
                      <a:t>[CELLRANGE]</a:t>
                    </a:fld>
                    <a:r>
                      <a:rPr lang="en-US" baseline="0"/>
                      <a:t>
</a:t>
                    </a:r>
                    <a:fld id="{4B85D50F-9E51-42E8-BA52-817AEB2D79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2.2218951603012143E-3"/>
                </c:manualLayout>
              </c:layout>
              <c:tx>
                <c:rich>
                  <a:bodyPr/>
                  <a:lstStyle/>
                  <a:p>
                    <a:fld id="{105C49B0-B068-446F-A19B-0F4C2045EDDF}" type="CELLRANGE">
                      <a:rPr lang="en-US" baseline="0"/>
                      <a:pPr/>
                      <a:t>[CELLRANGE]</a:t>
                    </a:fld>
                    <a:r>
                      <a:rPr lang="en-US" baseline="0"/>
                      <a:t>
</a:t>
                    </a:r>
                    <a:fld id="{2F23D376-E0E9-49E1-812C-2FC686C03B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33BBBC76-5C9D-4F7F-9B1F-87953D6A9617}" type="CELLRANGE">
                      <a:rPr lang="en-US" baseline="0"/>
                      <a:pPr/>
                      <a:t>[CELLRANGE]</a:t>
                    </a:fld>
                    <a:r>
                      <a:rPr lang="en-US" baseline="0"/>
                      <a:t>
</a:t>
                    </a:r>
                    <a:fld id="{E4D1568E-F5E0-4ACD-9771-4130A22A27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4A3989DA-31BB-4EF3-8D47-652CB91E21EB}" type="CELLRANGE">
                      <a:rPr lang="en-US" baseline="0"/>
                      <a:pPr/>
                      <a:t>[CELLRANGE]</a:t>
                    </a:fld>
                    <a:r>
                      <a:rPr lang="en-US" baseline="0"/>
                      <a:t>
</a:t>
                    </a:r>
                    <a:fld id="{8B4FBB2C-F923-4262-9330-DE0C956680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D5D6C448-BBDF-486D-9163-120A9504EA8E}" type="CELLRANGE">
                      <a:rPr lang="en-US" baseline="0"/>
                      <a:pPr/>
                      <a:t>[CELLRANGE]</a:t>
                    </a:fld>
                    <a:r>
                      <a:rPr lang="en-US" baseline="0"/>
                      <a:t>
</a:t>
                    </a:r>
                    <a:fld id="{BCFDE815-EFFA-4AB9-B029-4BF48A9AA9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A5415021-8A77-4388-844F-DBE1594E139D}" type="CELLRANGE">
                      <a:rPr lang="en-US" baseline="0"/>
                      <a:pPr/>
                      <a:t>[CELLRANGE]</a:t>
                    </a:fld>
                    <a:r>
                      <a:rPr lang="en-US" baseline="0"/>
                      <a:t>
</a:t>
                    </a:r>
                    <a:fld id="{E5F27303-C31A-4AFD-AF8B-A2121699C5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1F51CAAE-C42F-4CC9-A84C-E028BEE2F53C}" type="CELLRANGE">
                      <a:rPr lang="en-US" baseline="0"/>
                      <a:pPr/>
                      <a:t>[CELLRANGE]</a:t>
                    </a:fld>
                    <a:r>
                      <a:rPr lang="en-US" baseline="0"/>
                      <a:t>
</a:t>
                    </a:r>
                    <a:fld id="{CEBA2B0E-9F3F-4E1E-8FB5-9AF4C2E148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130C3CF0-35E3-4BFF-9C92-E39F1F381C9E}" type="CELLRANGE">
                      <a:rPr lang="en-US" baseline="0"/>
                      <a:pPr/>
                      <a:t>[CELLRANGE]</a:t>
                    </a:fld>
                    <a:r>
                      <a:rPr lang="en-US" baseline="0"/>
                      <a:t>
</a:t>
                    </a:r>
                    <a:fld id="{0BC99C30-12D8-43B3-BB02-E7D4AF770D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C0551870-A879-4D18-AE8C-EEB23282609C}" type="CELLRANGE">
                      <a:rPr lang="en-US" baseline="0"/>
                      <a:pPr/>
                      <a:t>[CELLRANGE]</a:t>
                    </a:fld>
                    <a:r>
                      <a:rPr lang="en-US" baseline="0"/>
                      <a:t>
</a:t>
                    </a:r>
                    <a:fld id="{3A2051A7-9573-4774-B69D-905CC2D438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E2C5BA22-3944-4923-8153-8CB658AE70E7}" type="CELLRANGE">
                      <a:rPr lang="en-US" baseline="0"/>
                      <a:pPr/>
                      <a:t>[CELLRANGE]</a:t>
                    </a:fld>
                    <a:r>
                      <a:rPr lang="en-US" baseline="0"/>
                      <a:t>
</a:t>
                    </a:r>
                    <a:fld id="{219A6AD4-5CE0-432E-8540-CC56C367F7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Ceuta</c:v>
                </c:pt>
                <c:pt idx="3">
                  <c:v>Galicia</c:v>
                </c:pt>
                <c:pt idx="4">
                  <c:v>Asturias, Principado de</c:v>
                </c:pt>
                <c:pt idx="5">
                  <c:v>Navarra, Comunidad Foral de</c:v>
                </c:pt>
                <c:pt idx="6">
                  <c:v>Castilla - La Mancha</c:v>
                </c:pt>
                <c:pt idx="7">
                  <c:v>Madrid, Comunidad de</c:v>
                </c:pt>
                <c:pt idx="8">
                  <c:v>Cantabria</c:v>
                </c:pt>
                <c:pt idx="9">
                  <c:v>Media Nacional</c:v>
                </c:pt>
                <c:pt idx="10">
                  <c:v>Andalucía</c:v>
                </c:pt>
                <c:pt idx="11">
                  <c:v>Comunitat Valenciana</c:v>
                </c:pt>
                <c:pt idx="12">
                  <c:v>Balears, Illes</c:v>
                </c:pt>
                <c:pt idx="13">
                  <c:v>Canarias</c:v>
                </c:pt>
                <c:pt idx="14">
                  <c:v>Melilla</c:v>
                </c:pt>
                <c:pt idx="15">
                  <c:v>Extremadura</c:v>
                </c:pt>
                <c:pt idx="16">
                  <c:v>Murcia, Región de</c:v>
                </c:pt>
                <c:pt idx="17">
                  <c:v>Rioja, La</c:v>
                </c:pt>
                <c:pt idx="18">
                  <c:v>País Vasco</c:v>
                </c:pt>
                <c:pt idx="19">
                  <c:v>Cataluña</c:v>
                </c:pt>
              </c:strCache>
            </c:strRef>
          </c:cat>
          <c:val>
            <c:numRef>
              <c:f>'11ListaEspera'!$P$13:$P$32</c:f>
              <c:numCache>
                <c:formatCode>0.00%</c:formatCode>
                <c:ptCount val="20"/>
                <c:pt idx="0">
                  <c:v>1.5355367066393682E-3</c:v>
                </c:pt>
                <c:pt idx="1">
                  <c:v>4.7313532661200424E-3</c:v>
                </c:pt>
                <c:pt idx="2">
                  <c:v>2.1331609566903685E-2</c:v>
                </c:pt>
                <c:pt idx="3">
                  <c:v>2.1999734783185253E-2</c:v>
                </c:pt>
                <c:pt idx="4">
                  <c:v>3.6073877324108966E-2</c:v>
                </c:pt>
                <c:pt idx="5">
                  <c:v>3.8824017544899531E-2</c:v>
                </c:pt>
                <c:pt idx="6">
                  <c:v>4.5403357225188463E-2</c:v>
                </c:pt>
                <c:pt idx="7">
                  <c:v>6.7467217750247083E-2</c:v>
                </c:pt>
                <c:pt idx="8">
                  <c:v>8.2182209083579677E-2</c:v>
                </c:pt>
                <c:pt idx="9">
                  <c:v>0.1009776186853084</c:v>
                </c:pt>
                <c:pt idx="10">
                  <c:v>0.10145327937561417</c:v>
                </c:pt>
                <c:pt idx="11">
                  <c:v>0.11168070078035841</c:v>
                </c:pt>
                <c:pt idx="12">
                  <c:v>0.12458013435700575</c:v>
                </c:pt>
                <c:pt idx="13">
                  <c:v>0.12554454599812079</c:v>
                </c:pt>
                <c:pt idx="14">
                  <c:v>0.13156692553677479</c:v>
                </c:pt>
                <c:pt idx="15">
                  <c:v>0.14193421602102729</c:v>
                </c:pt>
                <c:pt idx="16">
                  <c:v>0.14272189847053626</c:v>
                </c:pt>
                <c:pt idx="17">
                  <c:v>0.14430000935191248</c:v>
                </c:pt>
                <c:pt idx="18">
                  <c:v>0.17810787775477901</c:v>
                </c:pt>
                <c:pt idx="19">
                  <c:v>0.18868808728461225</c:v>
                </c:pt>
              </c:numCache>
            </c:numRef>
          </c:val>
          <c:extLst>
            <c:ext xmlns:c15="http://schemas.microsoft.com/office/drawing/2012/chart" uri="{02D57815-91ED-43cb-92C2-25804820EDAC}">
              <c15:datalabelsRange>
                <c15:f>'11ListaEspera'!$N$13:$N$32</c15:f>
                <c15:dlblRangeCache>
                  <c:ptCount val="20"/>
                  <c:pt idx="0">
                    <c:v>189</c:v>
                  </c:pt>
                  <c:pt idx="1">
                    <c:v>191</c:v>
                  </c:pt>
                  <c:pt idx="2">
                    <c:v>33</c:v>
                  </c:pt>
                  <c:pt idx="3">
                    <c:v>1.659</c:v>
                  </c:pt>
                  <c:pt idx="4">
                    <c:v>1.168</c:v>
                  </c:pt>
                  <c:pt idx="5">
                    <c:v>655</c:v>
                  </c:pt>
                  <c:pt idx="6">
                    <c:v>3.427</c:v>
                  </c:pt>
                  <c:pt idx="7">
                    <c:v>12.765</c:v>
                  </c:pt>
                  <c:pt idx="8">
                    <c:v>1.529</c:v>
                  </c:pt>
                  <c:pt idx="9">
                    <c:v>158.198</c:v>
                  </c:pt>
                  <c:pt idx="10">
                    <c:v>32.315</c:v>
                  </c:pt>
                  <c:pt idx="11">
                    <c:v>18.104</c:v>
                  </c:pt>
                  <c:pt idx="12">
                    <c:v>4.154</c:v>
                  </c:pt>
                  <c:pt idx="13">
                    <c:v>5.879</c:v>
                  </c:pt>
                  <c:pt idx="14">
                    <c:v>288</c:v>
                  </c:pt>
                  <c:pt idx="15">
                    <c:v>5.778</c:v>
                  </c:pt>
                  <c:pt idx="16">
                    <c:v>6.784</c:v>
                  </c:pt>
                  <c:pt idx="17">
                    <c:v>1.543</c:v>
                  </c:pt>
                  <c:pt idx="18">
                    <c:v>14.628</c:v>
                  </c:pt>
                  <c:pt idx="19">
                    <c:v>47.109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Ceuta</c:v>
                </c:pt>
                <c:pt idx="3">
                  <c:v>Galicia</c:v>
                </c:pt>
                <c:pt idx="4">
                  <c:v>Asturias, Principado de</c:v>
                </c:pt>
                <c:pt idx="5">
                  <c:v>Navarra, Comunidad Foral de</c:v>
                </c:pt>
                <c:pt idx="6">
                  <c:v>Castilla - La Mancha</c:v>
                </c:pt>
                <c:pt idx="7">
                  <c:v>Madrid, Comunidad de</c:v>
                </c:pt>
                <c:pt idx="8">
                  <c:v>Cantabria</c:v>
                </c:pt>
                <c:pt idx="9">
                  <c:v>Media Nacional</c:v>
                </c:pt>
                <c:pt idx="10">
                  <c:v>Andalucía</c:v>
                </c:pt>
                <c:pt idx="11">
                  <c:v>Comunitat Valenciana</c:v>
                </c:pt>
                <c:pt idx="12">
                  <c:v>Balears, Illes</c:v>
                </c:pt>
                <c:pt idx="13">
                  <c:v>Canarias</c:v>
                </c:pt>
                <c:pt idx="14">
                  <c:v>Melilla</c:v>
                </c:pt>
                <c:pt idx="15">
                  <c:v>Extremadura</c:v>
                </c:pt>
                <c:pt idx="16">
                  <c:v>Murcia, Región de</c:v>
                </c:pt>
                <c:pt idx="17">
                  <c:v>Rioja, La</c:v>
                </c:pt>
                <c:pt idx="18">
                  <c:v>País Vasco</c:v>
                </c:pt>
                <c:pt idx="19">
                  <c:v>Cataluña</c:v>
                </c:pt>
              </c:strCache>
            </c:strRef>
          </c:cat>
          <c:val>
            <c:numRef>
              <c:f>'11ListaEspera'!$Q$13:$Q$32</c:f>
              <c:numCache>
                <c:formatCode>0.00%</c:formatCode>
                <c:ptCount val="20"/>
                <c:pt idx="0">
                  <c:v>0.89902238131469159</c:v>
                </c:pt>
                <c:pt idx="1">
                  <c:v>0.89902238131469159</c:v>
                </c:pt>
                <c:pt idx="2">
                  <c:v>0.89902238131469159</c:v>
                </c:pt>
                <c:pt idx="3">
                  <c:v>0.89902238131469159</c:v>
                </c:pt>
                <c:pt idx="4">
                  <c:v>0.89902238131469159</c:v>
                </c:pt>
                <c:pt idx="5">
                  <c:v>0.89902238131469159</c:v>
                </c:pt>
                <c:pt idx="6">
                  <c:v>0.89902238131469159</c:v>
                </c:pt>
                <c:pt idx="7">
                  <c:v>0.89902238131469159</c:v>
                </c:pt>
                <c:pt idx="8">
                  <c:v>0.89902238131469159</c:v>
                </c:pt>
                <c:pt idx="9">
                  <c:v>0.89902238131469159</c:v>
                </c:pt>
                <c:pt idx="10">
                  <c:v>0.89902238131469159</c:v>
                </c:pt>
                <c:pt idx="11">
                  <c:v>0.89902238131469159</c:v>
                </c:pt>
                <c:pt idx="12">
                  <c:v>0.89902238131469159</c:v>
                </c:pt>
                <c:pt idx="13">
                  <c:v>0.89902238131469159</c:v>
                </c:pt>
                <c:pt idx="14">
                  <c:v>0.89902238131469159</c:v>
                </c:pt>
                <c:pt idx="15">
                  <c:v>0.89902238131469159</c:v>
                </c:pt>
                <c:pt idx="16">
                  <c:v>0.89902238131469159</c:v>
                </c:pt>
                <c:pt idx="17">
                  <c:v>0.89902238131469159</c:v>
                </c:pt>
                <c:pt idx="18">
                  <c:v>0.89902238131469159</c:v>
                </c:pt>
                <c:pt idx="19">
                  <c:v>0.89902238131469159</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spPr>
              <a:solidFill>
                <a:schemeClr val="accent6">
                  <a:lumMod val="50000"/>
                </a:schemeClr>
              </a:solidFill>
            </c:spPr>
            <c:extLst>
              <c:ext xmlns:c16="http://schemas.microsoft.com/office/drawing/2014/chart" uri="{C3380CC4-5D6E-409C-BE32-E72D297353CC}">
                <c16:uniqueId val="{00000000-C55D-4E29-9CD8-90CA83D3C1E4}"/>
              </c:ext>
            </c:extLst>
          </c:dPt>
          <c:dPt>
            <c:idx val="9"/>
            <c:invertIfNegative val="0"/>
            <c:bubble3D val="0"/>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3471BF41-8830-4937-96B3-6DAC88D6728D}" type="CELLRANGE">
                      <a:rPr lang="en-US" baseline="0"/>
                      <a:pPr/>
                      <a:t>[CELLRANGE]</a:t>
                    </a:fld>
                    <a:r>
                      <a:rPr lang="en-US" baseline="0"/>
                      <a:t>
</a:t>
                    </a:r>
                    <a:fld id="{537ED9CA-6B1D-4CB5-BC47-C9DE0BFECC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E5A3B3F6-211C-4CE6-BD4F-8C097045A97E}" type="CELLRANGE">
                      <a:rPr lang="en-US" baseline="0"/>
                      <a:pPr/>
                      <a:t>[CELLRANGE]</a:t>
                    </a:fld>
                    <a:r>
                      <a:rPr lang="en-US" baseline="0"/>
                      <a:t>
</a:t>
                    </a:r>
                    <a:fld id="{83F815D0-E93A-48E0-B909-790103904B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37837724-7826-4BB9-868F-2ADE2761C5AC}" type="CELLRANGE">
                      <a:rPr lang="en-US" baseline="0"/>
                      <a:pPr/>
                      <a:t>[CELLRANGE]</a:t>
                    </a:fld>
                    <a:r>
                      <a:rPr lang="en-US" baseline="0"/>
                      <a:t>
</a:t>
                    </a:r>
                    <a:fld id="{EC5400FF-D4A6-4FE6-96AC-C4A8EE751E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F1513741-F5F7-4BB0-AE56-08AE01062008}" type="CELLRANGE">
                      <a:rPr lang="en-US" baseline="0"/>
                      <a:pPr/>
                      <a:t>[CELLRANGE]</a:t>
                    </a:fld>
                    <a:r>
                      <a:rPr lang="en-US" baseline="0"/>
                      <a:t>
</a:t>
                    </a:r>
                    <a:fld id="{9902830D-C77F-44FF-BC73-2E6A8DB89D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74F4BE0F-B98D-4A24-ADBE-69346D862978}" type="CELLRANGE">
                      <a:rPr lang="en-US" baseline="0"/>
                      <a:pPr/>
                      <a:t>[CELLRANGE]</a:t>
                    </a:fld>
                    <a:r>
                      <a:rPr lang="en-US" baseline="0"/>
                      <a:t>
</a:t>
                    </a:r>
                    <a:fld id="{7DE0A12B-A286-42AA-B42D-7FFECE0671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1A7A09EC-08AA-4FE6-8B22-235594F0272A}" type="CELLRANGE">
                      <a:rPr lang="en-US" baseline="0"/>
                      <a:pPr/>
                      <a:t>[CELLRANGE]</a:t>
                    </a:fld>
                    <a:r>
                      <a:rPr lang="en-US" baseline="0"/>
                      <a:t>
</a:t>
                    </a:r>
                    <a:fld id="{4F7A32B0-1982-4A61-8C8D-20122FFBBC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6BB45D90-2EB4-47E0-84A2-1225F1E033CE}" type="CELLRANGE">
                      <a:rPr lang="en-US" baseline="0"/>
                      <a:pPr/>
                      <a:t>[CELLRANGE]</a:t>
                    </a:fld>
                    <a:r>
                      <a:rPr lang="en-US" baseline="0"/>
                      <a:t>
</a:t>
                    </a:r>
                    <a:fld id="{08459A3F-68C7-4254-8D15-8D874251C2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90C626D8-5BC4-443E-A76A-AC09F3917A61}" type="CELLRANGE">
                      <a:rPr lang="en-US" baseline="0"/>
                      <a:pPr/>
                      <a:t>[CELLRANGE]</a:t>
                    </a:fld>
                    <a:r>
                      <a:rPr lang="en-US" baseline="0"/>
                      <a:t>
</a:t>
                    </a:r>
                    <a:fld id="{6FE39A00-9ADE-40D4-8D33-2719B752EF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E0129C6C-E859-41AA-8A4A-64581469C1CF}" type="CELLRANGE">
                      <a:rPr lang="en-US" baseline="0"/>
                      <a:pPr/>
                      <a:t>[CELLRANGE]</a:t>
                    </a:fld>
                    <a:r>
                      <a:rPr lang="en-US" baseline="0"/>
                      <a:t>
</a:t>
                    </a:r>
                    <a:fld id="{A3FDC2DF-91A8-41FB-BA02-E5D51A606C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81C2A66A-D5CE-4B0D-9273-CDE9AC3196C0}" type="CELLRANGE">
                      <a:rPr lang="en-US" baseline="0"/>
                      <a:pPr/>
                      <a:t>[CELLRANGE]</a:t>
                    </a:fld>
                    <a:r>
                      <a:rPr lang="en-US" baseline="0"/>
                      <a:t>
</a:t>
                    </a:r>
                    <a:fld id="{A76325BE-D2F2-4B69-93AB-5ABEA871B3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8D2EE0F6-054F-4AB5-BD84-C2E4D70ADFA9}" type="CELLRANGE">
                      <a:rPr lang="en-US" baseline="0"/>
                      <a:pPr/>
                      <a:t>[CELLRANGE]</a:t>
                    </a:fld>
                    <a:r>
                      <a:rPr lang="en-US" baseline="0"/>
                      <a:t>
</a:t>
                    </a:r>
                    <a:fld id="{9E40910E-2D56-4E18-A071-CA72FAE48B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D35D99BC-F303-40CE-AED9-3055629B78A7}" type="CELLRANGE">
                      <a:rPr lang="en-US" baseline="0"/>
                      <a:pPr/>
                      <a:t>[CELLRANGE]</a:t>
                    </a:fld>
                    <a:r>
                      <a:rPr lang="en-US" baseline="0"/>
                      <a:t>
</a:t>
                    </a:r>
                    <a:fld id="{75F4CE3B-4D35-4DB0-AB50-30066876C2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88D456E2-4116-48BD-B67B-397D5DD3B0CB}" type="CELLRANGE">
                      <a:rPr lang="en-US" baseline="0"/>
                      <a:pPr/>
                      <a:t>[CELLRANGE]</a:t>
                    </a:fld>
                    <a:r>
                      <a:rPr lang="en-US" baseline="0"/>
                      <a:t>
</a:t>
                    </a:r>
                    <a:fld id="{A13A23CA-E57D-454E-9A4A-AD20277825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4DEF0410-9604-449C-A4B6-87CC9BB4C19D}" type="CELLRANGE">
                      <a:rPr lang="en-US" baseline="0"/>
                      <a:pPr/>
                      <a:t>[CELLRANGE]</a:t>
                    </a:fld>
                    <a:r>
                      <a:rPr lang="en-US" baseline="0"/>
                      <a:t>
</a:t>
                    </a:r>
                    <a:fld id="{E999F590-E61F-4B27-AAAB-1DA906CC6E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3D871A18-F003-4ECE-B750-31B7BD742E71}" type="CELLRANGE">
                      <a:rPr lang="en-US" baseline="0"/>
                      <a:pPr/>
                      <a:t>[CELLRANGE]</a:t>
                    </a:fld>
                    <a:r>
                      <a:rPr lang="en-US" baseline="0"/>
                      <a:t>
</a:t>
                    </a:r>
                    <a:fld id="{B5F98566-ABC0-45CC-A59F-FA8A58CEF4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04404EF6-03B0-4392-BFFD-94A949017CB2}" type="CELLRANGE">
                      <a:rPr lang="en-US" baseline="0"/>
                      <a:pPr/>
                      <a:t>[CELLRANGE]</a:t>
                    </a:fld>
                    <a:r>
                      <a:rPr lang="en-US" baseline="0"/>
                      <a:t>
</a:t>
                    </a:r>
                    <a:fld id="{FB6B6FDF-8102-4352-8688-4BFBFF1047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09DF22FF-FA7C-4D35-AF15-F37A7F9CF6D7}" type="CELLRANGE">
                      <a:rPr lang="en-US" baseline="0"/>
                      <a:pPr/>
                      <a:t>[CELLRANGE]</a:t>
                    </a:fld>
                    <a:r>
                      <a:rPr lang="en-US" baseline="0"/>
                      <a:t>
</a:t>
                    </a:r>
                    <a:fld id="{46872195-0049-499C-AB28-692522C514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0C45ED4A-2EE8-47CD-A909-41C274190A8F}" type="CELLRANGE">
                      <a:rPr lang="en-US" baseline="0"/>
                      <a:pPr/>
                      <a:t>[CELLRANGE]</a:t>
                    </a:fld>
                    <a:r>
                      <a:rPr lang="en-US" baseline="0"/>
                      <a:t>
</a:t>
                    </a:r>
                    <a:fld id="{CF8A7C3C-EDC8-40FE-AB33-0D26A228D9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6C345265-9173-451C-AEBE-3F953FF3B4C2}" type="CELLRANGE">
                      <a:rPr lang="en-US" baseline="0"/>
                      <a:pPr/>
                      <a:t>[CELLRANGE]</a:t>
                    </a:fld>
                    <a:r>
                      <a:rPr lang="en-US" baseline="0"/>
                      <a:t>
</a:t>
                    </a:r>
                    <a:fld id="{30D7C9B9-99E6-4D70-8860-E8F67F9614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CCAE5E4E-40AB-4D09-B32B-5FC5E6ABC022}" type="CELLRANGE">
                      <a:rPr lang="en-US" baseline="0"/>
                      <a:pPr/>
                      <a:t>[CELLRANGE]</a:t>
                    </a:fld>
                    <a:r>
                      <a:rPr lang="en-US" baseline="0"/>
                      <a:t>
</a:t>
                    </a:r>
                    <a:fld id="{D282F270-B169-4231-88C8-846D415980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Media Nacional</c:v>
                </c:pt>
                <c:pt idx="9">
                  <c:v>Andalucía</c:v>
                </c:pt>
                <c:pt idx="10">
                  <c:v>Cantabria</c:v>
                </c:pt>
                <c:pt idx="11">
                  <c:v>Rioja, La</c:v>
                </c:pt>
                <c:pt idx="12">
                  <c:v>Melilla</c:v>
                </c:pt>
                <c:pt idx="13">
                  <c:v>Comunitat Valenciana</c:v>
                </c:pt>
                <c:pt idx="14">
                  <c:v>Balears, Illes</c:v>
                </c:pt>
                <c:pt idx="15">
                  <c:v>Extremadura</c:v>
                </c:pt>
                <c:pt idx="16">
                  <c:v>Cataluña</c:v>
                </c:pt>
                <c:pt idx="17">
                  <c:v>Murcia, Región de</c:v>
                </c:pt>
                <c:pt idx="18">
                  <c:v>Canarias</c:v>
                </c:pt>
                <c:pt idx="19">
                  <c:v>País Vasco</c:v>
                </c:pt>
              </c:strCache>
            </c:strRef>
          </c:cat>
          <c:val>
            <c:numRef>
              <c:f>'11ListaEsperaGIII'!$O$13:$O$32</c:f>
              <c:numCache>
                <c:formatCode>0.00%</c:formatCode>
                <c:ptCount val="20"/>
                <c:pt idx="0">
                  <c:v>0.99867683014526099</c:v>
                </c:pt>
                <c:pt idx="1">
                  <c:v>0.99788565629228687</c:v>
                </c:pt>
                <c:pt idx="2">
                  <c:v>0.99596850872855891</c:v>
                </c:pt>
                <c:pt idx="3">
                  <c:v>0.98786407766990292</c:v>
                </c:pt>
                <c:pt idx="4">
                  <c:v>0.97672462142456529</c:v>
                </c:pt>
                <c:pt idx="5">
                  <c:v>0.9760024840312278</c:v>
                </c:pt>
                <c:pt idx="6">
                  <c:v>0.97557003257328989</c:v>
                </c:pt>
                <c:pt idx="7">
                  <c:v>0.96792358455556093</c:v>
                </c:pt>
                <c:pt idx="8">
                  <c:v>0.94207753122539584</c:v>
                </c:pt>
                <c:pt idx="9">
                  <c:v>0.93806754534404269</c:v>
                </c:pt>
                <c:pt idx="10">
                  <c:v>0.9359205776173285</c:v>
                </c:pt>
                <c:pt idx="11">
                  <c:v>0.92741935483870963</c:v>
                </c:pt>
                <c:pt idx="12">
                  <c:v>0.92127921279212788</c:v>
                </c:pt>
                <c:pt idx="13">
                  <c:v>0.91927399918954078</c:v>
                </c:pt>
                <c:pt idx="14">
                  <c:v>0.91689750692520777</c:v>
                </c:pt>
                <c:pt idx="15">
                  <c:v>0.91623237277743719</c:v>
                </c:pt>
                <c:pt idx="16">
                  <c:v>0.90602453837688013</c:v>
                </c:pt>
                <c:pt idx="17">
                  <c:v>0.89563799429270285</c:v>
                </c:pt>
                <c:pt idx="18">
                  <c:v>0.88411795137092597</c:v>
                </c:pt>
                <c:pt idx="19">
                  <c:v>0.86898559607722958</c:v>
                </c:pt>
              </c:numCache>
            </c:numRef>
          </c:val>
          <c:extLst>
            <c:ext xmlns:c15="http://schemas.microsoft.com/office/drawing/2012/chart" uri="{02D57815-91ED-43cb-92C2-25804820EDAC}">
              <c15:datalabelsRange>
                <c15:f>'11ListaEsperaGIII'!$M$13:$M$32</c15:f>
                <c15:dlblRangeCache>
                  <c:ptCount val="20"/>
                  <c:pt idx="0">
                    <c:v>34.719</c:v>
                  </c:pt>
                  <c:pt idx="1">
                    <c:v>11.799</c:v>
                  </c:pt>
                  <c:pt idx="2">
                    <c:v>26.187</c:v>
                  </c:pt>
                  <c:pt idx="3">
                    <c:v>407</c:v>
                  </c:pt>
                  <c:pt idx="4">
                    <c:v>3.483</c:v>
                  </c:pt>
                  <c:pt idx="5">
                    <c:v>22.003</c:v>
                  </c:pt>
                  <c:pt idx="6">
                    <c:v>7.787</c:v>
                  </c:pt>
                  <c:pt idx="7">
                    <c:v>59.989</c:v>
                  </c:pt>
                  <c:pt idx="8">
                    <c:v>404.432</c:v>
                  </c:pt>
                  <c:pt idx="9">
                    <c:v>78.717</c:v>
                  </c:pt>
                  <c:pt idx="10">
                    <c:v>5.185</c:v>
                  </c:pt>
                  <c:pt idx="11">
                    <c:v>2.415</c:v>
                  </c:pt>
                  <c:pt idx="12">
                    <c:v>749</c:v>
                  </c:pt>
                  <c:pt idx="13">
                    <c:v>43.102</c:v>
                  </c:pt>
                  <c:pt idx="14">
                    <c:v>7.613</c:v>
                  </c:pt>
                  <c:pt idx="15">
                    <c:v>11.955</c:v>
                  </c:pt>
                  <c:pt idx="16">
                    <c:v>44.455</c:v>
                  </c:pt>
                  <c:pt idx="17">
                    <c:v>13.182</c:v>
                  </c:pt>
                  <c:pt idx="18">
                    <c:v>13.672</c:v>
                  </c:pt>
                  <c:pt idx="19">
                    <c:v>17.013</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spPr>
              <a:solidFill>
                <a:schemeClr val="accent2">
                  <a:lumMod val="50000"/>
                </a:schemeClr>
              </a:solidFill>
            </c:spPr>
            <c:extLst>
              <c:ext xmlns:c16="http://schemas.microsoft.com/office/drawing/2014/chart" uri="{C3380CC4-5D6E-409C-BE32-E72D297353CC}">
                <c16:uniqueId val="{00000017-C55D-4E29-9CD8-90CA83D3C1E4}"/>
              </c:ext>
            </c:extLst>
          </c:dPt>
          <c:dPt>
            <c:idx val="9"/>
            <c:invertIfNegative val="0"/>
            <c:bubble3D val="0"/>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C06D78F6-EFD1-41BC-B09C-DE167EB10C07}" type="CELLRANGE">
                      <a:rPr lang="en-US" baseline="0"/>
                      <a:pPr/>
                      <a:t>[CELLRANGE]</a:t>
                    </a:fld>
                    <a:r>
                      <a:rPr lang="en-US" baseline="0"/>
                      <a:t>
</a:t>
                    </a:r>
                    <a:fld id="{6C05EE3D-C356-4F03-AF08-464BCE88BD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5A4C0E5E-B188-41A6-9E5D-72BD71527106}" type="CELLRANGE">
                      <a:rPr lang="en-US" baseline="0"/>
                      <a:pPr/>
                      <a:t>[CELLRANGE]</a:t>
                    </a:fld>
                    <a:r>
                      <a:rPr lang="en-US" baseline="0"/>
                      <a:t>
</a:t>
                    </a:r>
                    <a:fld id="{A441FC6D-7D86-4110-AD9F-1759611C90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82D0B18D-6BA6-4DDE-AEF6-D0BCBABB4401}" type="CELLRANGE">
                      <a:rPr lang="en-US" baseline="0"/>
                      <a:pPr/>
                      <a:t>[CELLRANGE]</a:t>
                    </a:fld>
                    <a:r>
                      <a:rPr lang="en-US" baseline="0"/>
                      <a:t>
</a:t>
                    </a:r>
                    <a:fld id="{635657E1-2D1F-4435-BBA5-8C3C7F7C44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F9FF1E2B-36BF-4066-8F6F-6278DEB69B82}" type="CELLRANGE">
                      <a:rPr lang="en-US" baseline="0"/>
                      <a:pPr/>
                      <a:t>[CELLRANGE]</a:t>
                    </a:fld>
                    <a:r>
                      <a:rPr lang="en-US" baseline="0"/>
                      <a:t>
</a:t>
                    </a:r>
                    <a:fld id="{7879F6E7-68B8-4726-846A-3086B5DBC9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67B5665E-3830-4227-9D3D-11951935CB5E}" type="CELLRANGE">
                      <a:rPr lang="en-US" baseline="0"/>
                      <a:pPr/>
                      <a:t>[CELLRANGE]</a:t>
                    </a:fld>
                    <a:r>
                      <a:rPr lang="en-US" baseline="0"/>
                      <a:t>
</a:t>
                    </a:r>
                    <a:fld id="{6C51CE23-196D-45CA-9E7E-E97F5C59B8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09A611C1-A664-44A8-B321-C93C34C79975}" type="CELLRANGE">
                      <a:rPr lang="en-US" baseline="0"/>
                      <a:pPr/>
                      <a:t>[CELLRANGE]</a:t>
                    </a:fld>
                    <a:r>
                      <a:rPr lang="en-US" baseline="0"/>
                      <a:t>
</a:t>
                    </a:r>
                    <a:fld id="{AAE905E2-839B-4125-B215-9ED569E363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A4D799E8-6B44-4CBF-935B-9D1B522944E0}" type="CELLRANGE">
                      <a:rPr lang="en-US" baseline="0"/>
                      <a:pPr/>
                      <a:t>[CELLRANGE]</a:t>
                    </a:fld>
                    <a:r>
                      <a:rPr lang="en-US" baseline="0"/>
                      <a:t>
</a:t>
                    </a:r>
                    <a:fld id="{9F984B39-75ED-41EB-8306-BDF4A79018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4C07B756-FA21-4EE0-9FA4-8182F61A7B3D}" type="CELLRANGE">
                      <a:rPr lang="en-US" baseline="0"/>
                      <a:pPr/>
                      <a:t>[CELLRANGE]</a:t>
                    </a:fld>
                    <a:r>
                      <a:rPr lang="en-US" baseline="0"/>
                      <a:t>
</a:t>
                    </a:r>
                    <a:fld id="{42C1BB0A-3CEF-41B7-BA8C-E8D5321A10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3913043478260359E-3"/>
                  <c:y val="6.6481876681302636E-3"/>
                </c:manualLayout>
              </c:layout>
              <c:tx>
                <c:rich>
                  <a:bodyPr/>
                  <a:lstStyle/>
                  <a:p>
                    <a:fld id="{40463DBC-45D2-46DA-A990-14DAC9C08B81}" type="CELLRANGE">
                      <a:rPr lang="en-US" sz="600" baseline="0"/>
                      <a:pPr/>
                      <a:t>[CELLRANGE]</a:t>
                    </a:fld>
                    <a:r>
                      <a:rPr lang="en-US" sz="600" baseline="0"/>
                      <a:t>
</a:t>
                    </a:r>
                    <a:fld id="{DBD49092-9137-4DC4-9E66-E22C5F08BE6C}"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404348903808225E-3"/>
                  <c:y val="-1.6182343855868898E-3"/>
                </c:manualLayout>
              </c:layout>
              <c:tx>
                <c:rich>
                  <a:bodyPr/>
                  <a:lstStyle/>
                  <a:p>
                    <a:fld id="{2B7406D9-AFD9-4588-8B42-D87A83FE6CDA}" type="CELLRANGE">
                      <a:rPr lang="en-US" sz="600" baseline="0"/>
                      <a:pPr/>
                      <a:t>[CELLRANGE]</a:t>
                    </a:fld>
                    <a:r>
                      <a:rPr lang="en-US" sz="600" baseline="0"/>
                      <a:t>
</a:t>
                    </a:r>
                    <a:fld id="{A8F0A8A3-81BF-4C66-A4F6-84B82D332066}"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684765124386241E-5"/>
                  <c:y val="-2.6043591157198349E-3"/>
                </c:manualLayout>
              </c:layout>
              <c:tx>
                <c:rich>
                  <a:bodyPr/>
                  <a:lstStyle/>
                  <a:p>
                    <a:fld id="{60537C8F-D50D-4D95-B0A7-2DEE60001A0E}" type="CELLRANGE">
                      <a:rPr lang="en-US" sz="600" baseline="0"/>
                      <a:pPr/>
                      <a:t>[CELLRANGE]</a:t>
                    </a:fld>
                    <a:r>
                      <a:rPr lang="en-US" sz="600" baseline="0"/>
                      <a:t>
</a:t>
                    </a:r>
                    <a:fld id="{16E56587-F5BC-4092-BFC8-05215B469956}"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B7C64F50-11BA-4B27-AA7F-20F20068C78C}" type="CELLRANGE">
                      <a:rPr lang="en-US" sz="600" baseline="0"/>
                      <a:pPr>
                        <a:defRPr sz="600" b="1" i="0" u="none" strike="noStrike" kern="1200" baseline="0">
                          <a:solidFill>
                            <a:schemeClr val="bg1"/>
                          </a:solidFill>
                          <a:latin typeface="+mn-lt"/>
                          <a:ea typeface="+mn-ea"/>
                          <a:cs typeface="+mn-cs"/>
                        </a:defRPr>
                      </a:pPr>
                      <a:t>[CELLRANGE]</a:t>
                    </a:fld>
                    <a:r>
                      <a:rPr lang="en-US" sz="600" baseline="0"/>
                      <a:t>
</a:t>
                    </a:r>
                    <a:fld id="{70518DB6-3FBD-46F3-B317-36BFCAB70BA1}" type="VALUE">
                      <a:rPr lang="en-US" sz="600" baseline="0"/>
                      <a:pPr>
                        <a:defRPr sz="600" b="1" i="0" u="none" strike="noStrike" kern="1200" baseline="0">
                          <a:solidFill>
                            <a:schemeClr val="bg1"/>
                          </a:solidFill>
                          <a:latin typeface="+mn-lt"/>
                          <a:ea typeface="+mn-ea"/>
                          <a:cs typeface="+mn-cs"/>
                        </a:defRPr>
                      </a:pPr>
                      <a:t>[VALOR]</a:t>
                    </a:fld>
                    <a:endParaRPr lang="en-US" sz="600"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DFE68E8E-3AF8-4CB1-AA5F-E733CF38706C}" type="CELLRANGE">
                      <a:rPr lang="en-US" baseline="0"/>
                      <a:pPr/>
                      <a:t>[CELLRANGE]</a:t>
                    </a:fld>
                    <a:r>
                      <a:rPr lang="en-US" baseline="0"/>
                      <a:t>
</a:t>
                    </a:r>
                    <a:fld id="{0CBD4D1D-3D60-4D8B-B39E-3A8AFFA11A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9AFC5A61-EB89-44C4-9D29-5958741CC8F3}" type="CELLRANGE">
                      <a:rPr lang="en-US" baseline="0"/>
                      <a:pPr/>
                      <a:t>[CELLRANGE]</a:t>
                    </a:fld>
                    <a:r>
                      <a:rPr lang="en-US" baseline="0"/>
                      <a:t>
</a:t>
                    </a:r>
                    <a:fld id="{89F64170-9152-4D0F-B8F8-8644BBAF09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5DFB2B58-15B9-4626-A4B2-575FEC3C22C5}" type="CELLRANGE">
                      <a:rPr lang="en-US" baseline="0"/>
                      <a:pPr/>
                      <a:t>[CELLRANGE]</a:t>
                    </a:fld>
                    <a:r>
                      <a:rPr lang="en-US" baseline="0"/>
                      <a:t>
</a:t>
                    </a:r>
                    <a:fld id="{DF1170C3-E886-467F-B3C8-730FE329D1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D9F67D44-CA26-4695-A3FB-392D6E18BB2B}" type="CELLRANGE">
                      <a:rPr lang="en-US" baseline="0"/>
                      <a:pPr/>
                      <a:t>[CELLRANGE]</a:t>
                    </a:fld>
                    <a:r>
                      <a:rPr lang="en-US" baseline="0"/>
                      <a:t>
</a:t>
                    </a:r>
                    <a:fld id="{B1BF1C56-7A4A-415B-8227-2E08D158B9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B161163D-3194-4E00-AE71-8B097478DC94}" type="CELLRANGE">
                      <a:rPr lang="en-US" baseline="0"/>
                      <a:pPr/>
                      <a:t>[CELLRANGE]</a:t>
                    </a:fld>
                    <a:r>
                      <a:rPr lang="en-US" baseline="0"/>
                      <a:t>
</a:t>
                    </a:r>
                    <a:fld id="{32CFFB74-C820-4340-A1C0-A7A8449404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3EEFBDD5-D027-4CCF-A04B-26877E4B9BD5}" type="CELLRANGE">
                      <a:rPr lang="en-US" baseline="0"/>
                      <a:pPr/>
                      <a:t>[CELLRANGE]</a:t>
                    </a:fld>
                    <a:r>
                      <a:rPr lang="en-US" baseline="0"/>
                      <a:t>
</a:t>
                    </a:r>
                    <a:fld id="{C7A8436A-9D5D-4377-AB06-A7B238C2B0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18153259-921A-4C22-82C4-59D3D6E78E43}" type="CELLRANGE">
                      <a:rPr lang="en-US" baseline="0"/>
                      <a:pPr/>
                      <a:t>[CELLRANGE]</a:t>
                    </a:fld>
                    <a:r>
                      <a:rPr lang="en-US" baseline="0"/>
                      <a:t>
</a:t>
                    </a:r>
                    <a:fld id="{721E6427-4301-4689-B642-A6C2A7F54F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1FBEB54F-D087-47B9-9483-F00FDDDF60B6}" type="CELLRANGE">
                      <a:rPr lang="en-US" baseline="0"/>
                      <a:pPr/>
                      <a:t>[CELLRANGE]</a:t>
                    </a:fld>
                    <a:r>
                      <a:rPr lang="en-US" baseline="0"/>
                      <a:t>
</a:t>
                    </a:r>
                    <a:fld id="{8B4FDC72-2CA6-4AAA-8909-33123FB79F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Media Nacional</c:v>
                </c:pt>
                <c:pt idx="9">
                  <c:v>Andalucía</c:v>
                </c:pt>
                <c:pt idx="10">
                  <c:v>Cantabria</c:v>
                </c:pt>
                <c:pt idx="11">
                  <c:v>Rioja, La</c:v>
                </c:pt>
                <c:pt idx="12">
                  <c:v>Melilla</c:v>
                </c:pt>
                <c:pt idx="13">
                  <c:v>Comunitat Valenciana</c:v>
                </c:pt>
                <c:pt idx="14">
                  <c:v>Balears, Illes</c:v>
                </c:pt>
                <c:pt idx="15">
                  <c:v>Extremadura</c:v>
                </c:pt>
                <c:pt idx="16">
                  <c:v>Cataluña</c:v>
                </c:pt>
                <c:pt idx="17">
                  <c:v>Murcia, Región de</c:v>
                </c:pt>
                <c:pt idx="18">
                  <c:v>Canarias</c:v>
                </c:pt>
                <c:pt idx="19">
                  <c:v>País Vasco</c:v>
                </c:pt>
              </c:strCache>
            </c:strRef>
          </c:cat>
          <c:val>
            <c:numRef>
              <c:f>'11ListaEsperaGIII'!$P$13:$P$32</c:f>
              <c:numCache>
                <c:formatCode>0.00%</c:formatCode>
                <c:ptCount val="20"/>
                <c:pt idx="0">
                  <c:v>1.3231698547389616E-3</c:v>
                </c:pt>
                <c:pt idx="1">
                  <c:v>2.1143437077131258E-3</c:v>
                </c:pt>
                <c:pt idx="2">
                  <c:v>4.0314912714410683E-3</c:v>
                </c:pt>
                <c:pt idx="3">
                  <c:v>1.2135922330097087E-2</c:v>
                </c:pt>
                <c:pt idx="4">
                  <c:v>2.3275378575434661E-2</c:v>
                </c:pt>
                <c:pt idx="5">
                  <c:v>2.3997515968772178E-2</c:v>
                </c:pt>
                <c:pt idx="6">
                  <c:v>2.4429967426710098E-2</c:v>
                </c:pt>
                <c:pt idx="7">
                  <c:v>3.2076415444439066E-2</c:v>
                </c:pt>
                <c:pt idx="8">
                  <c:v>5.7922468774604122E-2</c:v>
                </c:pt>
                <c:pt idx="9">
                  <c:v>6.1932454655957286E-2</c:v>
                </c:pt>
                <c:pt idx="10">
                  <c:v>6.4079422382671475E-2</c:v>
                </c:pt>
                <c:pt idx="11">
                  <c:v>7.2580645161290328E-2</c:v>
                </c:pt>
                <c:pt idx="12">
                  <c:v>7.8720787207872081E-2</c:v>
                </c:pt>
                <c:pt idx="13">
                  <c:v>8.0726000810459192E-2</c:v>
                </c:pt>
                <c:pt idx="14">
                  <c:v>8.3102493074792241E-2</c:v>
                </c:pt>
                <c:pt idx="15">
                  <c:v>8.376762722256284E-2</c:v>
                </c:pt>
                <c:pt idx="16">
                  <c:v>9.3975461623119885E-2</c:v>
                </c:pt>
                <c:pt idx="17">
                  <c:v>0.10436200570729719</c:v>
                </c:pt>
                <c:pt idx="18">
                  <c:v>0.11588204862907397</c:v>
                </c:pt>
                <c:pt idx="19">
                  <c:v>0.13101440392277044</c:v>
                </c:pt>
              </c:numCache>
            </c:numRef>
          </c:val>
          <c:extLst>
            <c:ext xmlns:c15="http://schemas.microsoft.com/office/drawing/2012/chart" uri="{02D57815-91ED-43cb-92C2-25804820EDAC}">
              <c15:datalabelsRange>
                <c15:f>'11ListaEsperaGIII'!$N$13:$N$32</c15:f>
                <c15:dlblRangeCache>
                  <c:ptCount val="20"/>
                  <c:pt idx="0">
                    <c:v>46</c:v>
                  </c:pt>
                  <c:pt idx="1">
                    <c:v>25</c:v>
                  </c:pt>
                  <c:pt idx="2">
                    <c:v>106</c:v>
                  </c:pt>
                  <c:pt idx="3">
                    <c:v>5</c:v>
                  </c:pt>
                  <c:pt idx="4">
                    <c:v>83</c:v>
                  </c:pt>
                  <c:pt idx="5">
                    <c:v>541</c:v>
                  </c:pt>
                  <c:pt idx="6">
                    <c:v>195</c:v>
                  </c:pt>
                  <c:pt idx="7">
                    <c:v>1.988</c:v>
                  </c:pt>
                  <c:pt idx="8">
                    <c:v>24.866</c:v>
                  </c:pt>
                  <c:pt idx="9">
                    <c:v>5.197</c:v>
                  </c:pt>
                  <c:pt idx="10">
                    <c:v>355</c:v>
                  </c:pt>
                  <c:pt idx="11">
                    <c:v>189</c:v>
                  </c:pt>
                  <c:pt idx="12">
                    <c:v>64</c:v>
                  </c:pt>
                  <c:pt idx="13">
                    <c:v>3.785</c:v>
                  </c:pt>
                  <c:pt idx="14">
                    <c:v>690</c:v>
                  </c:pt>
                  <c:pt idx="15">
                    <c:v>1.093</c:v>
                  </c:pt>
                  <c:pt idx="16">
                    <c:v>4.611</c:v>
                  </c:pt>
                  <c:pt idx="17">
                    <c:v>1.536</c:v>
                  </c:pt>
                  <c:pt idx="18">
                    <c:v>1.792</c:v>
                  </c:pt>
                  <c:pt idx="19">
                    <c:v>2.565</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Media Nacional</c:v>
                </c:pt>
                <c:pt idx="9">
                  <c:v>Andalucía</c:v>
                </c:pt>
                <c:pt idx="10">
                  <c:v>Cantabria</c:v>
                </c:pt>
                <c:pt idx="11">
                  <c:v>Rioja, La</c:v>
                </c:pt>
                <c:pt idx="12">
                  <c:v>Melilla</c:v>
                </c:pt>
                <c:pt idx="13">
                  <c:v>Comunitat Valenciana</c:v>
                </c:pt>
                <c:pt idx="14">
                  <c:v>Balears, Illes</c:v>
                </c:pt>
                <c:pt idx="15">
                  <c:v>Extremadura</c:v>
                </c:pt>
                <c:pt idx="16">
                  <c:v>Cataluña</c:v>
                </c:pt>
                <c:pt idx="17">
                  <c:v>Murcia, Región de</c:v>
                </c:pt>
                <c:pt idx="18">
                  <c:v>Canarias</c:v>
                </c:pt>
                <c:pt idx="19">
                  <c:v>País Vasco</c:v>
                </c:pt>
              </c:strCache>
            </c:strRef>
          </c:cat>
          <c:val>
            <c:numRef>
              <c:f>'11ListaEsperaGIII'!$Q$13:$Q$32</c:f>
              <c:numCache>
                <c:formatCode>0.00%</c:formatCode>
                <c:ptCount val="20"/>
                <c:pt idx="0">
                  <c:v>0.94207753122539584</c:v>
                </c:pt>
                <c:pt idx="1">
                  <c:v>0.94207753122539584</c:v>
                </c:pt>
                <c:pt idx="2">
                  <c:v>0.94207753122539584</c:v>
                </c:pt>
                <c:pt idx="3">
                  <c:v>0.94207753122539584</c:v>
                </c:pt>
                <c:pt idx="4">
                  <c:v>0.94207753122539584</c:v>
                </c:pt>
                <c:pt idx="5">
                  <c:v>0.94207753122539584</c:v>
                </c:pt>
                <c:pt idx="6">
                  <c:v>0.94207753122539584</c:v>
                </c:pt>
                <c:pt idx="7">
                  <c:v>0.94207753122539584</c:v>
                </c:pt>
                <c:pt idx="8">
                  <c:v>0.94207753122539584</c:v>
                </c:pt>
                <c:pt idx="9">
                  <c:v>0.94207753122539584</c:v>
                </c:pt>
                <c:pt idx="10">
                  <c:v>0.94207753122539584</c:v>
                </c:pt>
                <c:pt idx="11">
                  <c:v>0.94207753122539584</c:v>
                </c:pt>
                <c:pt idx="12">
                  <c:v>0.94207753122539584</c:v>
                </c:pt>
                <c:pt idx="13">
                  <c:v>0.94207753122539584</c:v>
                </c:pt>
                <c:pt idx="14">
                  <c:v>0.94207753122539584</c:v>
                </c:pt>
                <c:pt idx="15">
                  <c:v>0.94207753122539584</c:v>
                </c:pt>
                <c:pt idx="16">
                  <c:v>0.94207753122539584</c:v>
                </c:pt>
                <c:pt idx="17">
                  <c:v>0.94207753122539584</c:v>
                </c:pt>
                <c:pt idx="18">
                  <c:v>0.94207753122539584</c:v>
                </c:pt>
                <c:pt idx="19">
                  <c:v>0.94207753122539584</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B00D4516-4028-4C5F-831D-E71FBAECDBD9}" type="CELLRANGE">
                      <a:rPr lang="en-US" baseline="0"/>
                      <a:pPr/>
                      <a:t>[CELLRANGE]</a:t>
                    </a:fld>
                    <a:r>
                      <a:rPr lang="en-US" baseline="0"/>
                      <a:t>
</a:t>
                    </a:r>
                    <a:fld id="{7B23AFFF-DC48-43BA-8E3A-FF38682AD6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EA3C2F01-0FCE-431C-9277-461A62290ECE}" type="CELLRANGE">
                      <a:rPr lang="en-US" baseline="0"/>
                      <a:pPr/>
                      <a:t>[CELLRANGE]</a:t>
                    </a:fld>
                    <a:r>
                      <a:rPr lang="en-US" baseline="0"/>
                      <a:t>
</a:t>
                    </a:r>
                    <a:fld id="{C01CC8F4-05A0-439D-87E4-65F069AA84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DC82C55E-A382-4F9F-9A05-072402292589}" type="CELLRANGE">
                      <a:rPr lang="en-US" baseline="0"/>
                      <a:pPr/>
                      <a:t>[CELLRANGE]</a:t>
                    </a:fld>
                    <a:r>
                      <a:rPr lang="en-US" baseline="0"/>
                      <a:t>
</a:t>
                    </a:r>
                    <a:fld id="{24D58238-4534-4397-8C89-A607CE9F7E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FA809DE9-9902-4FF6-9C2A-F30CAAC00F16}" type="CELLRANGE">
                      <a:rPr lang="en-US" baseline="0"/>
                      <a:pPr/>
                      <a:t>[CELLRANGE]</a:t>
                    </a:fld>
                    <a:r>
                      <a:rPr lang="en-US" baseline="0"/>
                      <a:t>
</a:t>
                    </a:r>
                    <a:fld id="{1E770F76-A120-4EF3-9C7C-DC8348BB1F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A391970B-EBB0-405D-BECD-AFF7C1C0A185}" type="CELLRANGE">
                      <a:rPr lang="en-US" baseline="0"/>
                      <a:pPr/>
                      <a:t>[CELLRANGE]</a:t>
                    </a:fld>
                    <a:r>
                      <a:rPr lang="en-US" baseline="0"/>
                      <a:t>
</a:t>
                    </a:r>
                    <a:fld id="{E3271F3F-39DD-42BA-87F0-CE48E53A8A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67BD3015-0FEA-402D-A929-07E66573C6F8}" type="CELLRANGE">
                      <a:rPr lang="en-US" baseline="0"/>
                      <a:pPr/>
                      <a:t>[CELLRANGE]</a:t>
                    </a:fld>
                    <a:r>
                      <a:rPr lang="en-US" baseline="0"/>
                      <a:t>
</a:t>
                    </a:r>
                    <a:fld id="{EA0F1C90-7E70-4201-ADC9-AF7B42A7C5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3A6D5CFC-FBD0-4414-B51D-8AEBFD3AE867}" type="CELLRANGE">
                      <a:rPr lang="en-US" baseline="0"/>
                      <a:pPr/>
                      <a:t>[CELLRANGE]</a:t>
                    </a:fld>
                    <a:r>
                      <a:rPr lang="en-US" baseline="0"/>
                      <a:t>
</a:t>
                    </a:r>
                    <a:fld id="{EDE17CFD-8582-491C-A1A8-E561EBE6FA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36EFF109-A7A0-4602-8100-7CB6C68087F5}" type="CELLRANGE">
                      <a:rPr lang="en-US" baseline="0"/>
                      <a:pPr/>
                      <a:t>[CELLRANGE]</a:t>
                    </a:fld>
                    <a:r>
                      <a:rPr lang="en-US" baseline="0"/>
                      <a:t>
</a:t>
                    </a:r>
                    <a:fld id="{F462978F-5B62-4ED7-B07B-6930D103D4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228FCE9E-ABFF-40FD-A026-DBEC78836763}" type="CELLRANGE">
                      <a:rPr lang="en-US" baseline="0"/>
                      <a:pPr/>
                      <a:t>[CELLRANGE]</a:t>
                    </a:fld>
                    <a:r>
                      <a:rPr lang="en-US" baseline="0"/>
                      <a:t>
</a:t>
                    </a:r>
                    <a:fld id="{ED117C15-91F9-47CB-BC92-11BD30F8A6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406004FA-016B-4181-BE01-347D8FF26FA8}" type="CELLRANGE">
                      <a:rPr lang="en-US" baseline="0"/>
                      <a:pPr/>
                      <a:t>[CELLRANGE]</a:t>
                    </a:fld>
                    <a:r>
                      <a:rPr lang="en-US" baseline="0"/>
                      <a:t>
</a:t>
                    </a:r>
                    <a:fld id="{DFDF54A6-2B86-4C13-AFB6-089E6991D3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3B491B50-AB7E-4E91-99DD-AA88B72B2AA3}" type="CELLRANGE">
                      <a:rPr lang="en-US" baseline="0"/>
                      <a:pPr/>
                      <a:t>[CELLRANGE]</a:t>
                    </a:fld>
                    <a:r>
                      <a:rPr lang="en-US" baseline="0"/>
                      <a:t>
</a:t>
                    </a:r>
                    <a:fld id="{2D2C4506-3FB1-41CA-AA16-D6ED5E27D1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0CF88D4A-C147-493F-B0AF-FE8C83CB4CC6}" type="CELLRANGE">
                      <a:rPr lang="en-US" baseline="0"/>
                      <a:pPr/>
                      <a:t>[CELLRANGE]</a:t>
                    </a:fld>
                    <a:r>
                      <a:rPr lang="en-US" baseline="0"/>
                      <a:t>
</a:t>
                    </a:r>
                    <a:fld id="{3952FAF1-016C-4450-8EBF-25CA1D9D57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8BCA79DA-8ED0-4E6E-BA47-B7E6CC3C00EA}" type="CELLRANGE">
                      <a:rPr lang="en-US" baseline="0"/>
                      <a:pPr/>
                      <a:t>[CELLRANGE]</a:t>
                    </a:fld>
                    <a:r>
                      <a:rPr lang="en-US" baseline="0"/>
                      <a:t>
</a:t>
                    </a:r>
                    <a:fld id="{F25ABF65-DD21-49BF-88ED-9F9704EB72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7A40B3A2-505B-47EC-92BC-2D65BE1AAF6F}" type="CELLRANGE">
                      <a:rPr lang="en-US" baseline="0"/>
                      <a:pPr/>
                      <a:t>[CELLRANGE]</a:t>
                    </a:fld>
                    <a:r>
                      <a:rPr lang="en-US" baseline="0"/>
                      <a:t>
</a:t>
                    </a:r>
                    <a:fld id="{B29E9981-5260-4D4B-B9DA-D86BE22F2C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5291B333-4BB4-4109-87AD-D5DF4842892F}" type="CELLRANGE">
                      <a:rPr lang="en-US" baseline="0"/>
                      <a:pPr/>
                      <a:t>[CELLRANGE]</a:t>
                    </a:fld>
                    <a:r>
                      <a:rPr lang="en-US" baseline="0"/>
                      <a:t>
</a:t>
                    </a:r>
                    <a:fld id="{A0B7AFC1-DE4D-4E41-8D73-62E06C1484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1DCDCBDE-BAC0-438E-8B47-D042D7EACD58}" type="CELLRANGE">
                      <a:rPr lang="en-US" baseline="0"/>
                      <a:pPr/>
                      <a:t>[CELLRANGE]</a:t>
                    </a:fld>
                    <a:r>
                      <a:rPr lang="en-US" baseline="0"/>
                      <a:t>
</a:t>
                    </a:r>
                    <a:fld id="{C16568DC-206C-43CC-AF69-6CA4CA298E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93680B80-C68B-4DB3-B2DB-55ABCE483E99}" type="CELLRANGE">
                      <a:rPr lang="en-US" baseline="0"/>
                      <a:pPr/>
                      <a:t>[CELLRANGE]</a:t>
                    </a:fld>
                    <a:r>
                      <a:rPr lang="en-US" baseline="0"/>
                      <a:t>
</a:t>
                    </a:r>
                    <a:fld id="{F9F0E7BF-A0F5-47C0-89EA-95DC794FDF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83C28347-A647-4E14-9013-3AC45A797EE5}" type="CELLRANGE">
                      <a:rPr lang="en-US" baseline="0"/>
                      <a:pPr/>
                      <a:t>[CELLRANGE]</a:t>
                    </a:fld>
                    <a:r>
                      <a:rPr lang="en-US" baseline="0"/>
                      <a:t>
</a:t>
                    </a:r>
                    <a:fld id="{B024A718-9249-4B5A-BC82-0CE0C5D6E3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376DA56D-7886-47B6-8753-52D5B179049C}" type="CELLRANGE">
                      <a:rPr lang="en-US" baseline="0"/>
                      <a:pPr/>
                      <a:t>[CELLRANGE]</a:t>
                    </a:fld>
                    <a:r>
                      <a:rPr lang="en-US" baseline="0"/>
                      <a:t>
</a:t>
                    </a:r>
                    <a:fld id="{5F04FA47-3DEB-4BBA-BE57-732666B610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029727ED-A918-4133-8561-267818B5DE6C}" type="CELLRANGE">
                      <a:rPr lang="en-US" baseline="0"/>
                      <a:pPr/>
                      <a:t>[CELLRANGE]</a:t>
                    </a:fld>
                    <a:r>
                      <a:rPr lang="en-US" baseline="0"/>
                      <a:t>
</a:t>
                    </a:r>
                    <a:fld id="{A528B28B-B98E-4E3E-B1FF-AD6B2D51EA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Ceuta</c:v>
                </c:pt>
                <c:pt idx="4">
                  <c:v>Navarra, Comunidad Foral de</c:v>
                </c:pt>
                <c:pt idx="5">
                  <c:v>Asturias, Principado de</c:v>
                </c:pt>
                <c:pt idx="6">
                  <c:v>Castilla - La Mancha</c:v>
                </c:pt>
                <c:pt idx="7">
                  <c:v>Madrid, Comunidad de</c:v>
                </c:pt>
                <c:pt idx="8">
                  <c:v>Cantabria</c:v>
                </c:pt>
                <c:pt idx="9">
                  <c:v>Andalucía</c:v>
                </c:pt>
                <c:pt idx="10">
                  <c:v>Media Nacional</c:v>
                </c:pt>
                <c:pt idx="11">
                  <c:v>Comunitat Valenciana</c:v>
                </c:pt>
                <c:pt idx="12">
                  <c:v>Rioja, La</c:v>
                </c:pt>
                <c:pt idx="13">
                  <c:v>Balears, Illes</c:v>
                </c:pt>
                <c:pt idx="14">
                  <c:v>Canarias</c:v>
                </c:pt>
                <c:pt idx="15">
                  <c:v>Murcia, Región de</c:v>
                </c:pt>
                <c:pt idx="16">
                  <c:v>Melilla</c:v>
                </c:pt>
                <c:pt idx="17">
                  <c:v>Extremadura</c:v>
                </c:pt>
                <c:pt idx="18">
                  <c:v>País Vasco</c:v>
                </c:pt>
                <c:pt idx="19">
                  <c:v>Cataluña</c:v>
                </c:pt>
              </c:strCache>
            </c:strRef>
          </c:cat>
          <c:val>
            <c:numRef>
              <c:f>'11ListaEsperaGII'!$O$13:$O$32</c:f>
              <c:numCache>
                <c:formatCode>0.00%</c:formatCode>
                <c:ptCount val="20"/>
                <c:pt idx="0">
                  <c:v>0.99804561872247788</c:v>
                </c:pt>
                <c:pt idx="1">
                  <c:v>0.99638447370216254</c:v>
                </c:pt>
                <c:pt idx="2">
                  <c:v>0.99016761506600082</c:v>
                </c:pt>
                <c:pt idx="3">
                  <c:v>0.98487712665406424</c:v>
                </c:pt>
                <c:pt idx="4">
                  <c:v>0.97513211066210759</c:v>
                </c:pt>
                <c:pt idx="5">
                  <c:v>0.9673454412034489</c:v>
                </c:pt>
                <c:pt idx="6">
                  <c:v>0.95999188476364372</c:v>
                </c:pt>
                <c:pt idx="7">
                  <c:v>0.93464894882982941</c:v>
                </c:pt>
                <c:pt idx="8">
                  <c:v>0.93436784533197659</c:v>
                </c:pt>
                <c:pt idx="9">
                  <c:v>0.92247451669595781</c:v>
                </c:pt>
                <c:pt idx="10">
                  <c:v>0.91811917651015673</c:v>
                </c:pt>
                <c:pt idx="11">
                  <c:v>0.89680711812171721</c:v>
                </c:pt>
                <c:pt idx="12">
                  <c:v>0.89656771799628943</c:v>
                </c:pt>
                <c:pt idx="13">
                  <c:v>0.89492198069811491</c:v>
                </c:pt>
                <c:pt idx="14">
                  <c:v>0.88105565398008434</c:v>
                </c:pt>
                <c:pt idx="15">
                  <c:v>0.87906901041666663</c:v>
                </c:pt>
                <c:pt idx="16">
                  <c:v>0.87636363636363634</c:v>
                </c:pt>
                <c:pt idx="17">
                  <c:v>0.87375514788468733</c:v>
                </c:pt>
                <c:pt idx="18">
                  <c:v>0.86960486322188446</c:v>
                </c:pt>
                <c:pt idx="19">
                  <c:v>0.86363730569948183</c:v>
                </c:pt>
              </c:numCache>
            </c:numRef>
          </c:val>
          <c:extLst>
            <c:ext xmlns:c15="http://schemas.microsoft.com/office/drawing/2012/chart" uri="{02D57815-91ED-43cb-92C2-25804820EDAC}">
              <c15:datalabelsRange>
                <c15:f>'11ListaEsperaGII'!$M$13:$M$32</c15:f>
                <c15:dlblRangeCache>
                  <c:ptCount val="20"/>
                  <c:pt idx="0">
                    <c:v>40.343</c:v>
                  </c:pt>
                  <c:pt idx="1">
                    <c:v>14.606</c:v>
                  </c:pt>
                  <c:pt idx="2">
                    <c:v>25.579</c:v>
                  </c:pt>
                  <c:pt idx="3">
                    <c:v>521</c:v>
                  </c:pt>
                  <c:pt idx="4">
                    <c:v>6.274</c:v>
                  </c:pt>
                  <c:pt idx="5">
                    <c:v>10.546</c:v>
                  </c:pt>
                  <c:pt idx="6">
                    <c:v>23.659</c:v>
                  </c:pt>
                  <c:pt idx="7">
                    <c:v>65.975</c:v>
                  </c:pt>
                  <c:pt idx="8">
                    <c:v>7.346</c:v>
                  </c:pt>
                  <c:pt idx="9">
                    <c:v>131.222</c:v>
                  </c:pt>
                  <c:pt idx="10">
                    <c:v>543.230</c:v>
                  </c:pt>
                  <c:pt idx="11">
                    <c:v>54.125</c:v>
                  </c:pt>
                  <c:pt idx="12">
                    <c:v>3.866</c:v>
                  </c:pt>
                  <c:pt idx="13">
                    <c:v>9.922</c:v>
                  </c:pt>
                  <c:pt idx="14">
                    <c:v>14.422</c:v>
                  </c:pt>
                  <c:pt idx="15">
                    <c:v>16.203</c:v>
                  </c:pt>
                  <c:pt idx="16">
                    <c:v>723</c:v>
                  </c:pt>
                  <c:pt idx="17">
                    <c:v>11.669</c:v>
                  </c:pt>
                  <c:pt idx="18">
                    <c:v>22.888</c:v>
                  </c:pt>
                  <c:pt idx="19">
                    <c:v>83.341</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BF27DD95-6BE9-4793-9FD2-B37C0DCC39A2}" type="CELLRANGE">
                      <a:rPr lang="en-US" baseline="0"/>
                      <a:pPr/>
                      <a:t>[CELLRANGE]</a:t>
                    </a:fld>
                    <a:r>
                      <a:rPr lang="en-US" baseline="0"/>
                      <a:t>
</a:t>
                    </a:r>
                    <a:fld id="{8A4E65F1-3045-4FD5-A563-17988B1E1F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A346D5A5-465D-40BB-B6ED-2AAF91310A88}" type="CELLRANGE">
                      <a:rPr lang="en-US" baseline="0"/>
                      <a:pPr/>
                      <a:t>[CELLRANGE]</a:t>
                    </a:fld>
                    <a:r>
                      <a:rPr lang="en-US" baseline="0"/>
                      <a:t>
</a:t>
                    </a:r>
                    <a:fld id="{6F0030F2-AD04-4AB7-AE0A-BFF815BBF3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9938D0E2-6DD8-4131-AFFA-E973A5E49074}" type="CELLRANGE">
                      <a:rPr lang="en-US" baseline="0"/>
                      <a:pPr/>
                      <a:t>[CELLRANGE]</a:t>
                    </a:fld>
                    <a:r>
                      <a:rPr lang="en-US" baseline="0"/>
                      <a:t>
</a:t>
                    </a:r>
                    <a:fld id="{CFB0DAA9-CBB2-4175-906B-AACF46B8AD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7F6600E9-0F5C-44D0-8389-36BA76903F5B}" type="CELLRANGE">
                      <a:rPr lang="en-US" baseline="0"/>
                      <a:pPr/>
                      <a:t>[CELLRANGE]</a:t>
                    </a:fld>
                    <a:r>
                      <a:rPr lang="en-US" baseline="0"/>
                      <a:t>
</a:t>
                    </a:r>
                    <a:fld id="{D94813E5-47BD-4CE4-9EAE-DBB65D7503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4C815118-87C7-43BC-B4CA-CBA06A470595}" type="CELLRANGE">
                      <a:rPr lang="en-US" baseline="0"/>
                      <a:pPr/>
                      <a:t>[CELLRANGE]</a:t>
                    </a:fld>
                    <a:r>
                      <a:rPr lang="en-US" baseline="0"/>
                      <a:t>
</a:t>
                    </a:r>
                    <a:fld id="{E934A30A-D568-4593-A344-DBF85594A8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F232CA98-4263-478F-B1E2-E499E860B36E}" type="CELLRANGE">
                      <a:rPr lang="en-US" baseline="0"/>
                      <a:pPr/>
                      <a:t>[CELLRANGE]</a:t>
                    </a:fld>
                    <a:r>
                      <a:rPr lang="en-US" baseline="0"/>
                      <a:t>
</a:t>
                    </a:r>
                    <a:fld id="{955042A1-5096-4981-A3CB-AF267FD189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A8CB3146-571F-43FF-AAAC-3D37DB49391F}" type="CELLRANGE">
                      <a:rPr lang="en-US" baseline="0"/>
                      <a:pPr/>
                      <a:t>[CELLRANGE]</a:t>
                    </a:fld>
                    <a:r>
                      <a:rPr lang="en-US" baseline="0"/>
                      <a:t>
</a:t>
                    </a:r>
                    <a:fld id="{E2702085-208C-46C6-A0D7-8076ABEEC9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E514B97B-4EA4-4C25-97D5-2D3ED3C69680}" type="CELLRANGE">
                      <a:rPr lang="en-US" baseline="0"/>
                      <a:pPr/>
                      <a:t>[CELLRANGE]</a:t>
                    </a:fld>
                    <a:r>
                      <a:rPr lang="en-US" baseline="0"/>
                      <a:t>
</a:t>
                    </a:r>
                    <a:fld id="{AD90A8CD-A2E1-4DB9-AF5C-EFBE3A1BAB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E8D60706-F8F5-42F3-922B-5AA559A7E41F}" type="CELLRANGE">
                      <a:rPr lang="en-US" baseline="0"/>
                      <a:pPr/>
                      <a:t>[CELLRANGE]</a:t>
                    </a:fld>
                    <a:r>
                      <a:rPr lang="en-US" baseline="0"/>
                      <a:t>
</a:t>
                    </a:r>
                    <a:fld id="{B20A6458-9A39-4455-B3E7-CB3388978B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3E731BC0-0196-4C61-B372-7F3C40CD5AD6}" type="CELLRANGE">
                      <a:rPr lang="en-US" baseline="0"/>
                      <a:pPr/>
                      <a:t>[CELLRANGE]</a:t>
                    </a:fld>
                    <a:r>
                      <a:rPr lang="en-US" baseline="0"/>
                      <a:t>
</a:t>
                    </a:r>
                    <a:fld id="{5B5922C1-09BC-4CB2-AA64-42A9BE6D46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2878999636097063E-3"/>
                  <c:y val="3.8093234069952859E-3"/>
                </c:manualLayout>
              </c:layout>
              <c:tx>
                <c:rich>
                  <a:bodyPr/>
                  <a:lstStyle/>
                  <a:p>
                    <a:fld id="{17ECBF00-2DDE-4475-A5AF-9AD0F518AD90}" type="CELLRANGE">
                      <a:rPr lang="en-US" baseline="0"/>
                      <a:pPr/>
                      <a:t>[CELLRANGE]</a:t>
                    </a:fld>
                    <a:r>
                      <a:rPr lang="en-US" baseline="0"/>
                      <a:t>
</a:t>
                    </a:r>
                    <a:fld id="{FD65507A-9DA6-4169-8219-92A35B8D2F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17B4BAF9-DECA-47F4-A0AF-C2793E86BAAC}" type="CELLRANGE">
                      <a:rPr lang="en-US" baseline="0"/>
                      <a:pPr/>
                      <a:t>[CELLRANGE]</a:t>
                    </a:fld>
                    <a:r>
                      <a:rPr lang="en-US" baseline="0"/>
                      <a:t>
</a:t>
                    </a:r>
                    <a:fld id="{D0EF7922-5D62-4099-BC0A-8C0512D905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EAC7AE9A-FE66-4444-8B8D-CC23542E1533}" type="CELLRANGE">
                      <a:rPr lang="en-US" baseline="0"/>
                      <a:pPr/>
                      <a:t>[CELLRANGE]</a:t>
                    </a:fld>
                    <a:r>
                      <a:rPr lang="en-US" baseline="0"/>
                      <a:t>
</a:t>
                    </a:r>
                    <a:fld id="{29205C2E-070D-44DB-9703-9B24DF20FA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8CDF66EE-F03E-43F3-B7EE-714294871559}" type="CELLRANGE">
                      <a:rPr lang="en-US" baseline="0"/>
                      <a:pPr/>
                      <a:t>[CELLRANGE]</a:t>
                    </a:fld>
                    <a:r>
                      <a:rPr lang="en-US" baseline="0"/>
                      <a:t>
</a:t>
                    </a:r>
                    <a:fld id="{4AF93297-1C25-4069-B198-425F93DADB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FA8153FD-9281-402D-AA00-6F22AB14FC76}" type="CELLRANGE">
                      <a:rPr lang="en-US" baseline="0"/>
                      <a:pPr/>
                      <a:t>[CELLRANGE]</a:t>
                    </a:fld>
                    <a:r>
                      <a:rPr lang="en-US" baseline="0"/>
                      <a:t>
</a:t>
                    </a:r>
                    <a:fld id="{94DCEBB8-0A54-4903-8899-0CD3C0E6BC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BB3D3539-1ADE-44F8-B104-77070D0F9329}" type="CELLRANGE">
                      <a:rPr lang="en-US" baseline="0"/>
                      <a:pPr/>
                      <a:t>[CELLRANGE]</a:t>
                    </a:fld>
                    <a:r>
                      <a:rPr lang="en-US" baseline="0"/>
                      <a:t>
</a:t>
                    </a:r>
                    <a:fld id="{D88088EE-4B27-4A25-8C32-43F3E7888F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3C52B068-DB91-4CA2-8515-5170B6DF6AFA}" type="CELLRANGE">
                      <a:rPr lang="en-US" baseline="0"/>
                      <a:pPr/>
                      <a:t>[CELLRANGE]</a:t>
                    </a:fld>
                    <a:r>
                      <a:rPr lang="en-US" baseline="0"/>
                      <a:t>
</a:t>
                    </a:r>
                    <a:fld id="{35CB5A94-18D5-41EC-AB60-D7CA16EDEA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F261D3EB-F728-4B77-86D2-BD69EEF9A3F6}" type="CELLRANGE">
                      <a:rPr lang="en-US" baseline="0"/>
                      <a:pPr/>
                      <a:t>[CELLRANGE]</a:t>
                    </a:fld>
                    <a:r>
                      <a:rPr lang="en-US" baseline="0"/>
                      <a:t>
</a:t>
                    </a:r>
                    <a:fld id="{594D2B62-30D0-4918-BFA3-2662A60A8B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09DBFB58-3454-45ED-BA8F-543F7E67C627}" type="CELLRANGE">
                      <a:rPr lang="en-US" baseline="0"/>
                      <a:pPr/>
                      <a:t>[CELLRANGE]</a:t>
                    </a:fld>
                    <a:r>
                      <a:rPr lang="en-US" baseline="0"/>
                      <a:t>
</a:t>
                    </a:r>
                    <a:fld id="{A00C7E6B-0F1E-469B-91DC-B6E41F447A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AC9ED916-05DB-4717-A06D-75994024ED0B}" type="CELLRANGE">
                      <a:rPr lang="en-US" baseline="0"/>
                      <a:pPr/>
                      <a:t>[CELLRANGE]</a:t>
                    </a:fld>
                    <a:r>
                      <a:rPr lang="en-US" baseline="0"/>
                      <a:t>
</a:t>
                    </a:r>
                    <a:fld id="{A1E0B8AF-E8B4-4E1C-9718-4C32983B37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Ceuta</c:v>
                </c:pt>
                <c:pt idx="4">
                  <c:v>Navarra, Comunidad Foral de</c:v>
                </c:pt>
                <c:pt idx="5">
                  <c:v>Asturias, Principado de</c:v>
                </c:pt>
                <c:pt idx="6">
                  <c:v>Castilla - La Mancha</c:v>
                </c:pt>
                <c:pt idx="7">
                  <c:v>Madrid, Comunidad de</c:v>
                </c:pt>
                <c:pt idx="8">
                  <c:v>Cantabria</c:v>
                </c:pt>
                <c:pt idx="9">
                  <c:v>Andalucía</c:v>
                </c:pt>
                <c:pt idx="10">
                  <c:v>Media Nacional</c:v>
                </c:pt>
                <c:pt idx="11">
                  <c:v>Comunitat Valenciana</c:v>
                </c:pt>
                <c:pt idx="12">
                  <c:v>Rioja, La</c:v>
                </c:pt>
                <c:pt idx="13">
                  <c:v>Balears, Illes</c:v>
                </c:pt>
                <c:pt idx="14">
                  <c:v>Canarias</c:v>
                </c:pt>
                <c:pt idx="15">
                  <c:v>Murcia, Región de</c:v>
                </c:pt>
                <c:pt idx="16">
                  <c:v>Melilla</c:v>
                </c:pt>
                <c:pt idx="17">
                  <c:v>Extremadura</c:v>
                </c:pt>
                <c:pt idx="18">
                  <c:v>País Vasco</c:v>
                </c:pt>
                <c:pt idx="19">
                  <c:v>Cataluña</c:v>
                </c:pt>
              </c:strCache>
            </c:strRef>
          </c:cat>
          <c:val>
            <c:numRef>
              <c:f>'11ListaEsperaGII'!$P$13:$P$32</c:f>
              <c:numCache>
                <c:formatCode>0.00%</c:formatCode>
                <c:ptCount val="20"/>
                <c:pt idx="0">
                  <c:v>1.9543812775221414E-3</c:v>
                </c:pt>
                <c:pt idx="1">
                  <c:v>3.6155262978375059E-3</c:v>
                </c:pt>
                <c:pt idx="2">
                  <c:v>9.8323849339991484E-3</c:v>
                </c:pt>
                <c:pt idx="3">
                  <c:v>1.5122873345935728E-2</c:v>
                </c:pt>
                <c:pt idx="4">
                  <c:v>2.4867889337892447E-2</c:v>
                </c:pt>
                <c:pt idx="5">
                  <c:v>3.2654558796551089E-2</c:v>
                </c:pt>
                <c:pt idx="6">
                  <c:v>4.0008115236356258E-2</c:v>
                </c:pt>
                <c:pt idx="7">
                  <c:v>6.5351051170170565E-2</c:v>
                </c:pt>
                <c:pt idx="8">
                  <c:v>6.5632154668023399E-2</c:v>
                </c:pt>
                <c:pt idx="9">
                  <c:v>7.7525483304042173E-2</c:v>
                </c:pt>
                <c:pt idx="10">
                  <c:v>8.1880823489843282E-2</c:v>
                </c:pt>
                <c:pt idx="11">
                  <c:v>0.10319288187828277</c:v>
                </c:pt>
                <c:pt idx="12">
                  <c:v>0.10343228200371057</c:v>
                </c:pt>
                <c:pt idx="13">
                  <c:v>0.10507801930188509</c:v>
                </c:pt>
                <c:pt idx="14">
                  <c:v>0.1189443460199157</c:v>
                </c:pt>
                <c:pt idx="15">
                  <c:v>0.12093098958333333</c:v>
                </c:pt>
                <c:pt idx="16">
                  <c:v>0.12363636363636364</c:v>
                </c:pt>
                <c:pt idx="17">
                  <c:v>0.12624485211531261</c:v>
                </c:pt>
                <c:pt idx="18">
                  <c:v>0.13039513677811551</c:v>
                </c:pt>
                <c:pt idx="19">
                  <c:v>0.13636269430051814</c:v>
                </c:pt>
              </c:numCache>
            </c:numRef>
          </c:val>
          <c:extLst>
            <c:ext xmlns:c15="http://schemas.microsoft.com/office/drawing/2012/chart" uri="{02D57815-91ED-43cb-92C2-25804820EDAC}">
              <c15:datalabelsRange>
                <c15:f>'11ListaEsperaGII'!$N$13:$N$32</c15:f>
                <c15:dlblRangeCache>
                  <c:ptCount val="20"/>
                  <c:pt idx="0">
                    <c:v>79</c:v>
                  </c:pt>
                  <c:pt idx="1">
                    <c:v>53</c:v>
                  </c:pt>
                  <c:pt idx="2">
                    <c:v>254</c:v>
                  </c:pt>
                  <c:pt idx="3">
                    <c:v>8</c:v>
                  </c:pt>
                  <c:pt idx="4">
                    <c:v>160</c:v>
                  </c:pt>
                  <c:pt idx="5">
                    <c:v>356</c:v>
                  </c:pt>
                  <c:pt idx="6">
                    <c:v>986</c:v>
                  </c:pt>
                  <c:pt idx="7">
                    <c:v>4.613</c:v>
                  </c:pt>
                  <c:pt idx="8">
                    <c:v>516</c:v>
                  </c:pt>
                  <c:pt idx="9">
                    <c:v>11.028</c:v>
                  </c:pt>
                  <c:pt idx="10">
                    <c:v>48.447</c:v>
                  </c:pt>
                  <c:pt idx="11">
                    <c:v>6.228</c:v>
                  </c:pt>
                  <c:pt idx="12">
                    <c:v>446</c:v>
                  </c:pt>
                  <c:pt idx="13">
                    <c:v>1.165</c:v>
                  </c:pt>
                  <c:pt idx="14">
                    <c:v>1.947</c:v>
                  </c:pt>
                  <c:pt idx="15">
                    <c:v>2.229</c:v>
                  </c:pt>
                  <c:pt idx="16">
                    <c:v>102</c:v>
                  </c:pt>
                  <c:pt idx="17">
                    <c:v>1.686</c:v>
                  </c:pt>
                  <c:pt idx="18">
                    <c:v>3.432</c:v>
                  </c:pt>
                  <c:pt idx="19">
                    <c:v>13.159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Ceuta</c:v>
                </c:pt>
                <c:pt idx="4">
                  <c:v>Navarra, Comunidad Foral de</c:v>
                </c:pt>
                <c:pt idx="5">
                  <c:v>Asturias, Principado de</c:v>
                </c:pt>
                <c:pt idx="6">
                  <c:v>Castilla - La Mancha</c:v>
                </c:pt>
                <c:pt idx="7">
                  <c:v>Madrid, Comunidad de</c:v>
                </c:pt>
                <c:pt idx="8">
                  <c:v>Cantabria</c:v>
                </c:pt>
                <c:pt idx="9">
                  <c:v>Andalucía</c:v>
                </c:pt>
                <c:pt idx="10">
                  <c:v>Media Nacional</c:v>
                </c:pt>
                <c:pt idx="11">
                  <c:v>Comunitat Valenciana</c:v>
                </c:pt>
                <c:pt idx="12">
                  <c:v>Rioja, La</c:v>
                </c:pt>
                <c:pt idx="13">
                  <c:v>Balears, Illes</c:v>
                </c:pt>
                <c:pt idx="14">
                  <c:v>Canarias</c:v>
                </c:pt>
                <c:pt idx="15">
                  <c:v>Murcia, Región de</c:v>
                </c:pt>
                <c:pt idx="16">
                  <c:v>Melilla</c:v>
                </c:pt>
                <c:pt idx="17">
                  <c:v>Extremadura</c:v>
                </c:pt>
                <c:pt idx="18">
                  <c:v>País Vasco</c:v>
                </c:pt>
                <c:pt idx="19">
                  <c:v>Cataluña</c:v>
                </c:pt>
              </c:strCache>
            </c:strRef>
          </c:cat>
          <c:val>
            <c:numRef>
              <c:f>'11ListaEsperaGII'!$Q$13:$Q$32</c:f>
              <c:numCache>
                <c:formatCode>0.00%</c:formatCode>
                <c:ptCount val="20"/>
                <c:pt idx="0">
                  <c:v>0.91811917651015673</c:v>
                </c:pt>
                <c:pt idx="1">
                  <c:v>0.91811917651015673</c:v>
                </c:pt>
                <c:pt idx="2">
                  <c:v>0.91811917651015673</c:v>
                </c:pt>
                <c:pt idx="3">
                  <c:v>0.91811917651015673</c:v>
                </c:pt>
                <c:pt idx="4">
                  <c:v>0.91811917651015673</c:v>
                </c:pt>
                <c:pt idx="5">
                  <c:v>0.91811917651015673</c:v>
                </c:pt>
                <c:pt idx="6">
                  <c:v>0.91811917651015673</c:v>
                </c:pt>
                <c:pt idx="7">
                  <c:v>0.91811917651015673</c:v>
                </c:pt>
                <c:pt idx="8">
                  <c:v>0.91811917651015673</c:v>
                </c:pt>
                <c:pt idx="9">
                  <c:v>0.91811917651015673</c:v>
                </c:pt>
                <c:pt idx="10">
                  <c:v>0.91811917651015673</c:v>
                </c:pt>
                <c:pt idx="11">
                  <c:v>0.91811917651015673</c:v>
                </c:pt>
                <c:pt idx="12">
                  <c:v>0.91811917651015673</c:v>
                </c:pt>
                <c:pt idx="13">
                  <c:v>0.91811917651015673</c:v>
                </c:pt>
                <c:pt idx="14">
                  <c:v>0.91811917651015673</c:v>
                </c:pt>
                <c:pt idx="15">
                  <c:v>0.91811917651015673</c:v>
                </c:pt>
                <c:pt idx="16">
                  <c:v>0.91811917651015673</c:v>
                </c:pt>
                <c:pt idx="17">
                  <c:v>0.91811917651015673</c:v>
                </c:pt>
                <c:pt idx="18">
                  <c:v>0.91811917651015673</c:v>
                </c:pt>
                <c:pt idx="19">
                  <c:v>0.91811917651015673</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268694DC-6AD6-42D5-B513-07B4F42A98C5}" type="CELLRANGE">
                      <a:rPr lang="en-US" baseline="0"/>
                      <a:pPr/>
                      <a:t>[CELLRANGE]</a:t>
                    </a:fld>
                    <a:r>
                      <a:rPr lang="en-US" baseline="0"/>
                      <a:t>
</a:t>
                    </a:r>
                    <a:fld id="{9F9C80F2-39B6-4AF2-A95E-F0FC9B9989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1B5D7BE2-63B9-48BE-B3A9-66C27F62E25C}" type="CELLRANGE">
                      <a:rPr lang="en-US" baseline="0"/>
                      <a:pPr/>
                      <a:t>[CELLRANGE]</a:t>
                    </a:fld>
                    <a:r>
                      <a:rPr lang="en-US" baseline="0"/>
                      <a:t>
</a:t>
                    </a:r>
                    <a:fld id="{1DD35CA3-1293-4120-98E0-96BE3362B7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E84B8003-59B4-483D-BF36-7364D491FD46}" type="CELLRANGE">
                      <a:rPr lang="en-US" baseline="0"/>
                      <a:pPr/>
                      <a:t>[CELLRANGE]</a:t>
                    </a:fld>
                    <a:r>
                      <a:rPr lang="en-US" baseline="0"/>
                      <a:t>
</a:t>
                    </a:r>
                    <a:fld id="{327098E8-25FD-4EA2-8998-B847774736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BCE100D6-C35D-48D2-8DA5-371BAC7BDB84}" type="CELLRANGE">
                      <a:rPr lang="en-US" baseline="0"/>
                      <a:pPr/>
                      <a:t>[CELLRANGE]</a:t>
                    </a:fld>
                    <a:r>
                      <a:rPr lang="en-US" baseline="0"/>
                      <a:t>
</a:t>
                    </a:r>
                    <a:fld id="{62BD0F6E-CAB7-486C-BB3B-529C42606D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8A63B646-B79F-4D8D-8E9B-112FA521FDF9}" type="CELLRANGE">
                      <a:rPr lang="en-US" baseline="0"/>
                      <a:pPr/>
                      <a:t>[CELLRANGE]</a:t>
                    </a:fld>
                    <a:r>
                      <a:rPr lang="en-US" baseline="0"/>
                      <a:t>
</a:t>
                    </a:r>
                    <a:fld id="{AF425A89-F07D-4D68-9E6D-0C2088929E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D3044C65-781E-42A5-B6C5-1BB6E5D819D7}" type="CELLRANGE">
                      <a:rPr lang="en-US" baseline="0"/>
                      <a:pPr/>
                      <a:t>[CELLRANGE]</a:t>
                    </a:fld>
                    <a:r>
                      <a:rPr lang="en-US" baseline="0"/>
                      <a:t>
</a:t>
                    </a:r>
                    <a:fld id="{7128A1D5-99ED-4370-9D79-6C235382F5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CFACE9F3-C572-430B-851D-1381FC10A6E2}" type="CELLRANGE">
                      <a:rPr lang="en-US" baseline="0"/>
                      <a:pPr/>
                      <a:t>[CELLRANGE]</a:t>
                    </a:fld>
                    <a:r>
                      <a:rPr lang="en-US" baseline="0"/>
                      <a:t>
</a:t>
                    </a:r>
                    <a:fld id="{A6656FF0-8D65-4EB0-83B7-D4BEBD400C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01D7ABDF-0A56-4FA0-A276-E2842828A509}" type="CELLRANGE">
                      <a:rPr lang="en-US" baseline="0"/>
                      <a:pPr/>
                      <a:t>[CELLRANGE]</a:t>
                    </a:fld>
                    <a:r>
                      <a:rPr lang="en-US" baseline="0"/>
                      <a:t>
</a:t>
                    </a:r>
                    <a:fld id="{F7817CFD-B083-4866-854A-53A0142AE2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87F6C317-D911-4195-854A-5A5DF1FC3BCD}" type="CELLRANGE">
                      <a:rPr lang="en-US" baseline="0"/>
                      <a:pPr/>
                      <a:t>[CELLRANGE]</a:t>
                    </a:fld>
                    <a:r>
                      <a:rPr lang="en-US" baseline="0"/>
                      <a:t>
</a:t>
                    </a:r>
                    <a:fld id="{A97AB99A-E88F-4C19-97D0-1335164567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6F59BC2E-F884-4CB8-8586-A9C67918131F}" type="CELLRANGE">
                      <a:rPr lang="en-US" baseline="0"/>
                      <a:pPr/>
                      <a:t>[CELLRANGE]</a:t>
                    </a:fld>
                    <a:r>
                      <a:rPr lang="en-US" baseline="0"/>
                      <a:t>
</a:t>
                    </a:r>
                    <a:fld id="{74F96569-836A-422F-B3A5-78A67AC5BA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C9413A6E-92B2-4553-AEDF-6326DA2CA407}" type="CELLRANGE">
                      <a:rPr lang="en-US" baseline="0"/>
                      <a:pPr/>
                      <a:t>[CELLRANGE]</a:t>
                    </a:fld>
                    <a:r>
                      <a:rPr lang="en-US" baseline="0"/>
                      <a:t>
</a:t>
                    </a:r>
                    <a:fld id="{27219AEE-3181-4138-A4C0-F86CEB7FEE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1014B7EE-7839-4E09-8D8F-D8C2A81406D0}" type="CELLRANGE">
                      <a:rPr lang="en-US" baseline="0"/>
                      <a:pPr/>
                      <a:t>[CELLRANGE]</a:t>
                    </a:fld>
                    <a:r>
                      <a:rPr lang="en-US" baseline="0"/>
                      <a:t>
</a:t>
                    </a:r>
                    <a:fld id="{62DF04D3-6E8D-4B34-981D-61FA99692C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793400B1-9959-4E58-B58E-0EBAB14D81B1}" type="CELLRANGE">
                      <a:rPr lang="en-US" baseline="0"/>
                      <a:pPr/>
                      <a:t>[CELLRANGE]</a:t>
                    </a:fld>
                    <a:r>
                      <a:rPr lang="en-US" baseline="0"/>
                      <a:t>
</a:t>
                    </a:r>
                    <a:fld id="{F7D550E2-0DE8-47F2-AE9C-59A7CAFD2C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084A1F19-7681-4754-B482-863ECCA9D7FE}" type="CELLRANGE">
                      <a:rPr lang="en-US" baseline="0"/>
                      <a:pPr/>
                      <a:t>[CELLRANGE]</a:t>
                    </a:fld>
                    <a:r>
                      <a:rPr lang="en-US" baseline="0"/>
                      <a:t>
</a:t>
                    </a:r>
                    <a:fld id="{2D13BEFA-9EEA-49FA-8BE7-2D63AFCB6C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EF7262B1-4CC0-4FB5-923B-527B91444784}" type="CELLRANGE">
                      <a:rPr lang="en-US" baseline="0"/>
                      <a:pPr/>
                      <a:t>[CELLRANGE]</a:t>
                    </a:fld>
                    <a:r>
                      <a:rPr lang="en-US" baseline="0"/>
                      <a:t>
</a:t>
                    </a:r>
                    <a:fld id="{D2DF7D7D-792A-4638-9115-43BE049E52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7F988E4C-5A15-4405-A6B3-65BF93374B51}" type="CELLRANGE">
                      <a:rPr lang="en-US" baseline="0"/>
                      <a:pPr/>
                      <a:t>[CELLRANGE]</a:t>
                    </a:fld>
                    <a:r>
                      <a:rPr lang="en-US" baseline="0"/>
                      <a:t>
</a:t>
                    </a:r>
                    <a:fld id="{1CE7FD49-5CE0-4403-A8FD-B3CA92BCFD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CABACB94-8EC1-4E69-A358-A308B94FABA1}" type="CELLRANGE">
                      <a:rPr lang="en-US" baseline="0"/>
                      <a:pPr/>
                      <a:t>[CELLRANGE]</a:t>
                    </a:fld>
                    <a:r>
                      <a:rPr lang="en-US" baseline="0"/>
                      <a:t>
</a:t>
                    </a:r>
                    <a:fld id="{9862FFA2-E699-40C6-AB19-CB11D3EB7A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6EC01F11-A6C0-4644-9C5D-44464BDC6325}" type="CELLRANGE">
                      <a:rPr lang="en-US" baseline="0"/>
                      <a:pPr/>
                      <a:t>[CELLRANGE]</a:t>
                    </a:fld>
                    <a:r>
                      <a:rPr lang="en-US" baseline="0"/>
                      <a:t>
</a:t>
                    </a:r>
                    <a:fld id="{E3358CF9-52DD-4268-8213-FB09834D83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5C1D0DE0-6E99-4E54-9944-120884E35E40}" type="CELLRANGE">
                      <a:rPr lang="en-US" baseline="0"/>
                      <a:pPr/>
                      <a:t>[CELLRANGE]</a:t>
                    </a:fld>
                    <a:r>
                      <a:rPr lang="en-US" baseline="0"/>
                      <a:t>
</a:t>
                    </a:r>
                    <a:fld id="{F6B3D6FF-56DE-4767-A440-90A989B72B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2D349132-B9B7-4622-91B1-12FA63B7A19A}" type="CELLRANGE">
                      <a:rPr lang="en-US" baseline="0"/>
                      <a:pPr/>
                      <a:t>[CELLRANGE]</a:t>
                    </a:fld>
                    <a:r>
                      <a:rPr lang="en-US" baseline="0"/>
                      <a:t>
</a:t>
                    </a:r>
                    <a:fld id="{129108C0-DAFB-4DA6-A118-6929490A91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Canarias</c:v>
                </c:pt>
                <c:pt idx="10">
                  <c:v>Comunitat Valenciana</c:v>
                </c:pt>
                <c:pt idx="11">
                  <c:v>Media Nacional</c:v>
                </c:pt>
                <c:pt idx="12">
                  <c:v>Balears, Illes</c:v>
                </c:pt>
                <c:pt idx="13">
                  <c:v>Andalucía</c:v>
                </c:pt>
                <c:pt idx="14">
                  <c:v>Extremadura</c:v>
                </c:pt>
                <c:pt idx="15">
                  <c:v>Murcia, Región de</c:v>
                </c:pt>
                <c:pt idx="16">
                  <c:v>Melilla</c:v>
                </c:pt>
                <c:pt idx="17">
                  <c:v>País Vasco</c:v>
                </c:pt>
                <c:pt idx="18">
                  <c:v>Rioja, La</c:v>
                </c:pt>
                <c:pt idx="19">
                  <c:v>Cataluña</c:v>
                </c:pt>
              </c:strCache>
            </c:strRef>
          </c:cat>
          <c:val>
            <c:numRef>
              <c:f>'11ListaEsperaGI'!$O$13:$O$32</c:f>
              <c:numCache>
                <c:formatCode>0.00%</c:formatCode>
                <c:ptCount val="20"/>
                <c:pt idx="0">
                  <c:v>0.99866379940288541</c:v>
                </c:pt>
                <c:pt idx="1">
                  <c:v>0.99186230735993086</c:v>
                </c:pt>
                <c:pt idx="2">
                  <c:v>0.96699669966996704</c:v>
                </c:pt>
                <c:pt idx="3">
                  <c:v>0.95427597450718837</c:v>
                </c:pt>
                <c:pt idx="4">
                  <c:v>0.94421061673252016</c:v>
                </c:pt>
                <c:pt idx="5">
                  <c:v>0.94003784019793335</c:v>
                </c:pt>
                <c:pt idx="6">
                  <c:v>0.93283845881937077</c:v>
                </c:pt>
                <c:pt idx="7">
                  <c:v>0.89116847346304606</c:v>
                </c:pt>
                <c:pt idx="8">
                  <c:v>0.8735344993273112</c:v>
                </c:pt>
                <c:pt idx="9">
                  <c:v>0.85728576192064021</c:v>
                </c:pt>
                <c:pt idx="10">
                  <c:v>0.85252893465779644</c:v>
                </c:pt>
                <c:pt idx="11">
                  <c:v>0.84444436299797132</c:v>
                </c:pt>
                <c:pt idx="12">
                  <c:v>0.83524437437293964</c:v>
                </c:pt>
                <c:pt idx="13">
                  <c:v>0.82578472665850988</c:v>
                </c:pt>
                <c:pt idx="14">
                  <c:v>0.79036767789738571</c:v>
                </c:pt>
                <c:pt idx="15">
                  <c:v>0.79009942292984769</c:v>
                </c:pt>
                <c:pt idx="16">
                  <c:v>0.77858439201451901</c:v>
                </c:pt>
                <c:pt idx="17">
                  <c:v>0.76178516228748072</c:v>
                </c:pt>
                <c:pt idx="18">
                  <c:v>0.75959756420439506</c:v>
                </c:pt>
                <c:pt idx="19">
                  <c:v>0.7181652257444765</c:v>
                </c:pt>
              </c:numCache>
            </c:numRef>
          </c:val>
          <c:extLst>
            <c:ext xmlns:c15="http://schemas.microsoft.com/office/drawing/2012/chart" uri="{02D57815-91ED-43cb-92C2-25804820EDAC}">
              <c15:datalabelsRange>
                <c15:f>'11ListaEsperaGI'!$M$13:$M$32</c15:f>
                <c15:dlblRangeCache>
                  <c:ptCount val="20"/>
                  <c:pt idx="0">
                    <c:v>47.833</c:v>
                  </c:pt>
                  <c:pt idx="1">
                    <c:v>13.773</c:v>
                  </c:pt>
                  <c:pt idx="2">
                    <c:v>586</c:v>
                  </c:pt>
                  <c:pt idx="3">
                    <c:v>12.877</c:v>
                  </c:pt>
                  <c:pt idx="4">
                    <c:v>21.985</c:v>
                  </c:pt>
                  <c:pt idx="5">
                    <c:v>6.459</c:v>
                  </c:pt>
                  <c:pt idx="6">
                    <c:v>26.390</c:v>
                  </c:pt>
                  <c:pt idx="7">
                    <c:v>50.474</c:v>
                  </c:pt>
                  <c:pt idx="8">
                    <c:v>4.545</c:v>
                  </c:pt>
                  <c:pt idx="9">
                    <c:v>12.855</c:v>
                  </c:pt>
                  <c:pt idx="10">
                    <c:v>46.774</c:v>
                  </c:pt>
                  <c:pt idx="11">
                    <c:v>460.804</c:v>
                  </c:pt>
                  <c:pt idx="12">
                    <c:v>11.655</c:v>
                  </c:pt>
                  <c:pt idx="13">
                    <c:v>76.267</c:v>
                  </c:pt>
                  <c:pt idx="14">
                    <c:v>11.307</c:v>
                  </c:pt>
                  <c:pt idx="15">
                    <c:v>11.364</c:v>
                  </c:pt>
                  <c:pt idx="16">
                    <c:v>429</c:v>
                  </c:pt>
                  <c:pt idx="17">
                    <c:v>27.601</c:v>
                  </c:pt>
                  <c:pt idx="18">
                    <c:v>2.869</c:v>
                  </c:pt>
                  <c:pt idx="19">
                    <c:v>74.761</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79991EDD-61CD-4D56-B929-DDD5C8B3756F}" type="CELLRANGE">
                      <a:rPr lang="en-US" baseline="0"/>
                      <a:pPr/>
                      <a:t>[CELLRANGE]</a:t>
                    </a:fld>
                    <a:r>
                      <a:rPr lang="en-US" baseline="0"/>
                      <a:t>
</a:t>
                    </a:r>
                    <a:fld id="{1339C910-A16A-4B0E-AD52-946E3F61AD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4BBA4A82-2616-4BE6-88FA-1559A52BB758}" type="CELLRANGE">
                      <a:rPr lang="en-US" baseline="0"/>
                      <a:pPr/>
                      <a:t>[CELLRANGE]</a:t>
                    </a:fld>
                    <a:r>
                      <a:rPr lang="en-US" baseline="0"/>
                      <a:t>
</a:t>
                    </a:r>
                    <a:fld id="{2F9D959E-91D4-45E7-8463-E76BB589CB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FACF30A8-2774-4A8C-8071-E2F6FBF541E3}" type="CELLRANGE">
                      <a:rPr lang="en-US" baseline="0"/>
                      <a:pPr/>
                      <a:t>[CELLRANGE]</a:t>
                    </a:fld>
                    <a:r>
                      <a:rPr lang="en-US" baseline="0"/>
                      <a:t>
</a:t>
                    </a:r>
                    <a:fld id="{92432396-794D-4098-8177-3ED2595423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EDF54808-90A6-490B-8528-C731FEA39913}" type="CELLRANGE">
                      <a:rPr lang="en-US" baseline="0"/>
                      <a:pPr/>
                      <a:t>[CELLRANGE]</a:t>
                    </a:fld>
                    <a:r>
                      <a:rPr lang="en-US" baseline="0"/>
                      <a:t>
</a:t>
                    </a:r>
                    <a:fld id="{546D3A81-5CF4-43B0-8555-C4DCD3DEE5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2E59C987-1246-4591-8E91-478E48AC6199}" type="CELLRANGE">
                      <a:rPr lang="en-US" baseline="0"/>
                      <a:pPr/>
                      <a:t>[CELLRANGE]</a:t>
                    </a:fld>
                    <a:r>
                      <a:rPr lang="en-US" baseline="0"/>
                      <a:t>
</a:t>
                    </a:r>
                    <a:fld id="{30F846E0-8B46-4C45-B3A3-7AF49F9DCC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A5356D23-819C-40FA-8431-2A175072BDC1}" type="CELLRANGE">
                      <a:rPr lang="en-US" baseline="0"/>
                      <a:pPr/>
                      <a:t>[CELLRANGE]</a:t>
                    </a:fld>
                    <a:r>
                      <a:rPr lang="en-US" baseline="0"/>
                      <a:t>
</a:t>
                    </a:r>
                    <a:fld id="{1B2F04D5-2FBB-4E9C-867E-99B05768C3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9F945EAC-2897-453B-90AF-206F24AB18EB}" type="CELLRANGE">
                      <a:rPr lang="en-US" baseline="0"/>
                      <a:pPr/>
                      <a:t>[CELLRANGE]</a:t>
                    </a:fld>
                    <a:r>
                      <a:rPr lang="en-US" baseline="0"/>
                      <a:t>
</a:t>
                    </a:r>
                    <a:fld id="{E8F9C059-43AB-4695-BCFA-0A7146B6F8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AFE52EC4-9633-484E-BBC4-12F3F76826CA}" type="CELLRANGE">
                      <a:rPr lang="en-US" baseline="0"/>
                      <a:pPr/>
                      <a:t>[CELLRANGE]</a:t>
                    </a:fld>
                    <a:r>
                      <a:rPr lang="en-US" baseline="0"/>
                      <a:t>
</a:t>
                    </a:r>
                    <a:fld id="{E3E41009-63CE-45D0-AB0E-3E0E42FAB0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E11FA198-64B7-403E-9D9C-41902BCF288D}" type="CELLRANGE">
                      <a:rPr lang="en-US" baseline="0"/>
                      <a:pPr/>
                      <a:t>[CELLRANGE]</a:t>
                    </a:fld>
                    <a:r>
                      <a:rPr lang="en-US" baseline="0"/>
                      <a:t>
</a:t>
                    </a:r>
                    <a:fld id="{DE03B989-0639-4B75-882E-D46E96AB42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AAA89798-480E-4892-AF75-6E462528D357}" type="CELLRANGE">
                      <a:rPr lang="en-US" baseline="0"/>
                      <a:pPr/>
                      <a:t>[CELLRANGE]</a:t>
                    </a:fld>
                    <a:r>
                      <a:rPr lang="en-US" baseline="0"/>
                      <a:t>
</a:t>
                    </a:r>
                    <a:fld id="{0882313A-CCCC-4266-AEC5-51D8DF8AB2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74B16B5D-5C8E-4FFE-9880-3DE3C1881CB9}" type="CELLRANGE">
                      <a:rPr lang="en-US" baseline="0"/>
                      <a:pPr/>
                      <a:t>[CELLRANGE]</a:t>
                    </a:fld>
                    <a:r>
                      <a:rPr lang="en-US" baseline="0"/>
                      <a:t>
</a:t>
                    </a:r>
                    <a:fld id="{AFD948D0-2C77-4C3C-885B-33397C9945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F71C2DAE-53FE-4825-9D47-1A920F26A296}" type="CELLRANGE">
                      <a:rPr lang="en-US" baseline="0"/>
                      <a:pPr/>
                      <a:t>[CELLRANGE]</a:t>
                    </a:fld>
                    <a:r>
                      <a:rPr lang="en-US" baseline="0"/>
                      <a:t>
</a:t>
                    </a:r>
                    <a:fld id="{161AAE0A-8A89-45B7-BB16-B883FE4EBB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2F99073D-D574-4935-9A8D-2D1786931933}" type="CELLRANGE">
                      <a:rPr lang="en-US" baseline="0"/>
                      <a:pPr/>
                      <a:t>[CELLRANGE]</a:t>
                    </a:fld>
                    <a:r>
                      <a:rPr lang="en-US" baseline="0"/>
                      <a:t>
</a:t>
                    </a:r>
                    <a:fld id="{50D87C2E-8DA6-468F-9C94-D591995A2B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57BB4A1F-6DFF-44EB-A5CF-AF081368C153}" type="CELLRANGE">
                      <a:rPr lang="en-US" baseline="0"/>
                      <a:pPr/>
                      <a:t>[CELLRANGE]</a:t>
                    </a:fld>
                    <a:r>
                      <a:rPr lang="en-US" baseline="0"/>
                      <a:t>
</a:t>
                    </a:r>
                    <a:fld id="{9A02BEEA-7107-4348-9745-0943D21BB8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3D1637A7-A9B1-42BF-909F-69B9A224F3E3}" type="CELLRANGE">
                      <a:rPr lang="en-US" baseline="0"/>
                      <a:pPr/>
                      <a:t>[CELLRANGE]</a:t>
                    </a:fld>
                    <a:r>
                      <a:rPr lang="en-US" baseline="0"/>
                      <a:t>
</a:t>
                    </a:r>
                    <a:fld id="{C783D71D-64A7-4358-B7E5-330FBC778A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AA27E975-881C-4209-9203-EE1E17C464BE}" type="CELLRANGE">
                      <a:rPr lang="en-US" baseline="0"/>
                      <a:pPr/>
                      <a:t>[CELLRANGE]</a:t>
                    </a:fld>
                    <a:r>
                      <a:rPr lang="en-US" baseline="0"/>
                      <a:t>
</a:t>
                    </a:r>
                    <a:fld id="{9B802A77-6E49-400E-9405-E3C83AE8B6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C55378C7-EB8B-4F54-B58F-A4F590754B7F}" type="CELLRANGE">
                      <a:rPr lang="en-US" baseline="0"/>
                      <a:pPr/>
                      <a:t>[CELLRANGE]</a:t>
                    </a:fld>
                    <a:r>
                      <a:rPr lang="en-US" baseline="0"/>
                      <a:t>
</a:t>
                    </a:r>
                    <a:fld id="{994BDC32-806C-49F1-9F00-7F78B1AB71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E76A5550-E738-42B3-A80C-5FBDCB85B400}" type="CELLRANGE">
                      <a:rPr lang="en-US" baseline="0"/>
                      <a:pPr/>
                      <a:t>[CELLRANGE]</a:t>
                    </a:fld>
                    <a:r>
                      <a:rPr lang="en-US" baseline="0"/>
                      <a:t>
</a:t>
                    </a:r>
                    <a:fld id="{67CACF5D-9F17-407A-BDDF-2261B478FC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14CF6DBA-E304-495E-B728-AEF95374E8D8}" type="CELLRANGE">
                      <a:rPr lang="en-US" baseline="0"/>
                      <a:pPr/>
                      <a:t>[CELLRANGE]</a:t>
                    </a:fld>
                    <a:r>
                      <a:rPr lang="en-US" baseline="0"/>
                      <a:t>
</a:t>
                    </a:r>
                    <a:fld id="{7E1EF2F2-7253-4664-963F-54E57D864A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0312D741-E1D9-4301-92D3-85572EB3771C}" type="CELLRANGE">
                      <a:rPr lang="en-US" baseline="0"/>
                      <a:pPr/>
                      <a:t>[CELLRANGE]</a:t>
                    </a:fld>
                    <a:r>
                      <a:rPr lang="en-US" baseline="0"/>
                      <a:t>
</a:t>
                    </a:r>
                    <a:fld id="{84590086-F198-495B-9E22-B7778D1587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Canarias</c:v>
                </c:pt>
                <c:pt idx="10">
                  <c:v>Comunitat Valenciana</c:v>
                </c:pt>
                <c:pt idx="11">
                  <c:v>Media Nacional</c:v>
                </c:pt>
                <c:pt idx="12">
                  <c:v>Balears, Illes</c:v>
                </c:pt>
                <c:pt idx="13">
                  <c:v>Andalucía</c:v>
                </c:pt>
                <c:pt idx="14">
                  <c:v>Extremadura</c:v>
                </c:pt>
                <c:pt idx="15">
                  <c:v>Murcia, Región de</c:v>
                </c:pt>
                <c:pt idx="16">
                  <c:v>Melilla</c:v>
                </c:pt>
                <c:pt idx="17">
                  <c:v>País Vasco</c:v>
                </c:pt>
                <c:pt idx="18">
                  <c:v>Rioja, La</c:v>
                </c:pt>
                <c:pt idx="19">
                  <c:v>Cataluña</c:v>
                </c:pt>
              </c:strCache>
            </c:strRef>
          </c:cat>
          <c:val>
            <c:numRef>
              <c:f>'11ListaEsperaGI'!$P$13:$P$32</c:f>
              <c:numCache>
                <c:formatCode>0.00%</c:formatCode>
                <c:ptCount val="20"/>
                <c:pt idx="0">
                  <c:v>1.3362005971146419E-3</c:v>
                </c:pt>
                <c:pt idx="1">
                  <c:v>8.137692640069135E-3</c:v>
                </c:pt>
                <c:pt idx="2">
                  <c:v>3.3003300330033E-2</c:v>
                </c:pt>
                <c:pt idx="3">
                  <c:v>4.5724025492811619E-2</c:v>
                </c:pt>
                <c:pt idx="4">
                  <c:v>5.5789383267479814E-2</c:v>
                </c:pt>
                <c:pt idx="5">
                  <c:v>5.9962159802066657E-2</c:v>
                </c:pt>
                <c:pt idx="6">
                  <c:v>6.7161541180629197E-2</c:v>
                </c:pt>
                <c:pt idx="7">
                  <c:v>0.10883152653695399</c:v>
                </c:pt>
                <c:pt idx="8">
                  <c:v>0.12646550067268883</c:v>
                </c:pt>
                <c:pt idx="9">
                  <c:v>0.14271423807935979</c:v>
                </c:pt>
                <c:pt idx="10">
                  <c:v>0.14747106534220358</c:v>
                </c:pt>
                <c:pt idx="11">
                  <c:v>0.15555563700202862</c:v>
                </c:pt>
                <c:pt idx="12">
                  <c:v>0.16475562562706034</c:v>
                </c:pt>
                <c:pt idx="13">
                  <c:v>0.17421527334149009</c:v>
                </c:pt>
                <c:pt idx="14">
                  <c:v>0.20963232210261429</c:v>
                </c:pt>
                <c:pt idx="15">
                  <c:v>0.20990057707015225</c:v>
                </c:pt>
                <c:pt idx="16">
                  <c:v>0.22141560798548093</c:v>
                </c:pt>
                <c:pt idx="17">
                  <c:v>0.23821483771251931</c:v>
                </c:pt>
                <c:pt idx="18">
                  <c:v>0.24040243579560497</c:v>
                </c:pt>
                <c:pt idx="19">
                  <c:v>0.28183477425552356</c:v>
                </c:pt>
              </c:numCache>
            </c:numRef>
          </c:val>
          <c:extLst>
            <c:ext xmlns:c15="http://schemas.microsoft.com/office/drawing/2012/chart" uri="{02D57815-91ED-43cb-92C2-25804820EDAC}">
              <c15:datalabelsRange>
                <c15:f>'11ListaEsperaGI'!$N$13:$N$32</c15:f>
                <c15:dlblRangeCache>
                  <c:ptCount val="20"/>
                  <c:pt idx="0">
                    <c:v>64</c:v>
                  </c:pt>
                  <c:pt idx="1">
                    <c:v>113</c:v>
                  </c:pt>
                  <c:pt idx="2">
                    <c:v>20</c:v>
                  </c:pt>
                  <c:pt idx="3">
                    <c:v>617</c:v>
                  </c:pt>
                  <c:pt idx="4">
                    <c:v>1.299</c:v>
                  </c:pt>
                  <c:pt idx="5">
                    <c:v>412</c:v>
                  </c:pt>
                  <c:pt idx="6">
                    <c:v>1.900</c:v>
                  </c:pt>
                  <c:pt idx="7">
                    <c:v>6.164</c:v>
                  </c:pt>
                  <c:pt idx="8">
                    <c:v>658</c:v>
                  </c:pt>
                  <c:pt idx="9">
                    <c:v>2.140</c:v>
                  </c:pt>
                  <c:pt idx="10">
                    <c:v>8.091</c:v>
                  </c:pt>
                  <c:pt idx="11">
                    <c:v>84.885</c:v>
                  </c:pt>
                  <c:pt idx="12">
                    <c:v>2.299</c:v>
                  </c:pt>
                  <c:pt idx="13">
                    <c:v>16.090</c:v>
                  </c:pt>
                  <c:pt idx="14">
                    <c:v>2.999</c:v>
                  </c:pt>
                  <c:pt idx="15">
                    <c:v>3.019</c:v>
                  </c:pt>
                  <c:pt idx="16">
                    <c:v>122</c:v>
                  </c:pt>
                  <c:pt idx="17">
                    <c:v>8.631</c:v>
                  </c:pt>
                  <c:pt idx="18">
                    <c:v>908</c:v>
                  </c:pt>
                  <c:pt idx="19">
                    <c:v>29.339</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Canarias</c:v>
                </c:pt>
                <c:pt idx="10">
                  <c:v>Comunitat Valenciana</c:v>
                </c:pt>
                <c:pt idx="11">
                  <c:v>Media Nacional</c:v>
                </c:pt>
                <c:pt idx="12">
                  <c:v>Balears, Illes</c:v>
                </c:pt>
                <c:pt idx="13">
                  <c:v>Andalucía</c:v>
                </c:pt>
                <c:pt idx="14">
                  <c:v>Extremadura</c:v>
                </c:pt>
                <c:pt idx="15">
                  <c:v>Murcia, Región de</c:v>
                </c:pt>
                <c:pt idx="16">
                  <c:v>Melilla</c:v>
                </c:pt>
                <c:pt idx="17">
                  <c:v>País Vasco</c:v>
                </c:pt>
                <c:pt idx="18">
                  <c:v>Rioja, La</c:v>
                </c:pt>
                <c:pt idx="19">
                  <c:v>Cataluña</c:v>
                </c:pt>
              </c:strCache>
            </c:strRef>
          </c:cat>
          <c:val>
            <c:numRef>
              <c:f>'11ListaEsperaGI'!$Q$13:$Q$32</c:f>
              <c:numCache>
                <c:formatCode>0.00%</c:formatCode>
                <c:ptCount val="20"/>
                <c:pt idx="0">
                  <c:v>0.84444436299797132</c:v>
                </c:pt>
                <c:pt idx="1">
                  <c:v>0.84444436299797132</c:v>
                </c:pt>
                <c:pt idx="2">
                  <c:v>0.84444436299797132</c:v>
                </c:pt>
                <c:pt idx="3">
                  <c:v>0.84444436299797132</c:v>
                </c:pt>
                <c:pt idx="4">
                  <c:v>0.84444436299797132</c:v>
                </c:pt>
                <c:pt idx="5">
                  <c:v>0.84444436299797132</c:v>
                </c:pt>
                <c:pt idx="6">
                  <c:v>0.84444436299797132</c:v>
                </c:pt>
                <c:pt idx="7">
                  <c:v>0.84444436299797132</c:v>
                </c:pt>
                <c:pt idx="8">
                  <c:v>0.84444436299797132</c:v>
                </c:pt>
                <c:pt idx="9">
                  <c:v>0.84444436299797132</c:v>
                </c:pt>
                <c:pt idx="10">
                  <c:v>0.84444436299797132</c:v>
                </c:pt>
                <c:pt idx="11">
                  <c:v>0.84444436299797132</c:v>
                </c:pt>
                <c:pt idx="12">
                  <c:v>0.84444436299797132</c:v>
                </c:pt>
                <c:pt idx="13">
                  <c:v>0.84444436299797132</c:v>
                </c:pt>
                <c:pt idx="14">
                  <c:v>0.84444436299797132</c:v>
                </c:pt>
                <c:pt idx="15">
                  <c:v>0.84444436299797132</c:v>
                </c:pt>
                <c:pt idx="16">
                  <c:v>0.84444436299797132</c:v>
                </c:pt>
                <c:pt idx="17">
                  <c:v>0.84444436299797132</c:v>
                </c:pt>
                <c:pt idx="18">
                  <c:v>0.84444436299797132</c:v>
                </c:pt>
                <c:pt idx="19">
                  <c:v>0.84444436299797132</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Murcia, Región de</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Madrid, Comunidad de</c:v>
                </c:pt>
                <c:pt idx="14">
                  <c:v>Aragón</c:v>
                </c:pt>
                <c:pt idx="15">
                  <c:v>Cantabria</c:v>
                </c:pt>
                <c:pt idx="16">
                  <c:v>Canarias</c:v>
                </c:pt>
                <c:pt idx="17">
                  <c:v>Navarra, Comunidad Foral de</c:v>
                </c:pt>
                <c:pt idx="18">
                  <c:v>Galicia</c:v>
                </c:pt>
              </c:strCache>
            </c:strRef>
          </c:cat>
          <c:val>
            <c:numRef>
              <c:f>'24asolcasaad_pobl'!$AR$11:$AR$29</c:f>
              <c:numCache>
                <c:formatCode>0.00</c:formatCode>
                <c:ptCount val="19"/>
                <c:pt idx="0">
                  <c:v>8.8886872126295096</c:v>
                </c:pt>
                <c:pt idx="1">
                  <c:v>8.2521245738130382</c:v>
                </c:pt>
                <c:pt idx="2">
                  <c:v>8.13901197736147</c:v>
                </c:pt>
                <c:pt idx="3">
                  <c:v>7.5226403067150605</c:v>
                </c:pt>
                <c:pt idx="4">
                  <c:v>7.0282107783127943</c:v>
                </c:pt>
                <c:pt idx="5">
                  <c:v>6.9637768555690638</c:v>
                </c:pt>
                <c:pt idx="6">
                  <c:v>6.8708627436638263</c:v>
                </c:pt>
                <c:pt idx="7">
                  <c:v>6.5621349540091565</c:v>
                </c:pt>
                <c:pt idx="8">
                  <c:v>6.3152475949030764</c:v>
                </c:pt>
                <c:pt idx="9">
                  <c:v>6.256749031315505</c:v>
                </c:pt>
                <c:pt idx="10">
                  <c:v>5.9399477806788514</c:v>
                </c:pt>
                <c:pt idx="11">
                  <c:v>5.7005051870023493</c:v>
                </c:pt>
                <c:pt idx="12">
                  <c:v>5.4208141050845349</c:v>
                </c:pt>
                <c:pt idx="13">
                  <c:v>5.3104547648716309</c:v>
                </c:pt>
                <c:pt idx="14">
                  <c:v>5.2688402083654653</c:v>
                </c:pt>
                <c:pt idx="15">
                  <c:v>5.2679624596133134</c:v>
                </c:pt>
                <c:pt idx="16">
                  <c:v>5.1014494765297238</c:v>
                </c:pt>
                <c:pt idx="17">
                  <c:v>4.3041202102425311</c:v>
                </c:pt>
                <c:pt idx="18">
                  <c:v>3.1636500435374382</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Rioja, La</c:v>
                </c:pt>
                <c:pt idx="7">
                  <c:v>País Vasco</c:v>
                </c:pt>
                <c:pt idx="8">
                  <c:v>Murcia, Región de</c:v>
                </c:pt>
                <c:pt idx="9">
                  <c:v>TOTAL</c:v>
                </c:pt>
                <c:pt idx="10">
                  <c:v>Madrid, Comunidad de</c:v>
                </c:pt>
                <c:pt idx="11">
                  <c:v>Comunitat Valenciana</c:v>
                </c:pt>
                <c:pt idx="12">
                  <c:v>Aragón</c:v>
                </c:pt>
                <c:pt idx="13">
                  <c:v>Asturias, Principado de</c:v>
                </c:pt>
                <c:pt idx="14">
                  <c:v>Ceuta y Melilla</c:v>
                </c:pt>
                <c:pt idx="15">
                  <c:v>Navarra, Comunidad Foral de</c:v>
                </c:pt>
                <c:pt idx="16">
                  <c:v>Cantabria</c:v>
                </c:pt>
                <c:pt idx="17">
                  <c:v>Canarias</c:v>
                </c:pt>
                <c:pt idx="18">
                  <c:v>Galicia</c:v>
                </c:pt>
              </c:strCache>
            </c:strRef>
          </c:cat>
          <c:val>
            <c:numRef>
              <c:f>'24asolcasaad_pobl'!$AX$11:$AX$29</c:f>
              <c:numCache>
                <c:formatCode>0.00</c:formatCode>
                <c:ptCount val="19"/>
                <c:pt idx="0">
                  <c:v>46.462949757041763</c:v>
                </c:pt>
                <c:pt idx="1">
                  <c:v>44.656040847305597</c:v>
                </c:pt>
                <c:pt idx="2">
                  <c:v>44.195786966698151</c:v>
                </c:pt>
                <c:pt idx="3">
                  <c:v>41.944643756774497</c:v>
                </c:pt>
                <c:pt idx="4">
                  <c:v>41.00943517018186</c:v>
                </c:pt>
                <c:pt idx="5">
                  <c:v>39.969552806850615</c:v>
                </c:pt>
                <c:pt idx="6">
                  <c:v>38.414855072463766</c:v>
                </c:pt>
                <c:pt idx="7">
                  <c:v>38.359508708345921</c:v>
                </c:pt>
                <c:pt idx="8">
                  <c:v>37.891430254245606</c:v>
                </c:pt>
                <c:pt idx="9">
                  <c:v>37.739697073737034</c:v>
                </c:pt>
                <c:pt idx="10">
                  <c:v>36.754154380063234</c:v>
                </c:pt>
                <c:pt idx="11">
                  <c:v>35.786188915273492</c:v>
                </c:pt>
                <c:pt idx="12">
                  <c:v>34.670039663949531</c:v>
                </c:pt>
                <c:pt idx="13">
                  <c:v>31.271977399783058</c:v>
                </c:pt>
                <c:pt idx="14">
                  <c:v>30.783466995681678</c:v>
                </c:pt>
                <c:pt idx="15">
                  <c:v>30.600215646340004</c:v>
                </c:pt>
                <c:pt idx="16">
                  <c:v>29.600766999360832</c:v>
                </c:pt>
                <c:pt idx="17">
                  <c:v>27.236871531095616</c:v>
                </c:pt>
                <c:pt idx="18">
                  <c:v>18.926222102125433</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'25solaltabaja'!$AB$11:$AB$45</c:f>
              <c:numCache>
                <c:formatCode>0</c:formatCode>
                <c:ptCount val="35"/>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'25solaltabaja'!$AA$11:$AA$45</c:f>
              <c:numCache>
                <c:formatCode>m/d/yyyy</c:formatCode>
                <c:ptCount val="35"/>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numCache>
            </c:numRef>
          </c:cat>
          <c:val>
            <c:numRef>
              <c:f>'25solaltabaja'!$AC$11:$AC$45</c:f>
              <c:numCache>
                <c:formatCode>0</c:formatCode>
                <c:ptCount val="35"/>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6329</c:v>
                </c:pt>
                <c:pt idx="1">
                  <c:v>131023</c:v>
                </c:pt>
                <c:pt idx="2">
                  <c:v>66986</c:v>
                </c:pt>
                <c:pt idx="3">
                  <c:v>85881</c:v>
                </c:pt>
                <c:pt idx="4">
                  <c:v>94708</c:v>
                </c:pt>
                <c:pt idx="5">
                  <c:v>151575</c:v>
                </c:pt>
                <c:pt idx="6">
                  <c:v>447270</c:v>
                </c:pt>
                <c:pt idx="7">
                  <c:v>1083829</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7.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7.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7.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2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142875</xdr:colOff>
      <xdr:row>1</xdr:row>
      <xdr:rowOff>661646</xdr:rowOff>
    </xdr:to>
    <xdr:pic>
      <xdr:nvPicPr>
        <xdr:cNvPr id="4" name="Imagen 3">
          <a:extLst>
            <a:ext uri="{FF2B5EF4-FFF2-40B4-BE49-F238E27FC236}">
              <a16:creationId xmlns:a16="http://schemas.microsoft.com/office/drawing/2014/main" id="{4C029B0B-9710-D707-A2B7-A0951B03B20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84667</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6</xdr:col>
      <xdr:colOff>95250</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301625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5</xdr:col>
      <xdr:colOff>85725</xdr:colOff>
      <xdr:row>2</xdr:row>
      <xdr:rowOff>397972</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305175" cy="76944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381000</xdr:colOff>
      <xdr:row>3</xdr:row>
      <xdr:rowOff>59454</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342900</xdr:colOff>
      <xdr:row>1</xdr:row>
      <xdr:rowOff>671171</xdr:rowOff>
    </xdr:to>
    <xdr:pic>
      <xdr:nvPicPr>
        <xdr:cNvPr id="5" name="Imagen 4">
          <a:extLst>
            <a:ext uri="{FF2B5EF4-FFF2-40B4-BE49-F238E27FC236}">
              <a16:creationId xmlns:a16="http://schemas.microsoft.com/office/drawing/2014/main" id="{F554528B-740B-4305-80AA-B23AEFBC32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433917</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304800</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342900</xdr:colOff>
      <xdr:row>1</xdr:row>
      <xdr:rowOff>671171</xdr:rowOff>
    </xdr:to>
    <xdr:pic>
      <xdr:nvPicPr>
        <xdr:cNvPr id="5" name="Imagen 4">
          <a:extLst>
            <a:ext uri="{FF2B5EF4-FFF2-40B4-BE49-F238E27FC236}">
              <a16:creationId xmlns:a16="http://schemas.microsoft.com/office/drawing/2014/main" id="{F7D4F109-7672-4400-85A8-1BBF58858D2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217714</xdr:colOff>
      <xdr:row>2</xdr:row>
      <xdr:rowOff>462558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27890</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2</xdr:row>
      <xdr:rowOff>599558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552450</xdr:colOff>
      <xdr:row>2</xdr:row>
      <xdr:rowOff>32996</xdr:rowOff>
    </xdr:to>
    <xdr:pic>
      <xdr:nvPicPr>
        <xdr:cNvPr id="2" name="Imagen 1">
          <a:extLst>
            <a:ext uri="{FF2B5EF4-FFF2-40B4-BE49-F238E27FC236}">
              <a16:creationId xmlns:a16="http://schemas.microsoft.com/office/drawing/2014/main" id="{4E8BBC57-6F5B-4067-B104-23AFD43CEB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95251</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88685</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88231</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E269CC4F-59D9-497E-BDCF-50317D46A9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3</xdr:row>
      <xdr:rowOff>19139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4</xdr:row>
      <xdr:rowOff>318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3</xdr:row>
      <xdr:rowOff>6135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38100</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495301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3DF36147-2B11-440C-B984-9B8B9AF1BD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533401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438151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514351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476251</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9843</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162243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08E7B501-914A-4091-AFEB-7C7458B31C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26,8%</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73,2%</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457518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3</xdr:row>
      <xdr:rowOff>29038</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440656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9</xdr:row>
      <xdr:rowOff>157162</xdr:rowOff>
    </xdr:from>
    <xdr:to>
      <xdr:col>16</xdr:col>
      <xdr:colOff>257175</xdr:colOff>
      <xdr:row>34</xdr:row>
      <xdr:rowOff>214312</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50131</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545431</xdr:colOff>
      <xdr:row>4</xdr:row>
      <xdr:rowOff>162243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452755</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1 (CCAA)"/>
      <sheetName val="graf2"/>
      <sheetName val="graf2_covid"/>
      <sheetName val="graf2 (CCAA)"/>
      <sheetName val="graf3"/>
      <sheetName val="graf4"/>
      <sheetName val="graf5"/>
      <sheetName val="graf6"/>
      <sheetName val="graf6_covid"/>
      <sheetName val="CuadroTiempos"/>
      <sheetName val="grafTiempos"/>
      <sheetName val="grafTiempos (CCAA)"/>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 val="Graficos nuevos Plan de Choque"/>
      <sheetName val="LISTA ESPERA EFECTI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
          <cell r="V5">
            <v>3.7600570199811445E-2</v>
          </cell>
          <cell r="W5">
            <v>74700</v>
          </cell>
        </row>
        <row r="6">
          <cell r="V6">
            <v>4.893314658632808E-2</v>
          </cell>
          <cell r="W6">
            <v>90697</v>
          </cell>
        </row>
        <row r="7">
          <cell r="V7">
            <v>4.8665244633307347E-2</v>
          </cell>
          <cell r="W7">
            <v>17499</v>
          </cell>
        </row>
        <row r="8">
          <cell r="V8">
            <v>4.8997629708369184E-2</v>
          </cell>
          <cell r="W8">
            <v>73198</v>
          </cell>
        </row>
        <row r="9">
          <cell r="V9">
            <v>4.8544326395121074E-2</v>
          </cell>
          <cell r="W9">
            <v>25153</v>
          </cell>
        </row>
        <row r="10">
          <cell r="V10">
            <v>5.327100476358182E-2</v>
          </cell>
          <cell r="W10">
            <v>29948</v>
          </cell>
        </row>
        <row r="11">
          <cell r="V11">
            <v>4.3756739896803953E-2</v>
          </cell>
          <cell r="W11">
            <v>18097</v>
          </cell>
        </row>
        <row r="12">
          <cell r="V12">
            <v>7.404705411596102E-2</v>
          </cell>
          <cell r="W12">
            <v>97337</v>
          </cell>
        </row>
        <row r="13">
          <cell r="V13">
            <v>9.2522767177250165E-2</v>
          </cell>
          <cell r="W13">
            <v>38942</v>
          </cell>
        </row>
        <row r="14">
          <cell r="V14">
            <v>7.1032020634121729E-2</v>
          </cell>
          <cell r="W14">
            <v>36132</v>
          </cell>
        </row>
        <row r="15">
          <cell r="V15">
            <v>5.7831081186390465E-2</v>
          </cell>
          <cell r="W15">
            <v>22263</v>
          </cell>
        </row>
        <row r="16">
          <cell r="V16">
            <v>-0.13456907124540085</v>
          </cell>
          <cell r="W16">
            <v>-24139</v>
          </cell>
        </row>
        <row r="17">
          <cell r="V17">
            <v>-0.14178337137804098</v>
          </cell>
          <cell r="W17">
            <v>-13789</v>
          </cell>
        </row>
        <row r="18">
          <cell r="V18">
            <v>-0.11556718370398056</v>
          </cell>
          <cell r="W18">
            <v>-6184</v>
          </cell>
        </row>
        <row r="19">
          <cell r="V19">
            <v>-0.14558289069052277</v>
          </cell>
          <cell r="W19">
            <v>-4166</v>
          </cell>
        </row>
        <row r="24">
          <cell r="V24">
            <v>9.6048924106680866E-2</v>
          </cell>
          <cell r="W24">
            <v>167031</v>
          </cell>
        </row>
        <row r="25">
          <cell r="V25">
            <v>5.7441094809667526E-2</v>
          </cell>
          <cell r="W25">
            <v>3786</v>
          </cell>
        </row>
        <row r="26">
          <cell r="V26">
            <v>0.18972668474859167</v>
          </cell>
          <cell r="W26">
            <v>68202</v>
          </cell>
        </row>
        <row r="27">
          <cell r="V27">
            <v>5.7215302189592032E-2</v>
          </cell>
          <cell r="W27">
            <v>18571</v>
          </cell>
        </row>
        <row r="28">
          <cell r="V28">
            <v>6.9828386136291831E-2</v>
          </cell>
          <cell r="W28">
            <v>6848</v>
          </cell>
        </row>
        <row r="29">
          <cell r="V29">
            <v>3.2798804837454565E-2</v>
          </cell>
          <cell r="W29">
            <v>5774</v>
          </cell>
        </row>
        <row r="30">
          <cell r="V30">
            <v>0.12660166310592791</v>
          </cell>
          <cell r="W30">
            <v>23644</v>
          </cell>
        </row>
        <row r="31">
          <cell r="V31">
            <v>0.12748762501262756</v>
          </cell>
          <cell r="W31">
            <v>2524</v>
          </cell>
        </row>
        <row r="32">
          <cell r="V32">
            <v>-7.5117370892018753E-2</v>
          </cell>
          <cell r="W32">
            <v>-16</v>
          </cell>
        </row>
        <row r="33">
          <cell r="V33">
            <v>9.7600418170829428E-2</v>
          </cell>
          <cell r="W33">
            <v>5975</v>
          </cell>
        </row>
        <row r="34">
          <cell r="V34">
            <v>0.21429842512679054</v>
          </cell>
          <cell r="W34">
            <v>4817</v>
          </cell>
        </row>
        <row r="35">
          <cell r="V35">
            <v>0.12454997531637191</v>
          </cell>
          <cell r="W35">
            <v>10344</v>
          </cell>
        </row>
        <row r="36">
          <cell r="V36" t="str">
            <v>-</v>
          </cell>
          <cell r="W36">
            <v>0</v>
          </cell>
        </row>
        <row r="37">
          <cell r="V37">
            <v>7.5365384281974368E-2</v>
          </cell>
          <cell r="W37">
            <v>39123</v>
          </cell>
        </row>
        <row r="38">
          <cell r="V38">
            <v>0.11939146731341643</v>
          </cell>
          <cell r="W38">
            <v>1083</v>
          </cell>
        </row>
        <row r="39">
          <cell r="O39">
            <v>4.2153238716406971E-3</v>
          </cell>
          <cell r="V39">
            <v>2.4708764918951465E-2</v>
          </cell>
        </row>
      </sheetData>
      <sheetData sheetId="31">
        <row r="5">
          <cell r="N5">
            <v>-9.5883981567519427E-3</v>
          </cell>
          <cell r="O5">
            <v>-4045</v>
          </cell>
        </row>
        <row r="6">
          <cell r="N6">
            <v>6.2653995072157631E-2</v>
          </cell>
          <cell r="O6">
            <v>3204</v>
          </cell>
        </row>
        <row r="7">
          <cell r="N7">
            <v>6.424239681390298E-2</v>
          </cell>
          <cell r="O7">
            <v>2839</v>
          </cell>
        </row>
        <row r="8">
          <cell r="N8">
            <v>9.8924839228295758E-2</v>
          </cell>
          <cell r="O8">
            <v>3938</v>
          </cell>
        </row>
        <row r="9">
          <cell r="N9">
            <v>9.7616501672932898E-2</v>
          </cell>
          <cell r="O9">
            <v>5660</v>
          </cell>
        </row>
        <row r="10">
          <cell r="N10">
            <v>2.4827288428324712E-2</v>
          </cell>
          <cell r="O10">
            <v>575</v>
          </cell>
        </row>
        <row r="11">
          <cell r="N11">
            <v>6.555234231610596E-2</v>
          </cell>
          <cell r="O11">
            <v>9679</v>
          </cell>
        </row>
        <row r="12">
          <cell r="N12">
            <v>5.3878503644009923E-2</v>
          </cell>
          <cell r="O12">
            <v>4894</v>
          </cell>
        </row>
        <row r="13">
          <cell r="N13">
            <v>-2.3628891383049577E-3</v>
          </cell>
          <cell r="O13">
            <v>-840</v>
          </cell>
        </row>
        <row r="14">
          <cell r="N14">
            <v>9.6261927595943098E-2</v>
          </cell>
          <cell r="O14">
            <v>17967</v>
          </cell>
        </row>
        <row r="15">
          <cell r="N15">
            <v>3.4544078032290537E-2</v>
          </cell>
          <cell r="O15">
            <v>1962</v>
          </cell>
        </row>
        <row r="16">
          <cell r="N16">
            <v>4.0441862490203651E-2</v>
          </cell>
          <cell r="O16">
            <v>3251</v>
          </cell>
        </row>
        <row r="17">
          <cell r="N17">
            <v>7.8667252840946889E-2</v>
          </cell>
          <cell r="O17">
            <v>17715</v>
          </cell>
        </row>
        <row r="18">
          <cell r="N18">
            <v>0.14514330923868091</v>
          </cell>
          <cell r="O18">
            <v>8072</v>
          </cell>
        </row>
        <row r="19">
          <cell r="N19">
            <v>3.642585907833662E-2</v>
          </cell>
          <cell r="O19">
            <v>777</v>
          </cell>
        </row>
        <row r="20">
          <cell r="N20">
            <v>4.2161509323476176E-2</v>
          </cell>
          <cell r="O20">
            <v>4608</v>
          </cell>
        </row>
        <row r="21">
          <cell r="N21">
            <v>2.4255557108905368E-2</v>
          </cell>
          <cell r="O21">
            <v>347</v>
          </cell>
        </row>
        <row r="22">
          <cell r="O22">
            <v>96</v>
          </cell>
        </row>
        <row r="23">
          <cell r="O23">
            <v>230</v>
          </cell>
        </row>
        <row r="24">
          <cell r="N24">
            <v>4.0735964467209396E-2</v>
          </cell>
          <cell r="O24">
            <v>80929</v>
          </cell>
          <cell r="P24">
            <v>6.5474994978911516E-2</v>
          </cell>
        </row>
        <row r="30">
          <cell r="N30">
            <v>3.6766745620212093E-2</v>
          </cell>
          <cell r="O30">
            <v>13784</v>
          </cell>
        </row>
        <row r="31">
          <cell r="N31">
            <v>2.9838366652488402E-2</v>
          </cell>
          <cell r="O31">
            <v>1403</v>
          </cell>
        </row>
        <row r="32">
          <cell r="N32">
            <v>2.0936419921923521E-2</v>
          </cell>
          <cell r="O32">
            <v>842</v>
          </cell>
        </row>
        <row r="33">
          <cell r="N33">
            <v>0.1278384732402158</v>
          </cell>
          <cell r="O33">
            <v>4622</v>
          </cell>
        </row>
        <row r="34">
          <cell r="N34">
            <v>0.11885702279651222</v>
          </cell>
          <cell r="O34">
            <v>5657</v>
          </cell>
        </row>
        <row r="35">
          <cell r="N35">
            <v>2.3970004017319191E-2</v>
          </cell>
          <cell r="O35">
            <v>537</v>
          </cell>
        </row>
        <row r="36">
          <cell r="N36">
            <v>7.3295731096286509E-2</v>
          </cell>
          <cell r="O36">
            <v>10240</v>
          </cell>
        </row>
        <row r="37">
          <cell r="N37">
            <v>6.1605604685884829E-2</v>
          </cell>
          <cell r="O37">
            <v>5364</v>
          </cell>
        </row>
        <row r="38">
          <cell r="N38">
            <v>-1.1312907837430219E-2</v>
          </cell>
          <cell r="O38">
            <v>-3743</v>
          </cell>
        </row>
        <row r="39">
          <cell r="N39">
            <v>0.11276184205111317</v>
          </cell>
          <cell r="O39">
            <v>19180</v>
          </cell>
        </row>
        <row r="40">
          <cell r="N40">
            <v>4.4141729938960816E-2</v>
          </cell>
          <cell r="O40">
            <v>2372</v>
          </cell>
        </row>
        <row r="41">
          <cell r="N41">
            <v>4.275948573220445E-2</v>
          </cell>
          <cell r="O41">
            <v>3409</v>
          </cell>
        </row>
        <row r="42">
          <cell r="N42">
            <v>7.8536056260390952E-2</v>
          </cell>
          <cell r="O42">
            <v>17667</v>
          </cell>
        </row>
        <row r="43">
          <cell r="N43">
            <v>7.7773564571816278E-2</v>
          </cell>
          <cell r="O43">
            <v>3897</v>
          </cell>
        </row>
        <row r="44">
          <cell r="N44">
            <v>3.5638723024119523E-2</v>
          </cell>
          <cell r="O44">
            <v>758</v>
          </cell>
        </row>
        <row r="45">
          <cell r="N45">
            <v>4.3778568735111989E-2</v>
          </cell>
          <cell r="O45">
            <v>4760</v>
          </cell>
        </row>
        <row r="46">
          <cell r="N46">
            <v>2.9461397834341208E-2</v>
          </cell>
          <cell r="O46">
            <v>419</v>
          </cell>
        </row>
        <row r="47">
          <cell r="H47">
            <v>2207</v>
          </cell>
        </row>
        <row r="48">
          <cell r="H48">
            <v>2843</v>
          </cell>
        </row>
        <row r="49">
          <cell r="N49">
            <v>4.936530476593326E-2</v>
          </cell>
          <cell r="P49">
            <v>6.991525423728806E-2</v>
          </cell>
        </row>
        <row r="55">
          <cell r="N55">
            <v>3.7787979395483617E-2</v>
          </cell>
          <cell r="O55">
            <v>11598</v>
          </cell>
        </row>
        <row r="56">
          <cell r="N56">
            <v>2.937501593696612E-2</v>
          </cell>
          <cell r="O56">
            <v>1152</v>
          </cell>
        </row>
        <row r="57">
          <cell r="N57">
            <v>1.9201712415008787E-2</v>
          </cell>
          <cell r="O57">
            <v>610</v>
          </cell>
        </row>
        <row r="58">
          <cell r="N58">
            <v>0.12660066898672162</v>
          </cell>
          <cell r="O58">
            <v>3747</v>
          </cell>
        </row>
        <row r="59">
          <cell r="N59">
            <v>0.11961745367603105</v>
          </cell>
          <cell r="O59">
            <v>5003</v>
          </cell>
        </row>
        <row r="60">
          <cell r="N60">
            <v>9.9337748344370258E-3</v>
          </cell>
          <cell r="O60">
            <v>183</v>
          </cell>
        </row>
        <row r="61">
          <cell r="N61">
            <v>7.0695999373678875E-2</v>
          </cell>
          <cell r="O61">
            <v>8127</v>
          </cell>
        </row>
        <row r="62">
          <cell r="N62">
            <v>7.3425678366232372E-2</v>
          </cell>
          <cell r="O62">
            <v>5163</v>
          </cell>
        </row>
        <row r="63">
          <cell r="N63">
            <v>-3.1769423481140757E-2</v>
          </cell>
          <cell r="O63">
            <v>-8192</v>
          </cell>
        </row>
        <row r="64">
          <cell r="N64">
            <v>0.11591838420552647</v>
          </cell>
          <cell r="O64">
            <v>16839</v>
          </cell>
        </row>
        <row r="65">
          <cell r="N65">
            <v>4.8849612243320628E-2</v>
          </cell>
          <cell r="O65">
            <v>1896</v>
          </cell>
        </row>
        <row r="66">
          <cell r="N66">
            <v>4.5444462929074447E-2</v>
          </cell>
          <cell r="O66">
            <v>3278</v>
          </cell>
        </row>
        <row r="67">
          <cell r="N67">
            <v>9.0670648051004665E-2</v>
          </cell>
          <cell r="O67">
            <v>15729</v>
          </cell>
        </row>
        <row r="68">
          <cell r="N68">
            <v>7.3634043322114984E-2</v>
          </cell>
          <cell r="O68">
            <v>3260</v>
          </cell>
        </row>
        <row r="69">
          <cell r="N69">
            <v>5.1218144432674917E-2</v>
          </cell>
          <cell r="O69">
            <v>822</v>
          </cell>
        </row>
        <row r="70">
          <cell r="N70">
            <v>3.7401002917808679E-2</v>
          </cell>
          <cell r="O70">
            <v>2961</v>
          </cell>
        </row>
        <row r="71">
          <cell r="N71">
            <v>2.8865582603675444E-2</v>
          </cell>
          <cell r="O71">
            <v>300</v>
          </cell>
        </row>
        <row r="72">
          <cell r="O72">
            <v>41</v>
          </cell>
        </row>
        <row r="73">
          <cell r="O73">
            <v>238</v>
          </cell>
        </row>
        <row r="74">
          <cell r="N74">
            <v>4.8701092235203136E-2</v>
          </cell>
          <cell r="P74">
            <v>8.0705814289846689E-2</v>
          </cell>
        </row>
        <row r="80">
          <cell r="N80">
            <v>6.1071504042886859E-2</v>
          </cell>
          <cell r="O80">
            <v>16473</v>
          </cell>
        </row>
        <row r="81">
          <cell r="N81">
            <v>7.9386400881175545E-2</v>
          </cell>
          <cell r="O81">
            <v>2955</v>
          </cell>
        </row>
        <row r="82">
          <cell r="N82">
            <v>8.7001950404012263E-2</v>
          </cell>
          <cell r="O82">
            <v>2498</v>
          </cell>
        </row>
        <row r="83">
          <cell r="N83">
            <v>9.9559272234150731E-2</v>
          </cell>
          <cell r="O83">
            <v>2643</v>
          </cell>
        </row>
        <row r="84">
          <cell r="N84">
            <v>0.1653765154533553</v>
          </cell>
          <cell r="O84">
            <v>5811</v>
          </cell>
        </row>
        <row r="85">
          <cell r="N85">
            <v>-3.4272141160502256E-2</v>
          </cell>
          <cell r="O85">
            <v>-606</v>
          </cell>
        </row>
        <row r="86">
          <cell r="N86">
            <v>7.0980392156862804E-2</v>
          </cell>
          <cell r="O86">
            <v>8145</v>
          </cell>
        </row>
        <row r="87">
          <cell r="N87">
            <v>7.2968787228973042E-2</v>
          </cell>
          <cell r="O87">
            <v>4900</v>
          </cell>
        </row>
        <row r="88">
          <cell r="N88">
            <v>7.3325950222288272E-2</v>
          </cell>
          <cell r="O88">
            <v>13838</v>
          </cell>
        </row>
        <row r="89">
          <cell r="N89">
            <v>6.6255470074711331E-2</v>
          </cell>
          <cell r="O89">
            <v>8948</v>
          </cell>
        </row>
        <row r="90">
          <cell r="N90">
            <v>7.3610769609048443E-2</v>
          </cell>
          <cell r="O90">
            <v>2395</v>
          </cell>
        </row>
        <row r="91">
          <cell r="N91">
            <v>7.2819841443014122E-2</v>
          </cell>
          <cell r="O91">
            <v>5006</v>
          </cell>
        </row>
        <row r="92">
          <cell r="N92">
            <v>8.6467646986378988E-2</v>
          </cell>
          <cell r="O92">
            <v>14042</v>
          </cell>
        </row>
        <row r="93">
          <cell r="N93">
            <v>7.4576092402626415E-2</v>
          </cell>
          <cell r="O93">
            <v>2828</v>
          </cell>
        </row>
        <row r="94">
          <cell r="N94">
            <v>6.0354410514614543E-2</v>
          </cell>
          <cell r="O94">
            <v>923</v>
          </cell>
        </row>
        <row r="95">
          <cell r="N95">
            <v>3.5719765550679794E-2</v>
          </cell>
          <cell r="O95">
            <v>2328</v>
          </cell>
        </row>
        <row r="96">
          <cell r="N96">
            <v>6.8675543097407088E-2</v>
          </cell>
          <cell r="O96">
            <v>588</v>
          </cell>
        </row>
        <row r="97">
          <cell r="O97">
            <v>84</v>
          </cell>
        </row>
        <row r="98">
          <cell r="O98">
            <v>138</v>
          </cell>
        </row>
        <row r="99">
          <cell r="N99">
            <v>7.1460576373743034E-2</v>
          </cell>
          <cell r="P99">
            <v>6.9527090510491663E-2</v>
          </cell>
        </row>
        <row r="105">
          <cell r="N105">
            <v>-0.13108362463027701</v>
          </cell>
          <cell r="O105">
            <v>-4875</v>
          </cell>
        </row>
        <row r="106">
          <cell r="N106">
            <v>-0.90421263791374118</v>
          </cell>
          <cell r="O106">
            <v>-1803</v>
          </cell>
        </row>
        <row r="107">
          <cell r="N107">
            <v>-0.61780104712041883</v>
          </cell>
          <cell r="O107">
            <v>-1888</v>
          </cell>
        </row>
        <row r="108">
          <cell r="N108">
            <v>0.36196721311475399</v>
          </cell>
          <cell r="O108">
            <v>1104</v>
          </cell>
        </row>
        <row r="109">
          <cell r="N109">
            <v>-0.12083146403469414</v>
          </cell>
          <cell r="O109">
            <v>-808</v>
          </cell>
        </row>
        <row r="110">
          <cell r="N110">
            <v>1.0662162162162163</v>
          </cell>
          <cell r="O110">
            <v>789</v>
          </cell>
        </row>
        <row r="111">
          <cell r="N111">
            <v>-8.6956521739130488E-2</v>
          </cell>
          <cell r="O111">
            <v>-18</v>
          </cell>
        </row>
        <row r="112">
          <cell r="N112">
            <v>8.3122629582806473E-2</v>
          </cell>
          <cell r="O112">
            <v>263</v>
          </cell>
        </row>
        <row r="113">
          <cell r="N113">
            <v>-0.31863347748738047</v>
          </cell>
          <cell r="O113">
            <v>-22030</v>
          </cell>
        </row>
        <row r="114">
          <cell r="N114">
            <v>0.772642710271223</v>
          </cell>
          <cell r="O114">
            <v>7891</v>
          </cell>
        </row>
        <row r="115">
          <cell r="N115">
            <v>-7.9496574796877439E-2</v>
          </cell>
          <cell r="O115">
            <v>-499</v>
          </cell>
        </row>
        <row r="116">
          <cell r="N116">
            <v>-0.51018600531443759</v>
          </cell>
          <cell r="O116">
            <v>-1728</v>
          </cell>
        </row>
        <row r="117">
          <cell r="N117">
            <v>0.15228380574110845</v>
          </cell>
          <cell r="O117">
            <v>1687</v>
          </cell>
        </row>
        <row r="118">
          <cell r="N118">
            <v>6.8010075566750539E-2</v>
          </cell>
          <cell r="O118">
            <v>432</v>
          </cell>
        </row>
        <row r="119">
          <cell r="N119">
            <v>-0.1335978835978836</v>
          </cell>
          <cell r="O119">
            <v>-101</v>
          </cell>
        </row>
        <row r="120">
          <cell r="N120">
            <v>4.5230439442658144E-2</v>
          </cell>
          <cell r="O120">
            <v>633</v>
          </cell>
        </row>
        <row r="121">
          <cell r="N121">
            <v>-0.15729109776078642</v>
          </cell>
          <cell r="O121">
            <v>-288</v>
          </cell>
        </row>
        <row r="122">
          <cell r="O122">
            <v>-43</v>
          </cell>
        </row>
        <row r="123">
          <cell r="O123">
            <v>100</v>
          </cell>
        </row>
        <row r="124">
          <cell r="N124">
            <v>-0.11808451332367043</v>
          </cell>
          <cell r="O124">
            <v>-21182</v>
          </cell>
          <cell r="P124">
            <v>0.21590909090909083</v>
          </cell>
        </row>
        <row r="144">
          <cell r="W144">
            <v>561.13</v>
          </cell>
        </row>
        <row r="145">
          <cell r="W145">
            <v>194.28</v>
          </cell>
        </row>
        <row r="146">
          <cell r="W146">
            <v>306.41000000000003</v>
          </cell>
        </row>
        <row r="147">
          <cell r="W147">
            <v>219.41</v>
          </cell>
        </row>
        <row r="148">
          <cell r="W148">
            <v>635.79</v>
          </cell>
        </row>
        <row r="149">
          <cell r="W149">
            <v>176.45</v>
          </cell>
        </row>
        <row r="150">
          <cell r="W150">
            <v>127.67</v>
          </cell>
        </row>
        <row r="151">
          <cell r="W151">
            <v>190.07</v>
          </cell>
        </row>
        <row r="152">
          <cell r="W152">
            <v>279.92</v>
          </cell>
        </row>
        <row r="153">
          <cell r="W153">
            <v>278.3</v>
          </cell>
        </row>
        <row r="154">
          <cell r="W154">
            <v>307.08999999999997</v>
          </cell>
        </row>
        <row r="155">
          <cell r="W155">
            <v>364.39</v>
          </cell>
        </row>
        <row r="156">
          <cell r="W156">
            <v>287.55</v>
          </cell>
        </row>
        <row r="157">
          <cell r="W157">
            <v>509.63</v>
          </cell>
        </row>
        <row r="158">
          <cell r="W158">
            <v>180.65</v>
          </cell>
        </row>
        <row r="159">
          <cell r="W159">
            <v>140.4</v>
          </cell>
        </row>
        <row r="160">
          <cell r="W160">
            <v>199.03</v>
          </cell>
        </row>
        <row r="161">
          <cell r="W161">
            <v>63.97</v>
          </cell>
        </row>
        <row r="162">
          <cell r="W162">
            <v>264.74</v>
          </cell>
        </row>
        <row r="163">
          <cell r="W163">
            <v>326.85000000000002</v>
          </cell>
        </row>
        <row r="194">
          <cell r="W194">
            <v>356.35</v>
          </cell>
        </row>
        <row r="195">
          <cell r="W195">
            <v>151.53</v>
          </cell>
        </row>
        <row r="196">
          <cell r="W196">
            <v>186.18</v>
          </cell>
        </row>
        <row r="197">
          <cell r="W197">
            <v>122.6</v>
          </cell>
        </row>
        <row r="198">
          <cell r="W198">
            <v>413.55</v>
          </cell>
        </row>
        <row r="199">
          <cell r="W199">
            <v>128.16</v>
          </cell>
        </row>
        <row r="200">
          <cell r="W200">
            <v>118.66</v>
          </cell>
        </row>
        <row r="201">
          <cell r="W201">
            <v>127.06</v>
          </cell>
        </row>
        <row r="202">
          <cell r="W202">
            <v>177.24</v>
          </cell>
        </row>
        <row r="203">
          <cell r="W203">
            <v>198.47</v>
          </cell>
        </row>
        <row r="204">
          <cell r="W204">
            <v>137.4</v>
          </cell>
        </row>
        <row r="205">
          <cell r="W205">
            <v>265.19</v>
          </cell>
        </row>
        <row r="206">
          <cell r="W206">
            <v>164.59</v>
          </cell>
        </row>
        <row r="207">
          <cell r="W207">
            <v>267.49</v>
          </cell>
        </row>
        <row r="208">
          <cell r="W208">
            <v>108.55</v>
          </cell>
        </row>
        <row r="209">
          <cell r="W209">
            <v>81.16</v>
          </cell>
        </row>
        <row r="210">
          <cell r="W210">
            <v>52.87</v>
          </cell>
        </row>
        <row r="211">
          <cell r="W211">
            <v>31.82</v>
          </cell>
        </row>
        <row r="212">
          <cell r="W212">
            <v>120.46</v>
          </cell>
        </row>
        <row r="213">
          <cell r="W213">
            <v>201.03</v>
          </cell>
        </row>
        <row r="220">
          <cell r="N220">
            <v>8.0923698386504928E-2</v>
          </cell>
          <cell r="O220">
            <v>31532</v>
          </cell>
          <cell r="W220">
            <v>215.31</v>
          </cell>
        </row>
        <row r="221">
          <cell r="N221">
            <v>0.19388249406011404</v>
          </cell>
          <cell r="O221">
            <v>8405</v>
          </cell>
          <cell r="W221">
            <v>43.57</v>
          </cell>
        </row>
        <row r="222">
          <cell r="N222">
            <v>9.9831025836694565E-2</v>
          </cell>
          <cell r="O222">
            <v>3663</v>
          </cell>
          <cell r="W222">
            <v>132.38</v>
          </cell>
        </row>
        <row r="223">
          <cell r="N223">
            <v>0.10978265906668527</v>
          </cell>
          <cell r="O223">
            <v>4738</v>
          </cell>
          <cell r="W223">
            <v>96.86</v>
          </cell>
        </row>
        <row r="224">
          <cell r="N224">
            <v>0.18368443955256364</v>
          </cell>
          <cell r="O224">
            <v>7176</v>
          </cell>
          <cell r="W224">
            <v>183.53</v>
          </cell>
        </row>
        <row r="225">
          <cell r="N225">
            <v>-4.3075264954194337E-2</v>
          </cell>
          <cell r="O225">
            <v>-1199</v>
          </cell>
          <cell r="W225">
            <v>59.56</v>
          </cell>
        </row>
        <row r="226">
          <cell r="N226">
            <v>9.961834781538137E-2</v>
          </cell>
          <cell r="O226">
            <v>15374</v>
          </cell>
          <cell r="W226">
            <v>0.03</v>
          </cell>
        </row>
        <row r="227">
          <cell r="N227">
            <v>7.6346906116642854E-2</v>
          </cell>
          <cell r="O227">
            <v>6870</v>
          </cell>
          <cell r="W227">
            <v>66.95</v>
          </cell>
        </row>
        <row r="228">
          <cell r="N228">
            <v>8.1459331716920103E-2</v>
          </cell>
          <cell r="O228">
            <v>18579</v>
          </cell>
          <cell r="W228">
            <v>110.01</v>
          </cell>
        </row>
        <row r="229">
          <cell r="N229">
            <v>0.17203655834564247</v>
          </cell>
          <cell r="O229">
            <v>29816</v>
          </cell>
          <cell r="W229">
            <v>77.78</v>
          </cell>
        </row>
        <row r="230">
          <cell r="N230">
            <v>0.11326673821514066</v>
          </cell>
          <cell r="O230">
            <v>4116</v>
          </cell>
          <cell r="W230">
            <v>160.72999999999999</v>
          </cell>
        </row>
        <row r="231">
          <cell r="N231">
            <v>7.7676420171895133E-2</v>
          </cell>
          <cell r="O231">
            <v>6480</v>
          </cell>
          <cell r="W231">
            <v>89.16</v>
          </cell>
        </row>
        <row r="232">
          <cell r="N232">
            <v>0.10739187250413496</v>
          </cell>
          <cell r="O232">
            <v>23504</v>
          </cell>
          <cell r="W232">
            <v>54.82</v>
          </cell>
        </row>
        <row r="233">
          <cell r="N233">
            <v>7.351237493417595E-2</v>
          </cell>
          <cell r="O233">
            <v>3490</v>
          </cell>
          <cell r="W233">
            <v>259.27999999999997</v>
          </cell>
        </row>
        <row r="234">
          <cell r="N234">
            <v>9.2701301242539946E-2</v>
          </cell>
          <cell r="O234">
            <v>1895</v>
          </cell>
          <cell r="W234">
            <v>76.540000000000006</v>
          </cell>
        </row>
        <row r="235">
          <cell r="N235">
            <v>5.0525168009257104E-2</v>
          </cell>
          <cell r="O235">
            <v>4541</v>
          </cell>
          <cell r="W235">
            <v>51.24</v>
          </cell>
        </row>
        <row r="236">
          <cell r="N236">
            <v>8.2885409363558482E-2</v>
          </cell>
          <cell r="O236">
            <v>1064</v>
          </cell>
          <cell r="W236">
            <v>151.76</v>
          </cell>
        </row>
        <row r="237">
          <cell r="O237">
            <v>72</v>
          </cell>
          <cell r="W237">
            <v>34.869999999999997</v>
          </cell>
        </row>
        <row r="238">
          <cell r="O238">
            <v>195</v>
          </cell>
          <cell r="W238">
            <v>136.57</v>
          </cell>
        </row>
        <row r="239">
          <cell r="N239">
            <v>9.7935043875286176E-2</v>
          </cell>
          <cell r="O239">
            <v>170311</v>
          </cell>
          <cell r="P239">
            <v>6.1948955916473425E-2</v>
          </cell>
          <cell r="W239">
            <v>107.64</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row r="6">
          <cell r="B6" t="str">
            <v>Situación a 31 de diciembre de 2022</v>
          </cell>
        </row>
      </sheetData>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26"/>
      <c r="C2" s="1026"/>
      <c r="D2" s="1026"/>
      <c r="E2" s="1026"/>
      <c r="F2" s="1026"/>
      <c r="G2" s="1026"/>
      <c r="H2" s="1026"/>
      <c r="I2" s="1026"/>
      <c r="J2" s="1026"/>
      <c r="K2" s="1026"/>
      <c r="L2" s="1026"/>
      <c r="M2" s="1026"/>
      <c r="N2" s="1026"/>
      <c r="O2" s="1026"/>
      <c r="P2" s="1026"/>
      <c r="Q2" s="1026"/>
      <c r="R2" s="1026"/>
      <c r="S2" s="1026"/>
      <c r="T2" s="1026"/>
      <c r="U2" s="10"/>
    </row>
    <row r="3" spans="1:21" s="7" customFormat="1" ht="45.75" customHeight="1" x14ac:dyDescent="0.2">
      <c r="A3" s="8"/>
      <c r="B3" s="1025" t="s">
        <v>2</v>
      </c>
      <c r="C3" s="1025"/>
      <c r="D3" s="1025"/>
      <c r="E3" s="1025"/>
      <c r="F3" s="1025"/>
      <c r="G3" s="1025"/>
      <c r="H3" s="1025"/>
      <c r="I3" s="1025"/>
      <c r="J3" s="1025"/>
      <c r="K3" s="1025"/>
      <c r="L3" s="1025"/>
      <c r="M3" s="1025"/>
      <c r="N3" s="1025"/>
      <c r="O3" s="1025"/>
      <c r="P3" s="1025"/>
      <c r="Q3" s="1025"/>
      <c r="R3" s="1025"/>
      <c r="S3" s="1025"/>
      <c r="T3" s="1025"/>
      <c r="U3" s="8"/>
    </row>
    <row r="4" spans="1:21" s="7" customFormat="1" ht="45.75" customHeight="1" x14ac:dyDescent="0.2">
      <c r="A4" s="8"/>
      <c r="B4" s="1025" t="s">
        <v>1</v>
      </c>
      <c r="C4" s="1025"/>
      <c r="D4" s="1025"/>
      <c r="E4" s="1025"/>
      <c r="F4" s="1025"/>
      <c r="G4" s="1025"/>
      <c r="H4" s="1025"/>
      <c r="I4" s="1025"/>
      <c r="J4" s="1025"/>
      <c r="K4" s="1025"/>
      <c r="L4" s="1025"/>
      <c r="M4" s="1025"/>
      <c r="N4" s="1025"/>
      <c r="O4" s="1025"/>
      <c r="P4" s="1025"/>
      <c r="Q4" s="1025"/>
      <c r="R4" s="1025"/>
      <c r="S4" s="1025"/>
      <c r="T4" s="1025"/>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27" t="s">
        <v>489</v>
      </c>
      <c r="C6" s="1027"/>
      <c r="D6" s="1027"/>
      <c r="E6" s="1027"/>
      <c r="F6" s="1027"/>
      <c r="G6" s="1027"/>
      <c r="H6" s="1027"/>
      <c r="I6" s="1027"/>
      <c r="J6" s="1027"/>
      <c r="K6" s="1027"/>
      <c r="L6" s="1027"/>
      <c r="M6" s="1027"/>
      <c r="N6" s="1027"/>
      <c r="O6" s="1027"/>
      <c r="P6" s="1027"/>
      <c r="Q6" s="1027"/>
      <c r="R6" s="1027"/>
      <c r="S6" s="1027"/>
      <c r="T6" s="1027"/>
      <c r="U6" s="1027"/>
    </row>
    <row r="7" spans="1:21" ht="74.099999999999994" customHeight="1" x14ac:dyDescent="0.25">
      <c r="B7" s="1028"/>
      <c r="C7" s="1028"/>
      <c r="D7" s="1028"/>
      <c r="E7" s="1028"/>
      <c r="F7" s="1028"/>
      <c r="G7" s="1028"/>
      <c r="H7" s="1028"/>
      <c r="I7" s="1028"/>
      <c r="J7" s="1028"/>
      <c r="K7" s="1028"/>
      <c r="L7" s="1028"/>
      <c r="M7" s="1028"/>
      <c r="N7" s="1028"/>
      <c r="O7" s="1028"/>
      <c r="P7" s="1028"/>
      <c r="Q7" s="1028"/>
      <c r="R7" s="1028"/>
      <c r="S7" s="1028"/>
      <c r="T7" s="1028"/>
      <c r="U7" s="1028"/>
    </row>
    <row r="8" spans="1:21" ht="48" customHeight="1" x14ac:dyDescent="0.25">
      <c r="B8" s="954"/>
      <c r="C8" s="954"/>
      <c r="D8" s="954"/>
      <c r="E8" s="954"/>
      <c r="F8" s="954"/>
      <c r="G8" s="954"/>
      <c r="H8" s="954"/>
      <c r="I8" s="954"/>
      <c r="J8" s="954"/>
      <c r="K8" s="954"/>
      <c r="L8" s="954"/>
      <c r="M8" s="954"/>
      <c r="N8" s="954"/>
      <c r="O8" s="954"/>
      <c r="P8" s="954"/>
      <c r="Q8" s="954"/>
      <c r="R8" s="954"/>
      <c r="S8" s="954"/>
      <c r="T8" s="954"/>
      <c r="U8" s="954"/>
    </row>
    <row r="9" spans="1:21" ht="15" customHeight="1" x14ac:dyDescent="0.2">
      <c r="B9" s="1029" t="s">
        <v>477</v>
      </c>
      <c r="C9" s="1029"/>
      <c r="D9" s="1029"/>
      <c r="E9" s="1029"/>
      <c r="F9" s="1029"/>
      <c r="G9" s="1029"/>
      <c r="H9" s="1029"/>
      <c r="I9" s="1029"/>
      <c r="J9" s="1029"/>
      <c r="K9" s="1029"/>
      <c r="L9" s="1029"/>
      <c r="M9" s="1029"/>
      <c r="N9" s="1029"/>
      <c r="O9" s="1029"/>
      <c r="P9" s="1029"/>
      <c r="Q9" s="1029"/>
      <c r="R9" s="1029"/>
      <c r="S9" s="1029"/>
    </row>
    <row r="10" spans="1:21" x14ac:dyDescent="0.2">
      <c r="B10" s="1029"/>
      <c r="C10" s="1029"/>
      <c r="D10" s="1029"/>
      <c r="E10" s="1029"/>
      <c r="F10" s="1029"/>
      <c r="G10" s="1029"/>
      <c r="H10" s="1029"/>
      <c r="I10" s="1029"/>
      <c r="J10" s="1029"/>
      <c r="K10" s="1029"/>
      <c r="L10" s="1029"/>
      <c r="M10" s="1029"/>
      <c r="N10" s="1029"/>
      <c r="O10" s="1029"/>
      <c r="P10" s="1029"/>
      <c r="Q10" s="1029"/>
      <c r="R10" s="1029"/>
      <c r="S10" s="1029"/>
    </row>
    <row r="11" spans="1:21" ht="42.6" customHeight="1" x14ac:dyDescent="0.2">
      <c r="B11" s="851"/>
      <c r="C11" s="851"/>
      <c r="D11" s="851"/>
      <c r="E11" s="851"/>
      <c r="F11" s="851"/>
      <c r="G11" s="851"/>
      <c r="H11" s="851"/>
      <c r="I11" s="851"/>
      <c r="J11" s="851"/>
      <c r="K11" s="851"/>
      <c r="L11" s="851"/>
      <c r="M11" s="851"/>
      <c r="N11" s="851"/>
      <c r="O11" s="851"/>
      <c r="P11" s="851"/>
      <c r="Q11" s="851"/>
      <c r="R11" s="851"/>
      <c r="S11" s="851"/>
    </row>
    <row r="12" spans="1:21" s="3" customFormat="1" ht="78" customHeight="1" x14ac:dyDescent="0.25">
      <c r="B12" s="1024" t="s">
        <v>0</v>
      </c>
      <c r="C12" s="1024"/>
      <c r="D12" s="1024"/>
      <c r="E12" s="1024"/>
      <c r="F12" s="1024"/>
      <c r="G12" s="1024"/>
      <c r="H12" s="1024"/>
      <c r="I12" s="1024"/>
      <c r="J12" s="1024"/>
      <c r="K12" s="1024"/>
      <c r="L12" s="1024"/>
      <c r="M12" s="1024"/>
      <c r="N12" s="1024"/>
      <c r="O12" s="1024"/>
      <c r="P12" s="1024"/>
      <c r="Q12" s="1024"/>
      <c r="R12" s="1024"/>
      <c r="S12" s="1024"/>
      <c r="T12" s="1024"/>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24" customHeight="1" x14ac:dyDescent="0.25">
      <c r="A3" s="865"/>
      <c r="B3" s="1041" t="s">
        <v>381</v>
      </c>
      <c r="C3" s="1041"/>
      <c r="D3" s="1041"/>
      <c r="E3" s="1041"/>
      <c r="F3" s="1041"/>
      <c r="G3" s="1041"/>
      <c r="H3" s="1041"/>
      <c r="I3" s="1041"/>
      <c r="J3" s="1041"/>
      <c r="K3" s="1041"/>
      <c r="L3" s="1041"/>
      <c r="M3" s="1041"/>
      <c r="N3" s="1041"/>
      <c r="O3" s="1041"/>
      <c r="P3" s="1041"/>
      <c r="Q3" s="1041"/>
      <c r="R3" s="1041"/>
      <c r="S3" s="1041"/>
      <c r="T3" s="1041"/>
      <c r="U3" s="1041"/>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I7</f>
        <v>45322</v>
      </c>
      <c r="V6" s="1040"/>
    </row>
    <row r="7" spans="1:24" x14ac:dyDescent="0.25">
      <c r="B7" s="937"/>
      <c r="C7" s="870">
        <v>43465</v>
      </c>
      <c r="D7" s="870">
        <v>43830</v>
      </c>
      <c r="E7" s="870">
        <v>44196</v>
      </c>
      <c r="F7" s="870">
        <v>44561</v>
      </c>
      <c r="G7" s="870">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279274</v>
      </c>
      <c r="D8" s="916">
        <v>293661</v>
      </c>
      <c r="E8" s="916">
        <v>310424</v>
      </c>
      <c r="F8" s="916">
        <v>359285</v>
      </c>
      <c r="G8" s="916">
        <v>390413</v>
      </c>
      <c r="H8" s="916">
        <v>421261</v>
      </c>
      <c r="I8" s="916">
        <v>421183</v>
      </c>
      <c r="J8" s="881"/>
      <c r="K8" s="917">
        <v>5.1515715748691182E-2</v>
      </c>
      <c r="L8" s="916">
        <v>14387</v>
      </c>
      <c r="M8" s="918">
        <v>5.7082826796884811E-2</v>
      </c>
      <c r="N8" s="919">
        <v>16763</v>
      </c>
      <c r="O8" s="918">
        <v>0.15740084529546694</v>
      </c>
      <c r="P8" s="919">
        <v>48861</v>
      </c>
      <c r="Q8" s="918">
        <v>8.6638740832486683E-2</v>
      </c>
      <c r="R8" s="919">
        <f t="shared" ref="R8:R26" si="0">G8-F8</f>
        <v>31128</v>
      </c>
      <c r="S8" s="918">
        <f>H8/G8-1</f>
        <v>7.9013762349102068E-2</v>
      </c>
      <c r="T8" s="919">
        <f>H8-G8</f>
        <v>30848</v>
      </c>
      <c r="U8" s="920">
        <f>[1]Cuadro_CCAA2!N220</f>
        <v>8.0923698386504928E-2</v>
      </c>
      <c r="V8" s="919">
        <f>[1]Cuadro_CCAA2!O220</f>
        <v>31532</v>
      </c>
    </row>
    <row r="9" spans="1:24" x14ac:dyDescent="0.25">
      <c r="B9" s="938" t="s">
        <v>10</v>
      </c>
      <c r="C9" s="886">
        <v>34548</v>
      </c>
      <c r="D9" s="886">
        <v>39164</v>
      </c>
      <c r="E9" s="886">
        <v>37313</v>
      </c>
      <c r="F9" s="886">
        <v>41449</v>
      </c>
      <c r="G9" s="886">
        <v>43712</v>
      </c>
      <c r="H9" s="886">
        <v>51888</v>
      </c>
      <c r="I9" s="886">
        <v>51756</v>
      </c>
      <c r="J9" s="887"/>
      <c r="K9" s="888">
        <v>0.13361120759522982</v>
      </c>
      <c r="L9" s="886">
        <v>4616</v>
      </c>
      <c r="M9" s="891">
        <v>-4.726279236033093E-2</v>
      </c>
      <c r="N9" s="889">
        <v>-1851</v>
      </c>
      <c r="O9" s="891">
        <v>0.11084608581459543</v>
      </c>
      <c r="P9" s="889">
        <v>4136</v>
      </c>
      <c r="Q9" s="891">
        <v>5.4597215855629821E-2</v>
      </c>
      <c r="R9" s="889">
        <f t="shared" si="0"/>
        <v>2263</v>
      </c>
      <c r="S9" s="891">
        <f t="shared" ref="S9:S25" si="1">H9/G9-1</f>
        <v>0.18704245973645683</v>
      </c>
      <c r="T9" s="889">
        <f t="shared" ref="T9:T25" si="2">H9-G9</f>
        <v>8176</v>
      </c>
      <c r="U9" s="890">
        <f>[1]Cuadro_CCAA2!N221</f>
        <v>0.19388249406011404</v>
      </c>
      <c r="V9" s="889">
        <f>[1]Cuadro_CCAA2!O221</f>
        <v>8405</v>
      </c>
    </row>
    <row r="10" spans="1:24" x14ac:dyDescent="0.25">
      <c r="B10" s="938" t="s">
        <v>40</v>
      </c>
      <c r="C10" s="886">
        <v>28413</v>
      </c>
      <c r="D10" s="886">
        <v>27579</v>
      </c>
      <c r="E10" s="886">
        <v>30931</v>
      </c>
      <c r="F10" s="886">
        <v>35120</v>
      </c>
      <c r="G10" s="886">
        <v>36982</v>
      </c>
      <c r="H10" s="886">
        <v>40207</v>
      </c>
      <c r="I10" s="886">
        <v>40355</v>
      </c>
      <c r="J10" s="887"/>
      <c r="K10" s="888">
        <v>-2.9352761060078114E-2</v>
      </c>
      <c r="L10" s="886">
        <v>-834</v>
      </c>
      <c r="M10" s="891">
        <v>0.12154175278291457</v>
      </c>
      <c r="N10" s="889">
        <v>3352</v>
      </c>
      <c r="O10" s="891">
        <v>0.13543047428146515</v>
      </c>
      <c r="P10" s="889">
        <v>4189</v>
      </c>
      <c r="Q10" s="891">
        <v>5.3018223234624129E-2</v>
      </c>
      <c r="R10" s="889">
        <f t="shared" si="0"/>
        <v>1862</v>
      </c>
      <c r="S10" s="891">
        <f t="shared" si="1"/>
        <v>8.7204586014818064E-2</v>
      </c>
      <c r="T10" s="889">
        <f t="shared" si="2"/>
        <v>3225</v>
      </c>
      <c r="U10" s="890">
        <f>[1]Cuadro_CCAA2!N222</f>
        <v>9.9831025836694565E-2</v>
      </c>
      <c r="V10" s="889">
        <f>[1]Cuadro_CCAA2!O222</f>
        <v>3663</v>
      </c>
    </row>
    <row r="11" spans="1:24" x14ac:dyDescent="0.25">
      <c r="B11" s="938" t="s">
        <v>41</v>
      </c>
      <c r="C11" s="886">
        <v>22115</v>
      </c>
      <c r="D11" s="886">
        <v>28653</v>
      </c>
      <c r="E11" s="886">
        <v>36929</v>
      </c>
      <c r="F11" s="886">
        <v>39491</v>
      </c>
      <c r="G11" s="886">
        <v>42042</v>
      </c>
      <c r="H11" s="886">
        <v>47979</v>
      </c>
      <c r="I11" s="886">
        <v>47896</v>
      </c>
      <c r="J11" s="887"/>
      <c r="K11" s="888">
        <v>0.29563644585123217</v>
      </c>
      <c r="L11" s="886">
        <v>6538</v>
      </c>
      <c r="M11" s="891">
        <v>0.28883537500436263</v>
      </c>
      <c r="N11" s="889">
        <v>8276</v>
      </c>
      <c r="O11" s="891">
        <v>6.9376370873839077E-2</v>
      </c>
      <c r="P11" s="889">
        <v>2562</v>
      </c>
      <c r="Q11" s="891">
        <v>6.4596996784077376E-2</v>
      </c>
      <c r="R11" s="889">
        <f t="shared" si="0"/>
        <v>2551</v>
      </c>
      <c r="S11" s="891">
        <f t="shared" si="1"/>
        <v>0.14121592693021268</v>
      </c>
      <c r="T11" s="889">
        <f t="shared" si="2"/>
        <v>5937</v>
      </c>
      <c r="U11" s="890">
        <f>[1]Cuadro_CCAA2!N223</f>
        <v>0.10978265906668527</v>
      </c>
      <c r="V11" s="889">
        <f>[1]Cuadro_CCAA2!O223</f>
        <v>4738</v>
      </c>
    </row>
    <row r="12" spans="1:24" x14ac:dyDescent="0.25">
      <c r="B12" s="938" t="s">
        <v>9</v>
      </c>
      <c r="C12" s="886">
        <v>22532</v>
      </c>
      <c r="D12" s="886">
        <v>24418</v>
      </c>
      <c r="E12" s="886">
        <v>26624</v>
      </c>
      <c r="F12" s="886">
        <v>28747</v>
      </c>
      <c r="G12" s="886">
        <v>38665</v>
      </c>
      <c r="H12" s="886">
        <v>45957</v>
      </c>
      <c r="I12" s="886">
        <v>46243</v>
      </c>
      <c r="J12" s="887"/>
      <c r="K12" s="888">
        <v>8.3703177702822762E-2</v>
      </c>
      <c r="L12" s="886">
        <v>1886</v>
      </c>
      <c r="M12" s="891">
        <v>9.0343189450405426E-2</v>
      </c>
      <c r="N12" s="889">
        <v>2206</v>
      </c>
      <c r="O12" s="891">
        <v>7.9740084134615419E-2</v>
      </c>
      <c r="P12" s="889">
        <v>2123</v>
      </c>
      <c r="Q12" s="891">
        <v>0.34500991407799075</v>
      </c>
      <c r="R12" s="889">
        <f t="shared" si="0"/>
        <v>9918</v>
      </c>
      <c r="S12" s="891">
        <f t="shared" si="1"/>
        <v>0.1885943359627571</v>
      </c>
      <c r="T12" s="889">
        <f t="shared" si="2"/>
        <v>7292</v>
      </c>
      <c r="U12" s="890">
        <f>[1]Cuadro_CCAA2!N224</f>
        <v>0.18368443955256364</v>
      </c>
      <c r="V12" s="889">
        <f>[1]Cuadro_CCAA2!O224</f>
        <v>7176</v>
      </c>
      <c r="X12" s="921"/>
    </row>
    <row r="13" spans="1:24" x14ac:dyDescent="0.25">
      <c r="B13" s="938" t="s">
        <v>8</v>
      </c>
      <c r="C13" s="886">
        <v>18016</v>
      </c>
      <c r="D13" s="886">
        <v>26271</v>
      </c>
      <c r="E13" s="886">
        <v>26136</v>
      </c>
      <c r="F13" s="886">
        <v>26969</v>
      </c>
      <c r="G13" s="886">
        <v>27567</v>
      </c>
      <c r="H13" s="886">
        <v>26847</v>
      </c>
      <c r="I13" s="886">
        <v>26636</v>
      </c>
      <c r="J13" s="887"/>
      <c r="K13" s="888">
        <v>0.45820381882770866</v>
      </c>
      <c r="L13" s="886">
        <v>8255</v>
      </c>
      <c r="M13" s="891">
        <v>-5.1387461459403427E-3</v>
      </c>
      <c r="N13" s="889">
        <v>-135</v>
      </c>
      <c r="O13" s="891">
        <v>3.1871747780838788E-2</v>
      </c>
      <c r="P13" s="889">
        <v>833</v>
      </c>
      <c r="Q13" s="891">
        <v>2.2173606733657092E-2</v>
      </c>
      <c r="R13" s="889">
        <f t="shared" si="0"/>
        <v>598</v>
      </c>
      <c r="S13" s="891">
        <f t="shared" si="1"/>
        <v>-2.611818478615735E-2</v>
      </c>
      <c r="T13" s="889">
        <f t="shared" si="2"/>
        <v>-720</v>
      </c>
      <c r="U13" s="890">
        <f>[1]Cuadro_CCAA2!N225</f>
        <v>-4.3075264954194337E-2</v>
      </c>
      <c r="V13" s="889">
        <f>[1]Cuadro_CCAA2!O225</f>
        <v>-1199</v>
      </c>
      <c r="X13" s="921"/>
    </row>
    <row r="14" spans="1:24" x14ac:dyDescent="0.25">
      <c r="B14" s="938" t="s">
        <v>7</v>
      </c>
      <c r="C14" s="886">
        <v>125565</v>
      </c>
      <c r="D14" s="886">
        <v>139852</v>
      </c>
      <c r="E14" s="886">
        <v>141310</v>
      </c>
      <c r="F14" s="886">
        <v>148050</v>
      </c>
      <c r="G14" s="886">
        <v>153910</v>
      </c>
      <c r="H14" s="886">
        <v>168591</v>
      </c>
      <c r="I14" s="886">
        <v>169703</v>
      </c>
      <c r="J14" s="887"/>
      <c r="K14" s="888">
        <v>0.11378170668578025</v>
      </c>
      <c r="L14" s="886">
        <v>14287</v>
      </c>
      <c r="M14" s="891">
        <v>1.0425306752853025E-2</v>
      </c>
      <c r="N14" s="889">
        <v>1458</v>
      </c>
      <c r="O14" s="891">
        <v>4.7696553676314535E-2</v>
      </c>
      <c r="P14" s="889">
        <v>6740</v>
      </c>
      <c r="Q14" s="891">
        <v>3.9581222559945894E-2</v>
      </c>
      <c r="R14" s="889">
        <f t="shared" si="0"/>
        <v>5860</v>
      </c>
      <c r="S14" s="891">
        <f t="shared" si="1"/>
        <v>9.5386914430511283E-2</v>
      </c>
      <c r="T14" s="889">
        <f t="shared" si="2"/>
        <v>14681</v>
      </c>
      <c r="U14" s="890">
        <f>[1]Cuadro_CCAA2!N226</f>
        <v>9.961834781538137E-2</v>
      </c>
      <c r="V14" s="889">
        <f>[1]Cuadro_CCAA2!O226</f>
        <v>15374</v>
      </c>
      <c r="X14" s="921"/>
    </row>
    <row r="15" spans="1:24" x14ac:dyDescent="0.25">
      <c r="B15" s="938" t="s">
        <v>43</v>
      </c>
      <c r="C15" s="886">
        <v>69490</v>
      </c>
      <c r="D15" s="886">
        <v>75685</v>
      </c>
      <c r="E15" s="886">
        <v>73889</v>
      </c>
      <c r="F15" s="886">
        <v>80243</v>
      </c>
      <c r="G15" s="886">
        <v>85666</v>
      </c>
      <c r="H15" s="886">
        <v>97263</v>
      </c>
      <c r="I15" s="886">
        <v>96854</v>
      </c>
      <c r="J15" s="887"/>
      <c r="K15" s="888">
        <v>8.9149517916246923E-2</v>
      </c>
      <c r="L15" s="886">
        <v>6195</v>
      </c>
      <c r="M15" s="891">
        <v>-2.372993327607853E-2</v>
      </c>
      <c r="N15" s="889">
        <v>-1796</v>
      </c>
      <c r="O15" s="891">
        <v>8.5993855648337281E-2</v>
      </c>
      <c r="P15" s="889">
        <v>6354</v>
      </c>
      <c r="Q15" s="891">
        <v>6.7582219009757916E-2</v>
      </c>
      <c r="R15" s="889">
        <f t="shared" si="0"/>
        <v>5423</v>
      </c>
      <c r="S15" s="891">
        <f t="shared" si="1"/>
        <v>0.13537459435481991</v>
      </c>
      <c r="T15" s="889">
        <f t="shared" si="2"/>
        <v>11597</v>
      </c>
      <c r="U15" s="890">
        <f>[1]Cuadro_CCAA2!N227</f>
        <v>7.6346906116642854E-2</v>
      </c>
      <c r="V15" s="889">
        <f>[1]Cuadro_CCAA2!O227</f>
        <v>6870</v>
      </c>
      <c r="X15" s="921"/>
    </row>
    <row r="16" spans="1:24" x14ac:dyDescent="0.25">
      <c r="B16" s="938" t="s">
        <v>44</v>
      </c>
      <c r="C16" s="886">
        <v>192995</v>
      </c>
      <c r="D16" s="886">
        <v>203003</v>
      </c>
      <c r="E16" s="886">
        <v>193486</v>
      </c>
      <c r="F16" s="886">
        <v>203102</v>
      </c>
      <c r="G16" s="886">
        <v>227045</v>
      </c>
      <c r="H16" s="886">
        <v>245461</v>
      </c>
      <c r="I16" s="886">
        <v>246656</v>
      </c>
      <c r="J16" s="887"/>
      <c r="K16" s="888">
        <v>5.1856265706365479E-2</v>
      </c>
      <c r="L16" s="886">
        <v>10008</v>
      </c>
      <c r="M16" s="891">
        <v>-4.6881080575163936E-2</v>
      </c>
      <c r="N16" s="889">
        <v>-9517</v>
      </c>
      <c r="O16" s="891">
        <v>4.9698686209854959E-2</v>
      </c>
      <c r="P16" s="889">
        <v>9616</v>
      </c>
      <c r="Q16" s="891">
        <v>0.11788657915727074</v>
      </c>
      <c r="R16" s="889">
        <f t="shared" si="0"/>
        <v>23943</v>
      </c>
      <c r="S16" s="891">
        <f t="shared" si="1"/>
        <v>8.1111673897245051E-2</v>
      </c>
      <c r="T16" s="889">
        <f t="shared" si="2"/>
        <v>18416</v>
      </c>
      <c r="U16" s="890">
        <f>[1]Cuadro_CCAA2!N228</f>
        <v>8.1459331716920103E-2</v>
      </c>
      <c r="V16" s="889">
        <f>[1]Cuadro_CCAA2!O228</f>
        <v>18579</v>
      </c>
      <c r="X16" s="921"/>
    </row>
    <row r="17" spans="2:26" x14ac:dyDescent="0.25">
      <c r="B17" s="938" t="s">
        <v>6</v>
      </c>
      <c r="C17" s="886">
        <v>77342</v>
      </c>
      <c r="D17" s="886">
        <v>94194</v>
      </c>
      <c r="E17" s="886">
        <v>109857</v>
      </c>
      <c r="F17" s="886">
        <v>128089</v>
      </c>
      <c r="G17" s="886">
        <v>169532</v>
      </c>
      <c r="H17" s="886">
        <v>200429</v>
      </c>
      <c r="I17" s="886">
        <v>203128</v>
      </c>
      <c r="J17" s="887"/>
      <c r="K17" s="888">
        <v>0.21788937446665457</v>
      </c>
      <c r="L17" s="886">
        <v>16852</v>
      </c>
      <c r="M17" s="891">
        <v>0.1662844767182623</v>
      </c>
      <c r="N17" s="889">
        <v>15663</v>
      </c>
      <c r="O17" s="891">
        <v>0.16596120411079851</v>
      </c>
      <c r="P17" s="889">
        <v>18232</v>
      </c>
      <c r="Q17" s="891">
        <v>0.32354847020431099</v>
      </c>
      <c r="R17" s="889">
        <f t="shared" si="0"/>
        <v>41443</v>
      </c>
      <c r="S17" s="891">
        <f t="shared" si="1"/>
        <v>0.18224877899157677</v>
      </c>
      <c r="T17" s="889">
        <f t="shared" si="2"/>
        <v>30897</v>
      </c>
      <c r="U17" s="890">
        <f>[1]Cuadro_CCAA2!N229</f>
        <v>0.17203655834564247</v>
      </c>
      <c r="V17" s="889">
        <f>[1]Cuadro_CCAA2!O229</f>
        <v>29816</v>
      </c>
      <c r="X17" s="921"/>
    </row>
    <row r="18" spans="2:26" x14ac:dyDescent="0.25">
      <c r="B18" s="938" t="s">
        <v>5</v>
      </c>
      <c r="C18" s="886">
        <v>31925</v>
      </c>
      <c r="D18" s="886">
        <v>31136</v>
      </c>
      <c r="E18" s="886">
        <v>31717</v>
      </c>
      <c r="F18" s="886">
        <v>33614</v>
      </c>
      <c r="G18" s="886">
        <v>36559</v>
      </c>
      <c r="H18" s="886">
        <v>40743</v>
      </c>
      <c r="I18" s="886">
        <v>40455</v>
      </c>
      <c r="J18" s="887"/>
      <c r="K18" s="888">
        <v>-2.4714173844949117E-2</v>
      </c>
      <c r="L18" s="886">
        <v>-789</v>
      </c>
      <c r="M18" s="891">
        <v>1.8660071942446121E-2</v>
      </c>
      <c r="N18" s="889">
        <v>581</v>
      </c>
      <c r="O18" s="891">
        <v>5.9810196424630258E-2</v>
      </c>
      <c r="P18" s="889">
        <v>1897</v>
      </c>
      <c r="Q18" s="891">
        <v>8.7612304396977425E-2</v>
      </c>
      <c r="R18" s="889">
        <f t="shared" si="0"/>
        <v>2945</v>
      </c>
      <c r="S18" s="891">
        <f t="shared" si="1"/>
        <v>0.11444514346672507</v>
      </c>
      <c r="T18" s="889">
        <f t="shared" si="2"/>
        <v>4184</v>
      </c>
      <c r="U18" s="890">
        <f>[1]Cuadro_CCAA2!N230</f>
        <v>0.11326673821514066</v>
      </c>
      <c r="V18" s="889">
        <f>[1]Cuadro_CCAA2!O230</f>
        <v>4116</v>
      </c>
      <c r="X18" s="921"/>
    </row>
    <row r="19" spans="2:26" x14ac:dyDescent="0.25">
      <c r="B19" s="938" t="s">
        <v>38</v>
      </c>
      <c r="C19" s="886">
        <v>70220</v>
      </c>
      <c r="D19" s="886">
        <v>72627</v>
      </c>
      <c r="E19" s="886">
        <v>73730</v>
      </c>
      <c r="F19" s="886">
        <v>77158</v>
      </c>
      <c r="G19" s="886">
        <v>82694</v>
      </c>
      <c r="H19" s="886">
        <v>89704</v>
      </c>
      <c r="I19" s="886">
        <v>89903</v>
      </c>
      <c r="J19" s="887"/>
      <c r="K19" s="888">
        <v>3.4277983480489826E-2</v>
      </c>
      <c r="L19" s="886">
        <v>2407</v>
      </c>
      <c r="M19" s="891">
        <v>1.518718933729879E-2</v>
      </c>
      <c r="N19" s="889">
        <v>1103</v>
      </c>
      <c r="O19" s="891">
        <v>4.6493964464939586E-2</v>
      </c>
      <c r="P19" s="889">
        <v>3428</v>
      </c>
      <c r="Q19" s="891">
        <v>7.1748878923766801E-2</v>
      </c>
      <c r="R19" s="889">
        <f t="shared" si="0"/>
        <v>5536</v>
      </c>
      <c r="S19" s="891">
        <f t="shared" si="1"/>
        <v>8.4770358188018369E-2</v>
      </c>
      <c r="T19" s="889">
        <f t="shared" si="2"/>
        <v>7010</v>
      </c>
      <c r="U19" s="890">
        <f>[1]Cuadro_CCAA2!N231</f>
        <v>7.7676420171895133E-2</v>
      </c>
      <c r="V19" s="889">
        <f>[1]Cuadro_CCAA2!O231</f>
        <v>6480</v>
      </c>
      <c r="X19" s="921"/>
    </row>
    <row r="20" spans="2:26" x14ac:dyDescent="0.25">
      <c r="B20" s="938" t="s">
        <v>45</v>
      </c>
      <c r="C20" s="886">
        <v>187101</v>
      </c>
      <c r="D20" s="886">
        <v>187165</v>
      </c>
      <c r="E20" s="886">
        <v>169910</v>
      </c>
      <c r="F20" s="886">
        <v>198080</v>
      </c>
      <c r="G20" s="886">
        <v>218173</v>
      </c>
      <c r="H20" s="886">
        <v>243836</v>
      </c>
      <c r="I20" s="886">
        <v>242366</v>
      </c>
      <c r="J20" s="887"/>
      <c r="K20" s="888">
        <v>3.4206123965141444E-4</v>
      </c>
      <c r="L20" s="886">
        <v>64</v>
      </c>
      <c r="M20" s="891">
        <v>-9.2191381935725181E-2</v>
      </c>
      <c r="N20" s="889">
        <v>-17255</v>
      </c>
      <c r="O20" s="891">
        <v>0.16579365546465774</v>
      </c>
      <c r="P20" s="889">
        <v>28170</v>
      </c>
      <c r="Q20" s="891">
        <v>0.10143881260096932</v>
      </c>
      <c r="R20" s="889">
        <f t="shared" si="0"/>
        <v>20093</v>
      </c>
      <c r="S20" s="891">
        <f t="shared" si="1"/>
        <v>0.11762683741801228</v>
      </c>
      <c r="T20" s="889">
        <f t="shared" si="2"/>
        <v>25663</v>
      </c>
      <c r="U20" s="890">
        <f>[1]Cuadro_CCAA2!N232</f>
        <v>0.10739187250413496</v>
      </c>
      <c r="V20" s="889">
        <f>[1]Cuadro_CCAA2!O232</f>
        <v>23504</v>
      </c>
      <c r="X20" s="921"/>
    </row>
    <row r="21" spans="2:26" x14ac:dyDescent="0.25">
      <c r="B21" s="938" t="s">
        <v>46</v>
      </c>
      <c r="C21" s="886">
        <v>43902</v>
      </c>
      <c r="D21" s="886">
        <v>44054</v>
      </c>
      <c r="E21" s="886">
        <v>44045</v>
      </c>
      <c r="F21" s="886">
        <v>46064</v>
      </c>
      <c r="G21" s="886">
        <v>47227</v>
      </c>
      <c r="H21" s="886">
        <v>50551</v>
      </c>
      <c r="I21" s="886">
        <v>50965</v>
      </c>
      <c r="J21" s="887"/>
      <c r="K21" s="888">
        <v>3.4622568447906232E-3</v>
      </c>
      <c r="L21" s="886">
        <v>152</v>
      </c>
      <c r="M21" s="891">
        <v>-2.0429472919603064E-4</v>
      </c>
      <c r="N21" s="889">
        <v>-9</v>
      </c>
      <c r="O21" s="891">
        <v>4.5839482347598937E-2</v>
      </c>
      <c r="P21" s="889">
        <v>2019</v>
      </c>
      <c r="Q21" s="891">
        <v>2.5247481764501645E-2</v>
      </c>
      <c r="R21" s="889">
        <f t="shared" si="0"/>
        <v>1163</v>
      </c>
      <c r="S21" s="891">
        <f t="shared" si="1"/>
        <v>7.0383467084506712E-2</v>
      </c>
      <c r="T21" s="889">
        <f t="shared" si="2"/>
        <v>3324</v>
      </c>
      <c r="U21" s="890">
        <f>[1]Cuadro_CCAA2!N233</f>
        <v>7.351237493417595E-2</v>
      </c>
      <c r="V21" s="889">
        <f>[1]Cuadro_CCAA2!O233</f>
        <v>3490</v>
      </c>
      <c r="X21" s="921"/>
    </row>
    <row r="22" spans="2:26" x14ac:dyDescent="0.25">
      <c r="B22" s="938" t="s">
        <v>47</v>
      </c>
      <c r="C22" s="886">
        <v>17706</v>
      </c>
      <c r="D22" s="886">
        <v>17755</v>
      </c>
      <c r="E22" s="886">
        <v>17268</v>
      </c>
      <c r="F22" s="886">
        <v>18123</v>
      </c>
      <c r="G22" s="886">
        <v>20187</v>
      </c>
      <c r="H22" s="886">
        <v>22154</v>
      </c>
      <c r="I22" s="886">
        <v>22337</v>
      </c>
      <c r="J22" s="887"/>
      <c r="K22" s="888">
        <v>2.7674234722692148E-3</v>
      </c>
      <c r="L22" s="886">
        <v>49</v>
      </c>
      <c r="M22" s="891">
        <v>-2.7428893269501597E-2</v>
      </c>
      <c r="N22" s="889">
        <v>-487</v>
      </c>
      <c r="O22" s="891">
        <v>4.9513551077136952E-2</v>
      </c>
      <c r="P22" s="889">
        <v>855</v>
      </c>
      <c r="Q22" s="891">
        <v>0.11388842906803509</v>
      </c>
      <c r="R22" s="889">
        <f t="shared" si="0"/>
        <v>2064</v>
      </c>
      <c r="S22" s="891">
        <f t="shared" si="1"/>
        <v>9.743894585624413E-2</v>
      </c>
      <c r="T22" s="889">
        <f t="shared" si="2"/>
        <v>1967</v>
      </c>
      <c r="U22" s="890">
        <f>[1]Cuadro_CCAA2!N234</f>
        <v>9.2701301242539946E-2</v>
      </c>
      <c r="V22" s="889">
        <f>[1]Cuadro_CCAA2!O234</f>
        <v>1895</v>
      </c>
      <c r="X22" s="921"/>
    </row>
    <row r="23" spans="2:26" x14ac:dyDescent="0.25">
      <c r="B23" s="938" t="s">
        <v>48</v>
      </c>
      <c r="C23" s="886">
        <v>84144</v>
      </c>
      <c r="D23" s="886">
        <v>89779</v>
      </c>
      <c r="E23" s="886">
        <v>88748</v>
      </c>
      <c r="F23" s="886">
        <v>89865</v>
      </c>
      <c r="G23" s="886">
        <v>89904</v>
      </c>
      <c r="H23" s="886">
        <v>94658</v>
      </c>
      <c r="I23" s="886">
        <v>94417</v>
      </c>
      <c r="J23" s="887"/>
      <c r="K23" s="888">
        <v>6.6968530138809657E-2</v>
      </c>
      <c r="L23" s="886">
        <v>5635</v>
      </c>
      <c r="M23" s="891">
        <v>-1.1483754552846448E-2</v>
      </c>
      <c r="N23" s="889">
        <v>-1031</v>
      </c>
      <c r="O23" s="891">
        <v>1.2586199125614206E-2</v>
      </c>
      <c r="P23" s="889">
        <v>1117</v>
      </c>
      <c r="Q23" s="891">
        <v>4.3398430979801894E-4</v>
      </c>
      <c r="R23" s="889">
        <f t="shared" si="0"/>
        <v>39</v>
      </c>
      <c r="S23" s="891">
        <f t="shared" si="1"/>
        <v>5.2878626090051561E-2</v>
      </c>
      <c r="T23" s="889">
        <f t="shared" si="2"/>
        <v>4754</v>
      </c>
      <c r="U23" s="890">
        <f>[1]Cuadro_CCAA2!N235</f>
        <v>5.0525168009257104E-2</v>
      </c>
      <c r="V23" s="889">
        <f>[1]Cuadro_CCAA2!O235</f>
        <v>4541</v>
      </c>
      <c r="X23" s="921"/>
    </row>
    <row r="24" spans="2:26" x14ac:dyDescent="0.25">
      <c r="B24" s="938" t="s">
        <v>49</v>
      </c>
      <c r="C24" s="886">
        <v>11661</v>
      </c>
      <c r="D24" s="886">
        <v>12152</v>
      </c>
      <c r="E24" s="886">
        <v>11213</v>
      </c>
      <c r="F24" s="886">
        <v>11764</v>
      </c>
      <c r="G24" s="886">
        <v>12841</v>
      </c>
      <c r="H24" s="886">
        <v>13957</v>
      </c>
      <c r="I24" s="886">
        <v>13901</v>
      </c>
      <c r="J24" s="887"/>
      <c r="K24" s="888">
        <v>4.2106165851985233E-2</v>
      </c>
      <c r="L24" s="886">
        <v>491</v>
      </c>
      <c r="M24" s="891">
        <v>-7.7271231073074431E-2</v>
      </c>
      <c r="N24" s="889">
        <v>-939</v>
      </c>
      <c r="O24" s="891">
        <v>4.9139391777401231E-2</v>
      </c>
      <c r="P24" s="889">
        <v>551</v>
      </c>
      <c r="Q24" s="891">
        <v>9.1550493029581848E-2</v>
      </c>
      <c r="R24" s="889">
        <f t="shared" si="0"/>
        <v>1077</v>
      </c>
      <c r="S24" s="891">
        <f t="shared" si="1"/>
        <v>8.6909119227474463E-2</v>
      </c>
      <c r="T24" s="889">
        <f t="shared" si="2"/>
        <v>1116</v>
      </c>
      <c r="U24" s="890">
        <f>[1]Cuadro_CCAA2!N236</f>
        <v>8.2885409363558482E-2</v>
      </c>
      <c r="V24" s="889">
        <f>[1]Cuadro_CCAA2!O236</f>
        <v>1064</v>
      </c>
      <c r="X24" s="921"/>
    </row>
    <row r="25" spans="2:26" x14ac:dyDescent="0.25">
      <c r="B25" s="939" t="s">
        <v>4</v>
      </c>
      <c r="C25" s="902">
        <v>3710</v>
      </c>
      <c r="D25" s="902">
        <v>3873</v>
      </c>
      <c r="E25" s="902">
        <v>3677</v>
      </c>
      <c r="F25" s="902">
        <v>3992</v>
      </c>
      <c r="G25" s="902">
        <v>4310</v>
      </c>
      <c r="H25" s="902">
        <v>4565</v>
      </c>
      <c r="I25" s="902">
        <v>4577</v>
      </c>
      <c r="J25" s="903"/>
      <c r="K25" s="905">
        <v>4.3935309973045733E-2</v>
      </c>
      <c r="L25" s="902">
        <v>163</v>
      </c>
      <c r="M25" s="908">
        <v>-5.060676478182291E-2</v>
      </c>
      <c r="N25" s="906">
        <v>-196</v>
      </c>
      <c r="O25" s="908">
        <v>8.5667663856404674E-2</v>
      </c>
      <c r="P25" s="906">
        <v>315</v>
      </c>
      <c r="Q25" s="908">
        <v>7.965931863727449E-2</v>
      </c>
      <c r="R25" s="906">
        <f t="shared" si="0"/>
        <v>318</v>
      </c>
      <c r="S25" s="908">
        <f t="shared" si="1"/>
        <v>5.9164733178654227E-2</v>
      </c>
      <c r="T25" s="906">
        <f t="shared" si="2"/>
        <v>255</v>
      </c>
      <c r="U25" s="907">
        <f>[1]Cuadro_CCAA2!P239</f>
        <v>6.1948955916473425E-2</v>
      </c>
      <c r="V25" s="906">
        <f>[1]Cuadro_CCAA2!O237+[1]Cuadro_CCAA2!O238</f>
        <v>267</v>
      </c>
      <c r="X25" s="921"/>
      <c r="Y25" s="921"/>
      <c r="Z25" s="929"/>
    </row>
    <row r="26" spans="2:26" x14ac:dyDescent="0.25">
      <c r="B26" s="871" t="s">
        <v>3</v>
      </c>
      <c r="C26" s="872">
        <v>1320659</v>
      </c>
      <c r="D26" s="872">
        <v>1411021</v>
      </c>
      <c r="E26" s="872">
        <v>1427207</v>
      </c>
      <c r="F26" s="872">
        <v>1569205</v>
      </c>
      <c r="G26" s="872">
        <v>1727429</v>
      </c>
      <c r="H26" s="872">
        <v>1906051</v>
      </c>
      <c r="I26" s="872">
        <v>1909331</v>
      </c>
      <c r="J26" s="873"/>
      <c r="K26" s="874">
        <v>6.842190149008931E-2</v>
      </c>
      <c r="L26" s="875">
        <v>90362</v>
      </c>
      <c r="M26" s="876">
        <v>1.1471126227037054E-2</v>
      </c>
      <c r="N26" s="872">
        <v>16186</v>
      </c>
      <c r="O26" s="877">
        <v>9.9493626362538778E-2</v>
      </c>
      <c r="P26" s="878">
        <v>141998</v>
      </c>
      <c r="Q26" s="877">
        <v>0.10083067540569912</v>
      </c>
      <c r="R26" s="878">
        <f t="shared" si="0"/>
        <v>158224</v>
      </c>
      <c r="S26" s="877">
        <f>H26/G26-1</f>
        <v>0.10340338155721596</v>
      </c>
      <c r="T26" s="878">
        <f>H26-G26</f>
        <v>178622</v>
      </c>
      <c r="U26" s="877">
        <f>[1]Cuadro_CCAA2!N239</f>
        <v>9.7935043875286176E-2</v>
      </c>
      <c r="V26" s="878">
        <f>[1]Cuadro_CCAA2!O239</f>
        <v>170311</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EVO_prest!C8:I8</xm:f>
              <xm:sqref>J8</xm:sqref>
            </x14:sparkline>
            <x14:sparkline>
              <xm:f>EVO_prest!C9:I9</xm:f>
              <xm:sqref>J9</xm:sqref>
            </x14:sparkline>
            <x14:sparkline>
              <xm:f>EVO_prest!C10:I10</xm:f>
              <xm:sqref>J10</xm:sqref>
            </x14:sparkline>
            <x14:sparkline>
              <xm:f>EVO_prest!C11:I11</xm:f>
              <xm:sqref>J11</xm:sqref>
            </x14:sparkline>
            <x14:sparkline>
              <xm:f>EVO_prest!C12:I12</xm:f>
              <xm:sqref>J12</xm:sqref>
            </x14:sparkline>
            <x14:sparkline>
              <xm:f>EVO_prest!C13:I13</xm:f>
              <xm:sqref>J13</xm:sqref>
            </x14:sparkline>
            <x14:sparkline>
              <xm:f>EVO_prest!C14:I14</xm:f>
              <xm:sqref>J14</xm:sqref>
            </x14:sparkline>
            <x14:sparkline>
              <xm:f>EVO_prest!C15:I15</xm:f>
              <xm:sqref>J15</xm:sqref>
            </x14:sparkline>
            <x14:sparkline>
              <xm:f>EVO_prest!C16:I16</xm:f>
              <xm:sqref>J16</xm:sqref>
            </x14:sparkline>
            <x14:sparkline>
              <xm:f>EVO_prest!C17:I17</xm:f>
              <xm:sqref>J17</xm:sqref>
            </x14:sparkline>
            <x14:sparkline>
              <xm:f>EVO_prest!C18:I18</xm:f>
              <xm:sqref>J18</xm:sqref>
            </x14:sparkline>
            <x14:sparkline>
              <xm:f>EVO_prest!C19:I19</xm:f>
              <xm:sqref>J19</xm:sqref>
            </x14:sparkline>
            <x14:sparkline>
              <xm:f>EVO_prest!C20:I20</xm:f>
              <xm:sqref>J20</xm:sqref>
            </x14:sparkline>
            <x14:sparkline>
              <xm:f>EVO_prest!C21:I21</xm:f>
              <xm:sqref>J21</xm:sqref>
            </x14:sparkline>
            <x14:sparkline>
              <xm:f>EVO_prest!C22:I22</xm:f>
              <xm:sqref>J22</xm:sqref>
            </x14:sparkline>
            <x14:sparkline>
              <xm:f>EVO_prest!C23:I23</xm:f>
              <xm:sqref>J23</xm:sqref>
            </x14:sparkline>
            <x14:sparkline>
              <xm:f>EVO_prest!C24:I24</xm:f>
              <xm:sqref>J24</xm:sqref>
            </x14:sparkline>
            <x14:sparkline>
              <xm:f>EVO_prest!C25:I25</xm:f>
              <xm:sqref>J25</xm:sqref>
            </x14:sparkline>
            <x14:sparkline>
              <xm:f>EVO_prest!C26:I26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election activeCell="AG12" sqref="AG12"/>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487</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223</v>
      </c>
      <c r="K8" s="1055"/>
      <c r="L8" s="1055"/>
      <c r="M8" s="1055"/>
      <c r="N8" s="1055"/>
      <c r="O8" s="1056"/>
      <c r="P8" s="211"/>
      <c r="Q8" s="1057" t="s">
        <v>224</v>
      </c>
      <c r="R8" s="1055"/>
      <c r="S8" s="1055"/>
      <c r="T8" s="1055"/>
      <c r="U8" s="1055"/>
      <c r="V8" s="1056"/>
      <c r="W8" s="211"/>
      <c r="X8" s="1057" t="s">
        <v>225</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221</v>
      </c>
      <c r="L9" s="1060" t="s">
        <v>27</v>
      </c>
      <c r="M9" s="1061"/>
      <c r="N9" s="1061" t="s">
        <v>26</v>
      </c>
      <c r="O9" s="1062"/>
      <c r="P9" s="211"/>
      <c r="Q9" s="1063" t="s">
        <v>12</v>
      </c>
      <c r="R9" s="1065" t="s">
        <v>221</v>
      </c>
      <c r="S9" s="1060" t="s">
        <v>27</v>
      </c>
      <c r="T9" s="1061"/>
      <c r="U9" s="1061" t="s">
        <v>26</v>
      </c>
      <c r="V9" s="1062"/>
      <c r="W9" s="211"/>
      <c r="X9" s="1063" t="s">
        <v>12</v>
      </c>
      <c r="Y9" s="1065" t="s">
        <v>221</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64"/>
      <c r="K10" s="1066"/>
      <c r="L10" s="408" t="s">
        <v>12</v>
      </c>
      <c r="M10" s="408" t="s">
        <v>222</v>
      </c>
      <c r="N10" s="408" t="s">
        <v>12</v>
      </c>
      <c r="O10" s="218" t="s">
        <v>222</v>
      </c>
      <c r="P10" s="216"/>
      <c r="Q10" s="1064"/>
      <c r="R10" s="1066"/>
      <c r="S10" s="408" t="s">
        <v>12</v>
      </c>
      <c r="T10" s="408" t="s">
        <v>222</v>
      </c>
      <c r="U10" s="408" t="s">
        <v>12</v>
      </c>
      <c r="V10" s="218" t="s">
        <v>222</v>
      </c>
      <c r="W10" s="216"/>
      <c r="X10" s="1064"/>
      <c r="Y10" s="1066"/>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8584147</v>
      </c>
      <c r="E12" s="738">
        <f>L12+S12+Z12</f>
        <v>4354316</v>
      </c>
      <c r="F12" s="747">
        <f>E12/$D12*100</f>
        <v>50.725086604411594</v>
      </c>
      <c r="G12" s="738">
        <f>N12+U12+AB12</f>
        <v>4229831</v>
      </c>
      <c r="H12" s="230">
        <f>G12/$D12*100</f>
        <v>49.274913395588406</v>
      </c>
      <c r="I12" s="226"/>
      <c r="J12" s="227">
        <f>L12+N12</f>
        <v>7016107</v>
      </c>
      <c r="K12" s="750">
        <f>J12/$D12*100</f>
        <v>81.733304427335639</v>
      </c>
      <c r="L12" s="744">
        <v>3476457</v>
      </c>
      <c r="M12" s="747">
        <v>49.549657666281313</v>
      </c>
      <c r="N12" s="744">
        <v>3539650</v>
      </c>
      <c r="O12" s="228">
        <v>50.450342333718687</v>
      </c>
      <c r="P12" s="226"/>
      <c r="Q12" s="227">
        <v>1145951</v>
      </c>
      <c r="R12" s="750">
        <v>13.349619944765626</v>
      </c>
      <c r="S12" s="744">
        <v>613159</v>
      </c>
      <c r="T12" s="747">
        <v>53.506563544165495</v>
      </c>
      <c r="U12" s="744">
        <v>532792</v>
      </c>
      <c r="V12" s="228">
        <v>46.493436455834498</v>
      </c>
      <c r="W12" s="226"/>
      <c r="X12" s="227">
        <v>422089</v>
      </c>
      <c r="Y12" s="750">
        <v>4.91707562789873</v>
      </c>
      <c r="Z12" s="744">
        <v>264700</v>
      </c>
      <c r="AA12" s="747">
        <v>62.711892515559519</v>
      </c>
      <c r="AB12" s="744">
        <v>157389</v>
      </c>
      <c r="AC12" s="228">
        <f t="shared" ref="AC12:AC29" si="0">AB12/$X12*100</f>
        <v>37.288107484440488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1341289</v>
      </c>
      <c r="E13" s="739">
        <f t="shared" ref="E13:E29" si="2">L13+S13+Z13</f>
        <v>678615</v>
      </c>
      <c r="F13" s="576">
        <f t="shared" ref="F13:H28" si="3">E13/$D13*100</f>
        <v>50.59424180769394</v>
      </c>
      <c r="G13" s="739">
        <f t="shared" ref="G13:G29" si="4">N13+U13+AB13</f>
        <v>662674</v>
      </c>
      <c r="H13" s="237">
        <f t="shared" si="3"/>
        <v>49.40575819230606</v>
      </c>
      <c r="I13" s="226"/>
      <c r="J13" s="234">
        <f t="shared" ref="J13:J29" si="5">L13+N13</f>
        <v>1044239</v>
      </c>
      <c r="K13" s="751">
        <f t="shared" ref="K13:K29" si="6">J13/$D13*100</f>
        <v>77.853393265731697</v>
      </c>
      <c r="L13" s="745">
        <v>511688</v>
      </c>
      <c r="M13" s="748">
        <v>49.001042864708175</v>
      </c>
      <c r="N13" s="745">
        <v>532551</v>
      </c>
      <c r="O13" s="235">
        <v>50.998957135291825</v>
      </c>
      <c r="P13" s="226"/>
      <c r="Q13" s="234">
        <v>200993</v>
      </c>
      <c r="R13" s="751">
        <v>14.985062876084124</v>
      </c>
      <c r="S13" s="745">
        <v>106998</v>
      </c>
      <c r="T13" s="748">
        <v>53.23468976531521</v>
      </c>
      <c r="U13" s="745">
        <v>93995</v>
      </c>
      <c r="V13" s="235">
        <v>46.76531023468479</v>
      </c>
      <c r="W13" s="226"/>
      <c r="X13" s="234">
        <v>96057</v>
      </c>
      <c r="Y13" s="751">
        <v>7.1615438581841797</v>
      </c>
      <c r="Z13" s="745">
        <v>59929</v>
      </c>
      <c r="AA13" s="748">
        <v>62.388998198986023</v>
      </c>
      <c r="AB13" s="745">
        <v>36128</v>
      </c>
      <c r="AC13" s="235">
        <f t="shared" si="0"/>
        <v>37.611001801013984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1006060</v>
      </c>
      <c r="E14" s="739">
        <f t="shared" si="2"/>
        <v>526321</v>
      </c>
      <c r="F14" s="576">
        <f t="shared" si="3"/>
        <v>52.315070671729323</v>
      </c>
      <c r="G14" s="739">
        <f t="shared" si="4"/>
        <v>479739</v>
      </c>
      <c r="H14" s="237">
        <f t="shared" si="3"/>
        <v>47.684929328270684</v>
      </c>
      <c r="I14" s="226"/>
      <c r="J14" s="234">
        <f t="shared" si="5"/>
        <v>728875</v>
      </c>
      <c r="K14" s="751">
        <f t="shared" si="6"/>
        <v>72.448462318350792</v>
      </c>
      <c r="L14" s="745">
        <v>366097</v>
      </c>
      <c r="M14" s="748">
        <v>50.227679643285882</v>
      </c>
      <c r="N14" s="745">
        <v>362778</v>
      </c>
      <c r="O14" s="235">
        <v>49.772320356714111</v>
      </c>
      <c r="P14" s="226"/>
      <c r="Q14" s="234">
        <v>193292</v>
      </c>
      <c r="R14" s="751">
        <v>19.212770610102776</v>
      </c>
      <c r="S14" s="745">
        <v>105688</v>
      </c>
      <c r="T14" s="748">
        <v>54.677896653767355</v>
      </c>
      <c r="U14" s="745">
        <v>87604</v>
      </c>
      <c r="V14" s="235">
        <v>45.322103346232645</v>
      </c>
      <c r="W14" s="226"/>
      <c r="X14" s="234">
        <v>83893</v>
      </c>
      <c r="Y14" s="751">
        <v>8.3387670715464282</v>
      </c>
      <c r="Z14" s="745">
        <v>54536</v>
      </c>
      <c r="AA14" s="748">
        <v>65.006615569833002</v>
      </c>
      <c r="AB14" s="745">
        <v>29357</v>
      </c>
      <c r="AC14" s="235">
        <f t="shared" si="0"/>
        <v>34.993384430166998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1209906</v>
      </c>
      <c r="E15" s="739">
        <f t="shared" si="2"/>
        <v>607257</v>
      </c>
      <c r="F15" s="576">
        <f t="shared" si="3"/>
        <v>50.190428016721953</v>
      </c>
      <c r="G15" s="739">
        <f t="shared" si="4"/>
        <v>602649</v>
      </c>
      <c r="H15" s="237">
        <f t="shared" si="3"/>
        <v>49.80957198327804</v>
      </c>
      <c r="I15" s="226"/>
      <c r="J15" s="234">
        <f t="shared" si="5"/>
        <v>1010320</v>
      </c>
      <c r="K15" s="751">
        <f t="shared" si="6"/>
        <v>83.504007749362358</v>
      </c>
      <c r="L15" s="745">
        <v>496569</v>
      </c>
      <c r="M15" s="748">
        <v>49.149675350384037</v>
      </c>
      <c r="N15" s="745">
        <v>513751</v>
      </c>
      <c r="O15" s="235">
        <v>50.850324649615963</v>
      </c>
      <c r="P15" s="226"/>
      <c r="Q15" s="234">
        <v>147036</v>
      </c>
      <c r="R15" s="751">
        <v>12.152679629657181</v>
      </c>
      <c r="S15" s="745">
        <v>78176</v>
      </c>
      <c r="T15" s="748">
        <v>53.167931662994093</v>
      </c>
      <c r="U15" s="745">
        <v>68860</v>
      </c>
      <c r="V15" s="235">
        <v>46.832068337005907</v>
      </c>
      <c r="W15" s="226"/>
      <c r="X15" s="234">
        <v>52550</v>
      </c>
      <c r="Y15" s="751">
        <v>4.3433126209804733</v>
      </c>
      <c r="Z15" s="745">
        <v>32512</v>
      </c>
      <c r="AA15" s="748">
        <v>61.868696479543296</v>
      </c>
      <c r="AB15" s="745">
        <v>20038</v>
      </c>
      <c r="AC15" s="235">
        <f t="shared" si="0"/>
        <v>38.131303520456704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2213016</v>
      </c>
      <c r="E16" s="739">
        <f t="shared" si="2"/>
        <v>1120293</v>
      </c>
      <c r="F16" s="576">
        <f t="shared" si="3"/>
        <v>50.622905573208691</v>
      </c>
      <c r="G16" s="739">
        <f t="shared" si="4"/>
        <v>1092723</v>
      </c>
      <c r="H16" s="237">
        <f t="shared" si="3"/>
        <v>49.377094426791309</v>
      </c>
      <c r="I16" s="226"/>
      <c r="J16" s="234">
        <f t="shared" si="5"/>
        <v>1826469</v>
      </c>
      <c r="K16" s="751">
        <f t="shared" si="6"/>
        <v>82.533022806884361</v>
      </c>
      <c r="L16" s="745">
        <v>907631</v>
      </c>
      <c r="M16" s="748">
        <v>49.69320585238512</v>
      </c>
      <c r="N16" s="745">
        <v>918838</v>
      </c>
      <c r="O16" s="235">
        <v>50.306794147614873</v>
      </c>
      <c r="P16" s="226"/>
      <c r="Q16" s="234">
        <v>288173</v>
      </c>
      <c r="R16" s="751">
        <v>13.021731428963912</v>
      </c>
      <c r="S16" s="745">
        <v>152018</v>
      </c>
      <c r="T16" s="748">
        <v>52.752339740364299</v>
      </c>
      <c r="U16" s="745">
        <v>136155</v>
      </c>
      <c r="V16" s="235">
        <v>47.247660259635701</v>
      </c>
      <c r="W16" s="226"/>
      <c r="X16" s="234">
        <v>98374</v>
      </c>
      <c r="Y16" s="751">
        <v>4.4452457641517276</v>
      </c>
      <c r="Z16" s="745">
        <v>60644</v>
      </c>
      <c r="AA16" s="748">
        <v>61.646369975806614</v>
      </c>
      <c r="AB16" s="745">
        <v>37730</v>
      </c>
      <c r="AC16" s="235">
        <f t="shared" si="0"/>
        <v>38.353630024193386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588387</v>
      </c>
      <c r="E17" s="740">
        <f t="shared" si="2"/>
        <v>303254</v>
      </c>
      <c r="F17" s="577">
        <f t="shared" si="3"/>
        <v>51.539887862920153</v>
      </c>
      <c r="G17" s="740">
        <f t="shared" si="4"/>
        <v>285133</v>
      </c>
      <c r="H17" s="237">
        <f t="shared" si="3"/>
        <v>48.460112137079847</v>
      </c>
      <c r="I17" s="226"/>
      <c r="J17" s="238">
        <f t="shared" si="5"/>
        <v>450214</v>
      </c>
      <c r="K17" s="752">
        <f t="shared" si="6"/>
        <v>76.516646356904545</v>
      </c>
      <c r="L17" s="740">
        <v>224707</v>
      </c>
      <c r="M17" s="577">
        <v>49.911153362623104</v>
      </c>
      <c r="N17" s="740">
        <v>225507</v>
      </c>
      <c r="O17" s="235">
        <v>50.088846637376896</v>
      </c>
      <c r="P17" s="226"/>
      <c r="Q17" s="238">
        <v>97495</v>
      </c>
      <c r="R17" s="752">
        <v>16.569876628817429</v>
      </c>
      <c r="S17" s="740">
        <v>52210</v>
      </c>
      <c r="T17" s="577">
        <v>53.551464177650132</v>
      </c>
      <c r="U17" s="740">
        <v>45285</v>
      </c>
      <c r="V17" s="235">
        <v>46.448535822349861</v>
      </c>
      <c r="W17" s="226"/>
      <c r="X17" s="238">
        <v>40678</v>
      </c>
      <c r="Y17" s="752">
        <v>6.9134770142780173</v>
      </c>
      <c r="Z17" s="740">
        <v>26337</v>
      </c>
      <c r="AA17" s="577">
        <v>64.745071045774125</v>
      </c>
      <c r="AB17" s="740">
        <v>14341</v>
      </c>
      <c r="AC17" s="235">
        <f t="shared" si="0"/>
        <v>35.254928954225875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2383703</v>
      </c>
      <c r="E18" s="739">
        <f t="shared" si="2"/>
        <v>1210118</v>
      </c>
      <c r="F18" s="576">
        <f t="shared" si="3"/>
        <v>50.766307715348766</v>
      </c>
      <c r="G18" s="739">
        <f t="shared" si="4"/>
        <v>1173585</v>
      </c>
      <c r="H18" s="237">
        <f t="shared" si="3"/>
        <v>49.233692284651234</v>
      </c>
      <c r="I18" s="226"/>
      <c r="J18" s="234">
        <f t="shared" si="5"/>
        <v>1752567</v>
      </c>
      <c r="K18" s="751">
        <f t="shared" si="6"/>
        <v>73.522875962315766</v>
      </c>
      <c r="L18" s="745">
        <v>861816</v>
      </c>
      <c r="M18" s="748">
        <v>49.174496609830037</v>
      </c>
      <c r="N18" s="745">
        <v>890751</v>
      </c>
      <c r="O18" s="235">
        <v>50.825503390169956</v>
      </c>
      <c r="P18" s="226"/>
      <c r="Q18" s="234">
        <v>413741</v>
      </c>
      <c r="R18" s="751">
        <v>17.357070071229511</v>
      </c>
      <c r="S18" s="745">
        <v>213048</v>
      </c>
      <c r="T18" s="748">
        <v>51.493083837473193</v>
      </c>
      <c r="U18" s="745">
        <v>200693</v>
      </c>
      <c r="V18" s="235">
        <v>48.506916162526799</v>
      </c>
      <c r="W18" s="226"/>
      <c r="X18" s="234">
        <v>217395</v>
      </c>
      <c r="Y18" s="751">
        <v>9.120053966454714</v>
      </c>
      <c r="Z18" s="745">
        <v>135254</v>
      </c>
      <c r="AA18" s="748">
        <v>62.215782331700368</v>
      </c>
      <c r="AB18" s="745">
        <v>82141</v>
      </c>
      <c r="AC18" s="235">
        <f t="shared" si="0"/>
        <v>37.78421766829964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2084086</v>
      </c>
      <c r="E19" s="739">
        <f t="shared" si="2"/>
        <v>1038971</v>
      </c>
      <c r="F19" s="576">
        <f t="shared" si="3"/>
        <v>49.852597253664193</v>
      </c>
      <c r="G19" s="739">
        <f t="shared" si="4"/>
        <v>1045115</v>
      </c>
      <c r="H19" s="237">
        <f t="shared" si="3"/>
        <v>50.1474027463358</v>
      </c>
      <c r="I19" s="226"/>
      <c r="J19" s="234">
        <f t="shared" si="5"/>
        <v>1679650</v>
      </c>
      <c r="K19" s="751">
        <f t="shared" si="6"/>
        <v>80.594082969704701</v>
      </c>
      <c r="L19" s="745">
        <v>816305</v>
      </c>
      <c r="M19" s="748">
        <v>48.599708272556782</v>
      </c>
      <c r="N19" s="745">
        <v>863345</v>
      </c>
      <c r="O19" s="235">
        <v>51.400291727443218</v>
      </c>
      <c r="P19" s="226"/>
      <c r="Q19" s="234">
        <v>273430</v>
      </c>
      <c r="R19" s="751">
        <v>13.119900042512642</v>
      </c>
      <c r="S19" s="745">
        <v>142320</v>
      </c>
      <c r="T19" s="748">
        <v>52.049884796840139</v>
      </c>
      <c r="U19" s="745">
        <v>131110</v>
      </c>
      <c r="V19" s="235">
        <v>47.950115203159861</v>
      </c>
      <c r="W19" s="226"/>
      <c r="X19" s="234">
        <v>131006</v>
      </c>
      <c r="Y19" s="751">
        <v>6.2860169877826539</v>
      </c>
      <c r="Z19" s="745">
        <v>80346</v>
      </c>
      <c r="AA19" s="748">
        <v>61.330015419141105</v>
      </c>
      <c r="AB19" s="745">
        <v>50660</v>
      </c>
      <c r="AC19" s="235">
        <f t="shared" si="0"/>
        <v>38.669984580858888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7901963</v>
      </c>
      <c r="E20" s="739">
        <f t="shared" si="2"/>
        <v>4014740</v>
      </c>
      <c r="F20" s="576">
        <f t="shared" si="3"/>
        <v>50.806869128595011</v>
      </c>
      <c r="G20" s="739">
        <f t="shared" si="4"/>
        <v>3887223</v>
      </c>
      <c r="H20" s="237">
        <f t="shared" si="3"/>
        <v>49.193130871404989</v>
      </c>
      <c r="I20" s="226"/>
      <c r="J20" s="234">
        <f t="shared" si="5"/>
        <v>6372799</v>
      </c>
      <c r="K20" s="751">
        <f t="shared" si="6"/>
        <v>80.648302200351978</v>
      </c>
      <c r="L20" s="745">
        <v>3143439</v>
      </c>
      <c r="M20" s="748">
        <v>49.325877059671896</v>
      </c>
      <c r="N20" s="745">
        <v>3229360</v>
      </c>
      <c r="O20" s="235">
        <v>50.674122940328104</v>
      </c>
      <c r="P20" s="226"/>
      <c r="Q20" s="234">
        <v>1076178</v>
      </c>
      <c r="R20" s="751">
        <v>13.619122235829249</v>
      </c>
      <c r="S20" s="745">
        <v>585697</v>
      </c>
      <c r="T20" s="748">
        <v>54.423803497190981</v>
      </c>
      <c r="U20" s="745">
        <v>490481</v>
      </c>
      <c r="V20" s="235">
        <v>45.576196502809012</v>
      </c>
      <c r="W20" s="226"/>
      <c r="X20" s="234">
        <v>452986</v>
      </c>
      <c r="Y20" s="751">
        <v>5.732575563818763</v>
      </c>
      <c r="Z20" s="745">
        <v>285604</v>
      </c>
      <c r="AA20" s="748">
        <v>63.049189158163834</v>
      </c>
      <c r="AB20" s="745">
        <v>167382</v>
      </c>
      <c r="AC20" s="235">
        <f t="shared" si="0"/>
        <v>36.950810841836173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5216195</v>
      </c>
      <c r="E21" s="739">
        <f t="shared" si="2"/>
        <v>2650269</v>
      </c>
      <c r="F21" s="576">
        <f t="shared" si="3"/>
        <v>50.808472459330986</v>
      </c>
      <c r="G21" s="739">
        <f t="shared" si="4"/>
        <v>2565926</v>
      </c>
      <c r="H21" s="237">
        <f t="shared" si="3"/>
        <v>49.191527540669014</v>
      </c>
      <c r="I21" s="226"/>
      <c r="J21" s="234">
        <f t="shared" si="5"/>
        <v>4168661</v>
      </c>
      <c r="K21" s="751">
        <f t="shared" si="6"/>
        <v>79.917660286856602</v>
      </c>
      <c r="L21" s="745">
        <v>2063159</v>
      </c>
      <c r="M21" s="748">
        <v>49.492127088290459</v>
      </c>
      <c r="N21" s="745">
        <v>2105502</v>
      </c>
      <c r="O21" s="235">
        <v>50.507872911709541</v>
      </c>
      <c r="P21" s="226"/>
      <c r="Q21" s="234">
        <v>755276</v>
      </c>
      <c r="R21" s="751">
        <v>14.479443349031238</v>
      </c>
      <c r="S21" s="745">
        <v>406226</v>
      </c>
      <c r="T21" s="748">
        <v>53.785106371710476</v>
      </c>
      <c r="U21" s="745">
        <v>349050</v>
      </c>
      <c r="V21" s="235">
        <v>46.214893628289531</v>
      </c>
      <c r="W21" s="226"/>
      <c r="X21" s="234">
        <v>292258</v>
      </c>
      <c r="Y21" s="751">
        <v>5.602896364112155</v>
      </c>
      <c r="Z21" s="745">
        <v>180884</v>
      </c>
      <c r="AA21" s="748">
        <v>61.891890042359833</v>
      </c>
      <c r="AB21" s="745">
        <v>111374</v>
      </c>
      <c r="AC21" s="235">
        <f t="shared" si="0"/>
        <v>38.108109957640167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1054306</v>
      </c>
      <c r="E22" s="739">
        <f t="shared" si="2"/>
        <v>532680</v>
      </c>
      <c r="F22" s="576">
        <f t="shared" si="3"/>
        <v>50.524231105580355</v>
      </c>
      <c r="G22" s="739">
        <f t="shared" si="4"/>
        <v>521626</v>
      </c>
      <c r="H22" s="237">
        <f t="shared" si="3"/>
        <v>49.475768894419645</v>
      </c>
      <c r="I22" s="226"/>
      <c r="J22" s="234">
        <f t="shared" si="5"/>
        <v>824039</v>
      </c>
      <c r="K22" s="751">
        <f t="shared" si="6"/>
        <v>78.159376879198263</v>
      </c>
      <c r="L22" s="745">
        <v>405288</v>
      </c>
      <c r="M22" s="748">
        <v>49.183109051877402</v>
      </c>
      <c r="N22" s="745">
        <v>418751</v>
      </c>
      <c r="O22" s="235">
        <v>50.816890948122605</v>
      </c>
      <c r="P22" s="226"/>
      <c r="Q22" s="234">
        <v>157208</v>
      </c>
      <c r="R22" s="751">
        <v>14.911041007070052</v>
      </c>
      <c r="S22" s="745">
        <v>81636</v>
      </c>
      <c r="T22" s="748">
        <v>51.928655030278357</v>
      </c>
      <c r="U22" s="745">
        <v>75572</v>
      </c>
      <c r="V22" s="235">
        <v>48.071344969721643</v>
      </c>
      <c r="W22" s="226"/>
      <c r="X22" s="234">
        <v>73059</v>
      </c>
      <c r="Y22" s="751">
        <v>6.9295821137316871</v>
      </c>
      <c r="Z22" s="745">
        <v>45756</v>
      </c>
      <c r="AA22" s="748">
        <v>62.628834229869014</v>
      </c>
      <c r="AB22" s="745">
        <v>27303</v>
      </c>
      <c r="AC22" s="235">
        <f t="shared" si="0"/>
        <v>37.371165770130986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2699424</v>
      </c>
      <c r="E23" s="739">
        <f t="shared" si="2"/>
        <v>1400360</v>
      </c>
      <c r="F23" s="576">
        <f t="shared" si="3"/>
        <v>51.876252118970569</v>
      </c>
      <c r="G23" s="739">
        <f t="shared" si="4"/>
        <v>1299064</v>
      </c>
      <c r="H23" s="237">
        <f t="shared" si="3"/>
        <v>48.123747881029431</v>
      </c>
      <c r="I23" s="226"/>
      <c r="J23" s="234">
        <f t="shared" si="5"/>
        <v>1989422</v>
      </c>
      <c r="K23" s="751">
        <f t="shared" si="6"/>
        <v>73.698018540251553</v>
      </c>
      <c r="L23" s="745">
        <v>995560</v>
      </c>
      <c r="M23" s="748">
        <v>50.042675711839927</v>
      </c>
      <c r="N23" s="745">
        <v>993862</v>
      </c>
      <c r="O23" s="235">
        <v>49.957324288160073</v>
      </c>
      <c r="P23" s="226"/>
      <c r="Q23" s="234">
        <v>473156</v>
      </c>
      <c r="R23" s="751">
        <v>17.528035610559883</v>
      </c>
      <c r="S23" s="745">
        <v>255046</v>
      </c>
      <c r="T23" s="748">
        <v>53.90315244866386</v>
      </c>
      <c r="U23" s="745">
        <v>218110</v>
      </c>
      <c r="V23" s="235">
        <v>46.096847551336133</v>
      </c>
      <c r="W23" s="226"/>
      <c r="X23" s="234">
        <v>236846</v>
      </c>
      <c r="Y23" s="751">
        <v>8.7739458491885678</v>
      </c>
      <c r="Z23" s="745">
        <v>149754</v>
      </c>
      <c r="AA23" s="748">
        <v>63.228426910313033</v>
      </c>
      <c r="AB23" s="745">
        <v>87092</v>
      </c>
      <c r="AC23" s="235">
        <f t="shared" si="0"/>
        <v>36.771573089686967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6871903</v>
      </c>
      <c r="E24" s="739">
        <f t="shared" si="2"/>
        <v>3583706</v>
      </c>
      <c r="F24" s="576">
        <f t="shared" si="3"/>
        <v>52.150124936280385</v>
      </c>
      <c r="G24" s="739">
        <f t="shared" si="4"/>
        <v>3288197</v>
      </c>
      <c r="H24" s="237">
        <f t="shared" si="3"/>
        <v>47.849875063719615</v>
      </c>
      <c r="I24" s="226"/>
      <c r="J24" s="234">
        <f t="shared" si="5"/>
        <v>5605365</v>
      </c>
      <c r="K24" s="751">
        <f t="shared" si="6"/>
        <v>81.56932657518594</v>
      </c>
      <c r="L24" s="745">
        <v>2842936</v>
      </c>
      <c r="M24" s="748">
        <v>50.718124511071096</v>
      </c>
      <c r="N24" s="745">
        <v>2762429</v>
      </c>
      <c r="O24" s="235">
        <v>49.281875488928911</v>
      </c>
      <c r="P24" s="226"/>
      <c r="Q24" s="234">
        <v>890790</v>
      </c>
      <c r="R24" s="751">
        <v>12.962784835583388</v>
      </c>
      <c r="S24" s="745">
        <v>499560</v>
      </c>
      <c r="T24" s="748">
        <v>56.080557707203717</v>
      </c>
      <c r="U24" s="745">
        <v>391230</v>
      </c>
      <c r="V24" s="235">
        <v>43.919442292796283</v>
      </c>
      <c r="W24" s="226"/>
      <c r="X24" s="234">
        <v>375748</v>
      </c>
      <c r="Y24" s="751">
        <v>5.467888589230669</v>
      </c>
      <c r="Z24" s="745">
        <v>241210</v>
      </c>
      <c r="AA24" s="748">
        <v>64.194619798375513</v>
      </c>
      <c r="AB24" s="745">
        <v>134538</v>
      </c>
      <c r="AC24" s="235">
        <f t="shared" si="0"/>
        <v>35.805380201624494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1551692</v>
      </c>
      <c r="E25" s="739">
        <f t="shared" si="2"/>
        <v>773873</v>
      </c>
      <c r="F25" s="576">
        <f t="shared" si="3"/>
        <v>49.872848477661805</v>
      </c>
      <c r="G25" s="739">
        <f t="shared" si="4"/>
        <v>777819</v>
      </c>
      <c r="H25" s="237">
        <f t="shared" si="3"/>
        <v>50.127151522338195</v>
      </c>
      <c r="I25" s="226"/>
      <c r="J25" s="234">
        <f t="shared" si="5"/>
        <v>1298039</v>
      </c>
      <c r="K25" s="751">
        <f t="shared" si="6"/>
        <v>83.653134771591269</v>
      </c>
      <c r="L25" s="745">
        <v>632511</v>
      </c>
      <c r="M25" s="748">
        <v>48.728196918582569</v>
      </c>
      <c r="N25" s="745">
        <v>665528</v>
      </c>
      <c r="O25" s="235">
        <v>51.271803081417431</v>
      </c>
      <c r="P25" s="226"/>
      <c r="Q25" s="234">
        <v>182344</v>
      </c>
      <c r="R25" s="751">
        <v>11.751301160281809</v>
      </c>
      <c r="S25" s="745">
        <v>97512</v>
      </c>
      <c r="T25" s="748">
        <v>53.476944675997018</v>
      </c>
      <c r="U25" s="745">
        <v>84832</v>
      </c>
      <c r="V25" s="235">
        <v>46.523055324002982</v>
      </c>
      <c r="W25" s="226"/>
      <c r="X25" s="234">
        <v>71309</v>
      </c>
      <c r="Y25" s="751">
        <v>4.5955640681269223</v>
      </c>
      <c r="Z25" s="745">
        <v>43850</v>
      </c>
      <c r="AA25" s="748">
        <v>61.492939180187633</v>
      </c>
      <c r="AB25" s="745">
        <v>27459</v>
      </c>
      <c r="AC25" s="235">
        <f t="shared" si="0"/>
        <v>38.507060819812367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672155</v>
      </c>
      <c r="E26" s="741">
        <f t="shared" si="2"/>
        <v>339580</v>
      </c>
      <c r="F26" s="578">
        <f t="shared" si="3"/>
        <v>50.521085166367875</v>
      </c>
      <c r="G26" s="741">
        <f t="shared" si="4"/>
        <v>332575</v>
      </c>
      <c r="H26" s="237">
        <f t="shared" si="3"/>
        <v>49.478914833632125</v>
      </c>
      <c r="I26" s="226"/>
      <c r="J26" s="238">
        <f t="shared" si="5"/>
        <v>534721</v>
      </c>
      <c r="K26" s="752">
        <f t="shared" si="6"/>
        <v>79.553228050077735</v>
      </c>
      <c r="L26" s="740">
        <v>263179</v>
      </c>
      <c r="M26" s="577">
        <v>49.218003407384415</v>
      </c>
      <c r="N26" s="740">
        <v>271542</v>
      </c>
      <c r="O26" s="235">
        <v>50.781996592615585</v>
      </c>
      <c r="P26" s="226"/>
      <c r="Q26" s="238">
        <v>95699</v>
      </c>
      <c r="R26" s="752">
        <v>14.23763863989705</v>
      </c>
      <c r="S26" s="740">
        <v>50241</v>
      </c>
      <c r="T26" s="577">
        <v>52.4989811805766</v>
      </c>
      <c r="U26" s="740">
        <v>45458</v>
      </c>
      <c r="V26" s="235">
        <v>47.5010188194234</v>
      </c>
      <c r="W26" s="226"/>
      <c r="X26" s="238">
        <v>41735</v>
      </c>
      <c r="Y26" s="752">
        <v>6.2091333100252175</v>
      </c>
      <c r="Z26" s="740">
        <v>26160</v>
      </c>
      <c r="AA26" s="577">
        <v>62.681202827363123</v>
      </c>
      <c r="AB26" s="740">
        <v>15575</v>
      </c>
      <c r="AC26" s="235">
        <f t="shared" si="0"/>
        <v>37.318797172636877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2216302</v>
      </c>
      <c r="E27" s="741">
        <f t="shared" si="2"/>
        <v>1138798</v>
      </c>
      <c r="F27" s="578">
        <f t="shared" si="3"/>
        <v>51.382798914588356</v>
      </c>
      <c r="G27" s="741">
        <f t="shared" si="4"/>
        <v>1077504</v>
      </c>
      <c r="H27" s="237">
        <f t="shared" si="3"/>
        <v>48.617201085411644</v>
      </c>
      <c r="I27" s="226"/>
      <c r="J27" s="238">
        <f t="shared" si="5"/>
        <v>1696058</v>
      </c>
      <c r="K27" s="752">
        <f t="shared" si="6"/>
        <v>76.526484206574736</v>
      </c>
      <c r="L27" s="740">
        <v>841552</v>
      </c>
      <c r="M27" s="577">
        <v>49.618114474858757</v>
      </c>
      <c r="N27" s="740">
        <v>854506</v>
      </c>
      <c r="O27" s="235">
        <v>50.381885525141236</v>
      </c>
      <c r="P27" s="226"/>
      <c r="Q27" s="238">
        <v>361316</v>
      </c>
      <c r="R27" s="752">
        <v>16.30265189491324</v>
      </c>
      <c r="S27" s="740">
        <v>195274</v>
      </c>
      <c r="T27" s="577">
        <v>54.045212500968674</v>
      </c>
      <c r="U27" s="740">
        <v>166042</v>
      </c>
      <c r="V27" s="235">
        <v>45.954787499031319</v>
      </c>
      <c r="W27" s="226"/>
      <c r="X27" s="238">
        <v>158928</v>
      </c>
      <c r="Y27" s="752">
        <v>7.1708638985120254</v>
      </c>
      <c r="Z27" s="740">
        <v>101972</v>
      </c>
      <c r="AA27" s="577">
        <v>64.1623879995973</v>
      </c>
      <c r="AB27" s="740">
        <v>56956</v>
      </c>
      <c r="AC27" s="235">
        <f t="shared" si="0"/>
        <v>35.8376120004027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322282</v>
      </c>
      <c r="E28" s="741">
        <f t="shared" si="2"/>
        <v>163131</v>
      </c>
      <c r="F28" s="578">
        <f t="shared" si="3"/>
        <v>50.617471655258441</v>
      </c>
      <c r="G28" s="741">
        <f t="shared" si="4"/>
        <v>159151</v>
      </c>
      <c r="H28" s="243">
        <f t="shared" si="3"/>
        <v>49.382528344741559</v>
      </c>
      <c r="I28" s="226"/>
      <c r="J28" s="238">
        <f t="shared" si="5"/>
        <v>252101</v>
      </c>
      <c r="K28" s="752">
        <f t="shared" si="6"/>
        <v>78.223729528797762</v>
      </c>
      <c r="L28" s="740">
        <v>124369</v>
      </c>
      <c r="M28" s="577">
        <v>49.333005422429899</v>
      </c>
      <c r="N28" s="740">
        <v>127732</v>
      </c>
      <c r="O28" s="242">
        <v>50.666994577570101</v>
      </c>
      <c r="P28" s="226"/>
      <c r="Q28" s="238">
        <v>48101</v>
      </c>
      <c r="R28" s="752">
        <v>14.925127683209116</v>
      </c>
      <c r="S28" s="740">
        <v>25024</v>
      </c>
      <c r="T28" s="577">
        <v>52.023866447682998</v>
      </c>
      <c r="U28" s="740">
        <v>23077</v>
      </c>
      <c r="V28" s="242">
        <v>47.976133552317002</v>
      </c>
      <c r="W28" s="226"/>
      <c r="X28" s="238">
        <v>22080</v>
      </c>
      <c r="Y28" s="752">
        <v>6.8511427879931235</v>
      </c>
      <c r="Z28" s="740">
        <v>13738</v>
      </c>
      <c r="AA28" s="577">
        <v>62.219202898550726</v>
      </c>
      <c r="AB28" s="740">
        <v>8342</v>
      </c>
      <c r="AC28" s="242">
        <f t="shared" si="0"/>
        <v>37.780797101449274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168545</v>
      </c>
      <c r="E29" s="742">
        <f t="shared" si="2"/>
        <v>83486</v>
      </c>
      <c r="F29" s="579">
        <f>E29/$D29*100</f>
        <v>49.533359043578869</v>
      </c>
      <c r="G29" s="742">
        <f t="shared" si="4"/>
        <v>85059</v>
      </c>
      <c r="H29" s="248">
        <f>G29/$D29*100</f>
        <v>50.466640956421138</v>
      </c>
      <c r="I29" s="226"/>
      <c r="J29" s="245">
        <f t="shared" si="5"/>
        <v>147939</v>
      </c>
      <c r="K29" s="753">
        <f t="shared" si="6"/>
        <v>87.774184935773832</v>
      </c>
      <c r="L29" s="746">
        <v>72269</v>
      </c>
      <c r="M29" s="749">
        <v>48.850539749491347</v>
      </c>
      <c r="N29" s="746">
        <v>75670</v>
      </c>
      <c r="O29" s="246">
        <v>51.14946025050866</v>
      </c>
      <c r="P29" s="226"/>
      <c r="Q29" s="245">
        <v>15743</v>
      </c>
      <c r="R29" s="753">
        <v>9.3405322020825299</v>
      </c>
      <c r="S29" s="746">
        <v>8076</v>
      </c>
      <c r="T29" s="749">
        <v>51.298990027313728</v>
      </c>
      <c r="U29" s="746">
        <v>7667</v>
      </c>
      <c r="V29" s="246">
        <v>48.701009972686272</v>
      </c>
      <c r="W29" s="226"/>
      <c r="X29" s="245">
        <v>4863</v>
      </c>
      <c r="Y29" s="753">
        <v>2.8852828621436415</v>
      </c>
      <c r="Z29" s="746">
        <v>3141</v>
      </c>
      <c r="AA29" s="749">
        <v>64.589759407772988</v>
      </c>
      <c r="AB29" s="746">
        <v>1722</v>
      </c>
      <c r="AC29" s="246">
        <f t="shared" si="0"/>
        <v>35.410240592227019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48085361</v>
      </c>
      <c r="E31" s="743">
        <f>L31+S31+Z31</f>
        <v>24519768</v>
      </c>
      <c r="F31" s="409">
        <f>E31/$D31*100</f>
        <v>50.992167865808469</v>
      </c>
      <c r="G31" s="743">
        <f>N31+U31+AB31</f>
        <v>23565593</v>
      </c>
      <c r="H31" s="255">
        <f>G31/$D31*100</f>
        <v>49.007832134191524</v>
      </c>
      <c r="I31" s="211"/>
      <c r="J31" s="253">
        <f>L31+N31</f>
        <v>38397585</v>
      </c>
      <c r="K31" s="754">
        <f>J31/$D31*100</f>
        <v>79.852961902480047</v>
      </c>
      <c r="L31" s="743">
        <f>SUM(L12:L29)</f>
        <v>19045532</v>
      </c>
      <c r="M31" s="409">
        <f>L31/$J31*100</f>
        <v>49.600859012357155</v>
      </c>
      <c r="N31" s="743">
        <f>SUM(N12:N29)</f>
        <v>19352053</v>
      </c>
      <c r="O31" s="254">
        <f>N31/$J31*100</f>
        <v>50.399140987642845</v>
      </c>
      <c r="P31" s="211"/>
      <c r="Q31" s="253">
        <f>SUM(Q12:Q29)</f>
        <v>6815922</v>
      </c>
      <c r="R31" s="754">
        <f>Q31/$D31*100</f>
        <v>14.174629987700415</v>
      </c>
      <c r="S31" s="743">
        <f>SUM(S12:S29)</f>
        <v>3667909</v>
      </c>
      <c r="T31" s="409">
        <f>S31/$Q31*100</f>
        <v>53.813834724047602</v>
      </c>
      <c r="U31" s="743">
        <f>SUM(U12:U29)</f>
        <v>3148013</v>
      </c>
      <c r="V31" s="254">
        <f>U31/$Q31*100</f>
        <v>46.186165275952398</v>
      </c>
      <c r="W31" s="211"/>
      <c r="X31" s="253">
        <f>SUM(X12:X29)</f>
        <v>2871854</v>
      </c>
      <c r="Y31" s="754">
        <f>X31/$D31*100</f>
        <v>5.9724081098195354</v>
      </c>
      <c r="Z31" s="743">
        <f>SUM(Z12:Z29)</f>
        <v>1806327</v>
      </c>
      <c r="AA31" s="409">
        <f>Z31/$X31*100</f>
        <v>62.897591590658855</v>
      </c>
      <c r="AB31" s="743">
        <f>SUM(AB12:AB29)</f>
        <v>1065527</v>
      </c>
      <c r="AC31" s="254">
        <f>AB31/$X31*100</f>
        <v>37.102408409341145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2"/>
      <c r="I32" s="612"/>
      <c r="AD32" s="297">
        <v>38567</v>
      </c>
      <c r="AE32" s="297">
        <v>3792</v>
      </c>
      <c r="AF32" s="297">
        <v>803</v>
      </c>
      <c r="AG32" s="297">
        <v>36957</v>
      </c>
      <c r="AH32" s="297">
        <v>3894</v>
      </c>
      <c r="AI32" s="297">
        <v>1480</v>
      </c>
    </row>
    <row r="33" spans="2:15" s="297" customFormat="1" ht="5.25" customHeight="1" x14ac:dyDescent="0.2">
      <c r="B33" s="257" t="s">
        <v>50</v>
      </c>
      <c r="C33" s="992"/>
      <c r="I33" s="992"/>
    </row>
    <row r="34" spans="2:15" s="251" customFormat="1" ht="13.5" customHeight="1" x14ac:dyDescent="0.2">
      <c r="B34" s="1068" t="s">
        <v>486</v>
      </c>
      <c r="C34" s="1068"/>
      <c r="D34" s="1068"/>
      <c r="E34" s="1068"/>
      <c r="F34" s="1068"/>
      <c r="G34" s="1068"/>
      <c r="H34" s="1068"/>
      <c r="I34" s="1068"/>
      <c r="J34" s="1068"/>
      <c r="K34" s="1068"/>
      <c r="L34" s="1068"/>
      <c r="M34" s="1068"/>
      <c r="N34" s="1068"/>
      <c r="O34" s="1068"/>
    </row>
    <row r="35" spans="2:15" s="439" customFormat="1" ht="29.25" customHeight="1" x14ac:dyDescent="0.2">
      <c r="B35" s="1068"/>
      <c r="C35" s="1068"/>
      <c r="D35" s="1068"/>
      <c r="E35" s="1068"/>
      <c r="F35" s="1068"/>
      <c r="G35" s="1068"/>
      <c r="H35" s="1068"/>
      <c r="I35" s="1068"/>
      <c r="J35" s="1068"/>
      <c r="K35" s="1068"/>
      <c r="L35" s="1068"/>
      <c r="M35" s="1068"/>
      <c r="N35" s="699"/>
    </row>
    <row r="36" spans="2:15" s="439" customFormat="1" ht="4.5" customHeight="1" x14ac:dyDescent="0.2">
      <c r="B36" s="1067"/>
      <c r="C36" s="1067"/>
      <c r="D36" s="1067"/>
      <c r="E36" s="994"/>
      <c r="F36" s="994"/>
      <c r="G36" s="994"/>
      <c r="H36" s="699"/>
      <c r="I36" s="699"/>
      <c r="J36" s="699"/>
      <c r="K36" s="699"/>
      <c r="L36" s="699"/>
      <c r="M36" s="699"/>
      <c r="N36" s="699"/>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ignoredErrors>
    <ignoredError sqref="D12:E29 G12:AC29" unlockedFormula="1"/>
    <ignoredError sqref="F12:F29" formula="1" unlockedFormula="1"/>
    <ignoredError sqref="F31"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topLeftCell="A7"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69"/>
      <c r="C3" s="1069"/>
      <c r="D3" s="1069"/>
      <c r="E3" s="1069"/>
      <c r="F3" s="1069"/>
    </row>
    <row r="4" spans="2:19" s="7" customFormat="1" ht="23.25" customHeight="1" x14ac:dyDescent="0.2">
      <c r="B4" s="1041" t="s">
        <v>402</v>
      </c>
      <c r="C4" s="1041"/>
      <c r="D4" s="1041"/>
      <c r="E4" s="1041"/>
      <c r="F4" s="1041"/>
      <c r="G4" s="1041"/>
      <c r="H4" s="1041"/>
      <c r="I4" s="1041"/>
      <c r="J4" s="1041"/>
      <c r="K4" s="1041"/>
      <c r="L4" s="1041"/>
      <c r="M4" s="1041"/>
    </row>
    <row r="5" spans="2:19" s="7" customFormat="1" ht="15.75" customHeight="1" x14ac:dyDescent="0.2">
      <c r="B5" s="1074" t="str">
        <f>porsaad!B6</f>
        <v>Situación a 31 de enero de 2024</v>
      </c>
      <c r="C5" s="1074"/>
      <c r="D5" s="1074"/>
      <c r="E5" s="1074"/>
      <c r="F5" s="1074"/>
      <c r="G5" s="1074"/>
      <c r="H5" s="1074"/>
      <c r="I5" s="1074"/>
      <c r="J5" s="1074"/>
      <c r="K5" s="1074"/>
      <c r="L5" s="1074"/>
      <c r="M5" s="1074"/>
      <c r="N5" s="43"/>
      <c r="O5" s="43"/>
      <c r="P5" s="43"/>
      <c r="Q5" s="43"/>
      <c r="R5" s="43"/>
      <c r="S5" s="43"/>
    </row>
    <row r="6" spans="2:19" s="7" customFormat="1" ht="10.5" customHeight="1" x14ac:dyDescent="0.2">
      <c r="B6" s="42"/>
    </row>
    <row r="7" spans="2:19" s="40" customFormat="1" ht="36.75" customHeight="1" x14ac:dyDescent="0.2">
      <c r="B7" s="1072" t="s">
        <v>15</v>
      </c>
      <c r="C7" s="23"/>
      <c r="D7" s="1070" t="s">
        <v>14</v>
      </c>
      <c r="E7" s="1071"/>
      <c r="F7" s="21"/>
      <c r="G7" s="144"/>
      <c r="H7" s="144"/>
      <c r="I7" s="144"/>
      <c r="J7" s="144"/>
      <c r="K7" s="144"/>
      <c r="L7" s="144"/>
      <c r="M7" s="144"/>
    </row>
    <row r="8" spans="2:19" s="36" customFormat="1" ht="30.75" customHeight="1" x14ac:dyDescent="0.2">
      <c r="B8" s="1073"/>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417819</v>
      </c>
      <c r="D10" s="137">
        <v>417819</v>
      </c>
      <c r="E10" s="185">
        <f t="shared" ref="E10:E27" si="1">D10*100/$D$29</f>
        <v>20.207912455062655</v>
      </c>
      <c r="F10" s="29"/>
      <c r="G10" s="147"/>
      <c r="H10" s="147"/>
      <c r="I10" s="147"/>
      <c r="J10" s="147"/>
      <c r="K10" s="147"/>
      <c r="L10" s="147"/>
      <c r="M10" s="146"/>
    </row>
    <row r="11" spans="2:19" s="28" customFormat="1" ht="18" customHeight="1" x14ac:dyDescent="0.2">
      <c r="B11" s="32" t="s">
        <v>10</v>
      </c>
      <c r="C11" s="30">
        <f t="shared" si="0"/>
        <v>54342</v>
      </c>
      <c r="D11" s="138">
        <v>54342</v>
      </c>
      <c r="E11" s="186">
        <f t="shared" si="1"/>
        <v>2.628263383505812</v>
      </c>
      <c r="F11" s="29"/>
      <c r="G11" s="147"/>
      <c r="H11" s="147"/>
      <c r="I11" s="147"/>
      <c r="J11" s="147"/>
      <c r="K11" s="147"/>
      <c r="L11" s="147"/>
      <c r="M11" s="147"/>
    </row>
    <row r="12" spans="2:19" s="28" customFormat="1" ht="18" customHeight="1" x14ac:dyDescent="0.2">
      <c r="B12" s="32" t="s">
        <v>40</v>
      </c>
      <c r="C12" s="30">
        <f t="shared" si="0"/>
        <v>47031</v>
      </c>
      <c r="D12" s="138">
        <v>47031</v>
      </c>
      <c r="E12" s="186">
        <f t="shared" si="1"/>
        <v>2.2746651795970307</v>
      </c>
      <c r="F12" s="29"/>
      <c r="G12" s="147"/>
      <c r="H12" s="147"/>
      <c r="I12" s="147"/>
      <c r="J12" s="147"/>
      <c r="K12" s="147"/>
      <c r="L12" s="147"/>
      <c r="M12" s="147"/>
    </row>
    <row r="13" spans="2:19" s="28" customFormat="1" ht="18" customHeight="1" x14ac:dyDescent="0.2">
      <c r="B13" s="32" t="s">
        <v>41</v>
      </c>
      <c r="C13" s="30">
        <f t="shared" si="0"/>
        <v>43746</v>
      </c>
      <c r="D13" s="138">
        <v>43746</v>
      </c>
      <c r="E13" s="186">
        <f t="shared" si="1"/>
        <v>2.1157853957315749</v>
      </c>
      <c r="F13" s="29"/>
      <c r="G13" s="147"/>
      <c r="H13" s="147"/>
      <c r="I13" s="147"/>
      <c r="J13" s="147"/>
      <c r="K13" s="147"/>
      <c r="L13" s="147"/>
      <c r="M13" s="147"/>
    </row>
    <row r="14" spans="2:19" s="28" customFormat="1" ht="18" customHeight="1" x14ac:dyDescent="0.2">
      <c r="B14" s="32" t="s">
        <v>9</v>
      </c>
      <c r="C14" s="30">
        <f t="shared" si="0"/>
        <v>63642</v>
      </c>
      <c r="D14" s="138">
        <v>63642</v>
      </c>
      <c r="E14" s="186">
        <f t="shared" si="1"/>
        <v>3.0780600318920333</v>
      </c>
      <c r="F14" s="29"/>
      <c r="G14" s="147"/>
      <c r="H14" s="147"/>
      <c r="I14" s="147"/>
      <c r="J14" s="147"/>
      <c r="K14" s="147"/>
      <c r="L14" s="147"/>
      <c r="M14" s="149"/>
    </row>
    <row r="15" spans="2:19" s="28" customFormat="1" ht="18" customHeight="1" x14ac:dyDescent="0.2">
      <c r="B15" s="32" t="s">
        <v>8</v>
      </c>
      <c r="C15" s="30">
        <f t="shared" si="0"/>
        <v>23735</v>
      </c>
      <c r="D15" s="138">
        <v>23735</v>
      </c>
      <c r="E15" s="186">
        <f t="shared" si="1"/>
        <v>1.1479487580050503</v>
      </c>
      <c r="F15" s="29"/>
      <c r="G15" s="147"/>
      <c r="H15" s="147"/>
      <c r="I15" s="147"/>
      <c r="J15" s="147"/>
      <c r="K15" s="147"/>
      <c r="L15" s="147"/>
      <c r="M15" s="149"/>
    </row>
    <row r="16" spans="2:19" s="28" customFormat="1" ht="18" customHeight="1" x14ac:dyDescent="0.2">
      <c r="B16" s="32" t="s">
        <v>7</v>
      </c>
      <c r="C16" s="30">
        <f t="shared" si="0"/>
        <v>157332</v>
      </c>
      <c r="D16" s="138">
        <v>157332</v>
      </c>
      <c r="E16" s="186">
        <f t="shared" si="1"/>
        <v>7.6093985251506453</v>
      </c>
      <c r="F16" s="29"/>
      <c r="G16" s="147"/>
      <c r="H16" s="147"/>
      <c r="I16" s="147"/>
      <c r="J16" s="147"/>
      <c r="K16" s="147"/>
      <c r="L16" s="147"/>
      <c r="M16" s="147"/>
    </row>
    <row r="17" spans="2:13" s="28" customFormat="1" ht="18" customHeight="1" x14ac:dyDescent="0.2">
      <c r="B17" s="32" t="s">
        <v>43</v>
      </c>
      <c r="C17" s="30">
        <f t="shared" si="0"/>
        <v>95728</v>
      </c>
      <c r="D17" s="138">
        <v>95728</v>
      </c>
      <c r="E17" s="186">
        <f t="shared" si="1"/>
        <v>4.6299068340555065</v>
      </c>
      <c r="F17" s="29"/>
      <c r="G17" s="147"/>
      <c r="H17" s="147"/>
      <c r="I17" s="147"/>
      <c r="J17" s="147"/>
      <c r="K17" s="147"/>
      <c r="L17" s="147"/>
      <c r="M17" s="147"/>
    </row>
    <row r="18" spans="2:13" s="28" customFormat="1" ht="18" customHeight="1" x14ac:dyDescent="0.2">
      <c r="B18" s="32" t="s">
        <v>44</v>
      </c>
      <c r="C18" s="30">
        <f t="shared" si="0"/>
        <v>354657</v>
      </c>
      <c r="D18" s="138">
        <v>354657</v>
      </c>
      <c r="E18" s="186">
        <f t="shared" si="1"/>
        <v>17.153067734055071</v>
      </c>
      <c r="F18" s="29"/>
      <c r="G18" s="147"/>
      <c r="H18" s="147"/>
      <c r="I18" s="147"/>
      <c r="J18" s="147"/>
      <c r="K18" s="147"/>
      <c r="L18" s="147"/>
      <c r="M18" s="147"/>
    </row>
    <row r="19" spans="2:13" s="28" customFormat="1" ht="18" customHeight="1" x14ac:dyDescent="0.2">
      <c r="B19" s="32" t="s">
        <v>6</v>
      </c>
      <c r="C19" s="30">
        <f t="shared" si="0"/>
        <v>204614</v>
      </c>
      <c r="D19" s="138">
        <v>204614</v>
      </c>
      <c r="E19" s="186">
        <f t="shared" si="1"/>
        <v>9.8962033777310037</v>
      </c>
      <c r="F19" s="29"/>
      <c r="G19" s="147"/>
      <c r="H19" s="147"/>
      <c r="I19" s="147"/>
      <c r="J19" s="147"/>
      <c r="K19" s="147"/>
      <c r="L19" s="147"/>
      <c r="M19" s="147"/>
    </row>
    <row r="20" spans="2:13" s="28" customFormat="1" ht="18" customHeight="1" x14ac:dyDescent="0.2">
      <c r="B20" s="32" t="s">
        <v>5</v>
      </c>
      <c r="C20" s="30">
        <f t="shared" si="0"/>
        <v>58759</v>
      </c>
      <c r="D20" s="138">
        <v>58759</v>
      </c>
      <c r="E20" s="186">
        <f t="shared" si="1"/>
        <v>2.8418926088737626</v>
      </c>
      <c r="F20" s="29"/>
      <c r="G20" s="147"/>
      <c r="H20" s="147"/>
      <c r="I20" s="147"/>
      <c r="J20" s="147"/>
      <c r="K20" s="147"/>
      <c r="L20" s="147"/>
      <c r="M20" s="147"/>
    </row>
    <row r="21" spans="2:13" s="28" customFormat="1" ht="18" customHeight="1" x14ac:dyDescent="0.2">
      <c r="B21" s="32" t="s">
        <v>38</v>
      </c>
      <c r="C21" s="30">
        <f t="shared" si="0"/>
        <v>83638</v>
      </c>
      <c r="D21" s="138">
        <v>83638</v>
      </c>
      <c r="E21" s="186">
        <f t="shared" si="1"/>
        <v>4.0451711911534192</v>
      </c>
      <c r="F21" s="29"/>
      <c r="G21" s="147"/>
      <c r="H21" s="147"/>
      <c r="I21" s="147"/>
      <c r="J21" s="147"/>
      <c r="K21" s="147"/>
      <c r="L21" s="147"/>
      <c r="M21" s="147"/>
    </row>
    <row r="22" spans="2:13" s="28" customFormat="1" ht="18" customHeight="1" x14ac:dyDescent="0.2">
      <c r="B22" s="32" t="s">
        <v>45</v>
      </c>
      <c r="C22" s="30">
        <f t="shared" si="0"/>
        <v>242904</v>
      </c>
      <c r="D22" s="138">
        <v>242904</v>
      </c>
      <c r="E22" s="186">
        <f t="shared" si="1"/>
        <v>11.748108073075995</v>
      </c>
      <c r="F22" s="29"/>
      <c r="G22" s="147"/>
      <c r="H22" s="147"/>
      <c r="I22" s="147"/>
      <c r="J22" s="147"/>
      <c r="K22" s="147"/>
      <c r="L22" s="147"/>
      <c r="M22" s="147"/>
    </row>
    <row r="23" spans="2:13" s="33" customFormat="1" ht="18" customHeight="1" x14ac:dyDescent="0.2">
      <c r="B23" s="32" t="s">
        <v>46</v>
      </c>
      <c r="C23" s="30">
        <f t="shared" si="0"/>
        <v>63686</v>
      </c>
      <c r="D23" s="138">
        <v>63686</v>
      </c>
      <c r="E23" s="186">
        <f t="shared" si="1"/>
        <v>3.0801881020564412</v>
      </c>
      <c r="F23" s="34"/>
      <c r="G23" s="147"/>
      <c r="H23" s="147"/>
      <c r="I23" s="147"/>
      <c r="J23" s="147"/>
      <c r="K23" s="147"/>
      <c r="L23" s="147"/>
      <c r="M23" s="147"/>
    </row>
    <row r="24" spans="2:13" s="28" customFormat="1" ht="18" customHeight="1" x14ac:dyDescent="0.2">
      <c r="B24" s="32" t="s">
        <v>47</v>
      </c>
      <c r="C24" s="30">
        <f t="shared" si="0"/>
        <v>22108</v>
      </c>
      <c r="D24" s="138">
        <v>22108</v>
      </c>
      <c r="E24" s="186">
        <f t="shared" si="1"/>
        <v>1.0692585271529662</v>
      </c>
      <c r="F24" s="29"/>
      <c r="G24" s="147"/>
      <c r="H24" s="147"/>
      <c r="I24" s="147"/>
      <c r="J24" s="147"/>
      <c r="K24" s="147"/>
      <c r="L24" s="147"/>
      <c r="M24" s="147"/>
    </row>
    <row r="25" spans="2:13" s="28" customFormat="1" ht="18" customHeight="1" x14ac:dyDescent="0.2">
      <c r="B25" s="32" t="s">
        <v>48</v>
      </c>
      <c r="C25" s="30">
        <f t="shared" si="0"/>
        <v>113902</v>
      </c>
      <c r="D25" s="138">
        <v>113902</v>
      </c>
      <c r="E25" s="186">
        <f t="shared" si="1"/>
        <v>5.5088965424180003</v>
      </c>
      <c r="F25" s="29"/>
      <c r="G25" s="147"/>
      <c r="H25" s="147"/>
      <c r="I25" s="147"/>
      <c r="J25" s="147"/>
      <c r="K25" s="147"/>
      <c r="L25" s="147"/>
      <c r="M25" s="147"/>
    </row>
    <row r="26" spans="2:13" s="28" customFormat="1" ht="18" customHeight="1" x14ac:dyDescent="0.2">
      <c r="B26" s="32" t="s">
        <v>49</v>
      </c>
      <c r="C26" s="30">
        <f t="shared" si="0"/>
        <v>14653</v>
      </c>
      <c r="D26" s="138">
        <v>14653</v>
      </c>
      <c r="E26" s="187">
        <f t="shared" si="1"/>
        <v>0.70869572997884989</v>
      </c>
      <c r="F26" s="29"/>
      <c r="G26" s="147"/>
      <c r="H26" s="147"/>
      <c r="I26" s="147"/>
      <c r="J26" s="147"/>
      <c r="K26" s="147"/>
      <c r="L26" s="147"/>
      <c r="M26" s="147"/>
    </row>
    <row r="27" spans="2:13" s="28" customFormat="1" ht="18" customHeight="1" x14ac:dyDescent="0.2">
      <c r="B27" s="31" t="s">
        <v>4</v>
      </c>
      <c r="C27" s="30">
        <f t="shared" si="0"/>
        <v>5305</v>
      </c>
      <c r="D27" s="139">
        <v>5305</v>
      </c>
      <c r="E27" s="188">
        <f t="shared" si="1"/>
        <v>0.25657755050418335</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2067601</v>
      </c>
      <c r="E29" s="190">
        <f>D29*100/$D$29</f>
        <v>100</v>
      </c>
      <c r="F29" s="21"/>
      <c r="G29" s="135"/>
      <c r="H29" s="135"/>
      <c r="I29" s="135"/>
      <c r="J29" s="135"/>
      <c r="K29" s="135"/>
      <c r="L29" s="135"/>
      <c r="M29" s="135"/>
    </row>
    <row r="30" spans="2:13" s="19" customFormat="1" ht="23.25" customHeight="1" x14ac:dyDescent="0.2">
      <c r="B30" s="1068"/>
      <c r="C30" s="1068"/>
      <c r="D30" s="1068"/>
      <c r="E30" s="1068"/>
      <c r="F30" s="1068"/>
      <c r="G30" s="1068"/>
      <c r="H30" s="1068"/>
      <c r="I30" s="1068"/>
      <c r="J30" s="1068"/>
      <c r="K30" s="1068"/>
      <c r="L30" s="1068"/>
      <c r="M30" s="1068"/>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8.570312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9" style="261" customWidth="1"/>
    <col min="12" max="12" width="13.1406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5"/>
      <c r="C2" s="1045"/>
      <c r="D2" s="1045"/>
      <c r="E2" s="1045"/>
      <c r="F2" s="1045"/>
      <c r="G2" s="1045"/>
      <c r="H2" s="1045"/>
      <c r="I2" s="1045"/>
      <c r="O2" s="207"/>
    </row>
    <row r="3" spans="1:21" s="208" customFormat="1" ht="4.5" customHeight="1" x14ac:dyDescent="0.2">
      <c r="B3" s="1046"/>
      <c r="C3" s="1046"/>
      <c r="D3" s="1046"/>
      <c r="E3" s="1046"/>
      <c r="F3" s="1046"/>
      <c r="G3" s="1046"/>
      <c r="H3" s="1046"/>
      <c r="I3" s="1046"/>
      <c r="O3" s="207"/>
    </row>
    <row r="4" spans="1:21" s="208" customFormat="1" ht="17.25" customHeight="1" x14ac:dyDescent="0.2">
      <c r="A4" s="1046" t="s">
        <v>403</v>
      </c>
      <c r="B4" s="1046"/>
      <c r="C4" s="1046"/>
      <c r="D4" s="1046"/>
      <c r="E4" s="1046"/>
      <c r="F4" s="1046"/>
      <c r="G4" s="1046"/>
      <c r="H4" s="1046"/>
      <c r="I4" s="1046"/>
      <c r="J4" s="1046"/>
      <c r="K4" s="1046"/>
      <c r="L4" s="1046"/>
      <c r="M4" s="1046"/>
      <c r="N4" s="1046"/>
      <c r="O4" s="1046"/>
      <c r="P4" s="1046"/>
      <c r="Q4" s="1046"/>
      <c r="R4" s="1046"/>
      <c r="S4" s="1046"/>
      <c r="T4" s="1046"/>
      <c r="U4" s="1046"/>
    </row>
    <row r="5" spans="1:21"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row>
    <row r="6" spans="1:21" s="208" customFormat="1" ht="6" customHeight="1" x14ac:dyDescent="0.2">
      <c r="O6" s="207"/>
    </row>
    <row r="7" spans="1:21" s="213" customFormat="1" ht="39.75" customHeight="1" x14ac:dyDescent="0.2">
      <c r="A7" s="209"/>
      <c r="B7" s="1048" t="s">
        <v>15</v>
      </c>
      <c r="C7" s="211"/>
      <c r="D7" s="1057" t="s">
        <v>115</v>
      </c>
      <c r="E7" s="1056"/>
      <c r="F7" s="211"/>
      <c r="G7" s="1057" t="s">
        <v>117</v>
      </c>
      <c r="H7" s="1056"/>
      <c r="I7" s="211"/>
      <c r="J7" s="1057" t="s">
        <v>16</v>
      </c>
      <c r="K7" s="1055"/>
      <c r="L7" s="1056"/>
      <c r="M7" s="430"/>
      <c r="N7" s="430"/>
      <c r="O7" s="431"/>
      <c r="P7" s="431"/>
      <c r="Q7" s="431"/>
      <c r="R7" s="431"/>
      <c r="S7" s="431"/>
      <c r="T7" s="431"/>
      <c r="U7" s="432"/>
    </row>
    <row r="8" spans="1:21" s="219" customFormat="1" ht="26.25" customHeight="1" x14ac:dyDescent="0.2">
      <c r="A8" s="214"/>
      <c r="B8" s="1050"/>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8584147</v>
      </c>
      <c r="E10" s="185">
        <v>17.851892595752791</v>
      </c>
      <c r="F10" s="226"/>
      <c r="G10" s="227">
        <v>1014321</v>
      </c>
      <c r="H10" s="228">
        <v>16.031753056369972</v>
      </c>
      <c r="I10" s="226"/>
      <c r="J10" s="1239">
        <v>417819</v>
      </c>
      <c r="K10" s="1234">
        <f t="shared" ref="K10:K27" si="0">J10*100/D10</f>
        <v>4.8673327705128999</v>
      </c>
      <c r="L10" s="230">
        <f>J10*100/G10</f>
        <v>41.191989518111129</v>
      </c>
      <c r="M10" s="304"/>
      <c r="N10" s="305">
        <f>_xlfn.RANK.EQ(L10,L$10:L$29,0)</f>
        <v>1</v>
      </c>
      <c r="O10" s="305">
        <v>1</v>
      </c>
      <c r="P10" s="305">
        <f>MATCH(O10,N$10:N$29,0)</f>
        <v>1</v>
      </c>
      <c r="Q10" s="306" t="str">
        <f>INDEX(B$10:B$29,P10,1)</f>
        <v>Andalucía</v>
      </c>
      <c r="R10" s="436">
        <f>INDEX(L$10:L$29,P10,1)</f>
        <v>41.191989518111129</v>
      </c>
      <c r="S10" s="231"/>
      <c r="T10" s="231"/>
      <c r="U10" s="231"/>
    </row>
    <row r="11" spans="1:21" s="232" customFormat="1" ht="18" customHeight="1" x14ac:dyDescent="0.15">
      <c r="A11" s="224"/>
      <c r="B11" s="233" t="s">
        <v>10</v>
      </c>
      <c r="C11" s="226"/>
      <c r="D11" s="405">
        <v>1341289</v>
      </c>
      <c r="E11" s="186">
        <v>2.7893915572350596</v>
      </c>
      <c r="F11" s="226"/>
      <c r="G11" s="234">
        <v>186533</v>
      </c>
      <c r="H11" s="235">
        <v>2.9482293996317339</v>
      </c>
      <c r="I11" s="226"/>
      <c r="J11" s="1240">
        <v>54342</v>
      </c>
      <c r="K11" s="1235">
        <f t="shared" si="0"/>
        <v>4.0514758564336244</v>
      </c>
      <c r="L11" s="237">
        <f>J11*100/G11</f>
        <v>29.132646770276573</v>
      </c>
      <c r="M11" s="304"/>
      <c r="N11" s="305">
        <f t="shared" ref="N11:N26" si="1">_xlfn.RANK.EQ(L11,L$10:L$29,0)</f>
        <v>13</v>
      </c>
      <c r="O11" s="305">
        <v>2</v>
      </c>
      <c r="P11" s="305">
        <f t="shared" ref="P11:P27" si="2">MATCH(O11,N$10:N$29,0)</f>
        <v>11</v>
      </c>
      <c r="Q11" s="306" t="str">
        <f t="shared" ref="Q11:Q28" si="3">INDEX(B$10:B$29,P11,1)</f>
        <v>Extremadura</v>
      </c>
      <c r="R11" s="436">
        <f t="shared" ref="R11:R28" si="4">INDEX(L$10:L$29,P11,1)</f>
        <v>39.032928781628435</v>
      </c>
      <c r="S11" s="231"/>
      <c r="T11" s="231"/>
      <c r="U11" s="231"/>
    </row>
    <row r="12" spans="1:21" s="232" customFormat="1" ht="18" customHeight="1" x14ac:dyDescent="0.15">
      <c r="A12" s="224"/>
      <c r="B12" s="233" t="s">
        <v>40</v>
      </c>
      <c r="C12" s="226"/>
      <c r="D12" s="405">
        <v>1006060</v>
      </c>
      <c r="E12" s="186">
        <v>2.0922375938905815</v>
      </c>
      <c r="F12" s="226"/>
      <c r="G12" s="234">
        <v>183865</v>
      </c>
      <c r="H12" s="235">
        <v>2.9060605821130245</v>
      </c>
      <c r="I12" s="226"/>
      <c r="J12" s="1240">
        <v>47031</v>
      </c>
      <c r="K12" s="1235">
        <f t="shared" si="0"/>
        <v>4.674770888416198</v>
      </c>
      <c r="L12" s="237">
        <f>J12*100/G12</f>
        <v>25.579093356538763</v>
      </c>
      <c r="M12" s="304"/>
      <c r="N12" s="305">
        <f t="shared" si="1"/>
        <v>16</v>
      </c>
      <c r="O12" s="305">
        <v>3</v>
      </c>
      <c r="P12" s="305">
        <f t="shared" si="2"/>
        <v>7</v>
      </c>
      <c r="Q12" s="306" t="str">
        <f t="shared" si="3"/>
        <v>Castilla y León</v>
      </c>
      <c r="R12" s="437">
        <f t="shared" si="4"/>
        <v>38.405225758733401</v>
      </c>
      <c r="S12" s="231"/>
      <c r="T12" s="231"/>
      <c r="U12" s="231"/>
    </row>
    <row r="13" spans="1:21" s="232" customFormat="1" ht="18" customHeight="1" x14ac:dyDescent="0.15">
      <c r="A13" s="224"/>
      <c r="B13" s="233" t="s">
        <v>41</v>
      </c>
      <c r="C13" s="226"/>
      <c r="D13" s="405">
        <v>1209906</v>
      </c>
      <c r="E13" s="186">
        <v>2.516162871273858</v>
      </c>
      <c r="F13" s="226"/>
      <c r="G13" s="234">
        <v>122472</v>
      </c>
      <c r="H13" s="235">
        <v>1.9357194224705427</v>
      </c>
      <c r="I13" s="226"/>
      <c r="J13" s="1240">
        <v>43746</v>
      </c>
      <c r="K13" s="1235">
        <f t="shared" si="0"/>
        <v>3.6156527862495103</v>
      </c>
      <c r="L13" s="237">
        <f t="shared" ref="L13:L27" si="5">J13*100/G13</f>
        <v>35.719184793258869</v>
      </c>
      <c r="M13" s="304"/>
      <c r="N13" s="305">
        <f t="shared" si="1"/>
        <v>4</v>
      </c>
      <c r="O13" s="305">
        <v>4</v>
      </c>
      <c r="P13" s="305">
        <f t="shared" si="2"/>
        <v>4</v>
      </c>
      <c r="Q13" s="306" t="str">
        <f t="shared" si="3"/>
        <v>Balears, Illes</v>
      </c>
      <c r="R13" s="436">
        <f t="shared" si="4"/>
        <v>35.719184793258869</v>
      </c>
      <c r="S13" s="231"/>
      <c r="T13" s="231"/>
      <c r="U13" s="231"/>
    </row>
    <row r="14" spans="1:21" s="232" customFormat="1" ht="18" customHeight="1" x14ac:dyDescent="0.15">
      <c r="A14" s="224"/>
      <c r="B14" s="233" t="s">
        <v>9</v>
      </c>
      <c r="C14" s="226"/>
      <c r="D14" s="405">
        <v>2213016</v>
      </c>
      <c r="E14" s="186">
        <v>4.6022655418974603</v>
      </c>
      <c r="F14" s="226"/>
      <c r="G14" s="234">
        <v>253565</v>
      </c>
      <c r="H14" s="235">
        <v>4.0076972316835127</v>
      </c>
      <c r="I14" s="226"/>
      <c r="J14" s="1240">
        <v>63642</v>
      </c>
      <c r="K14" s="1235">
        <f t="shared" si="0"/>
        <v>2.8758038803153707</v>
      </c>
      <c r="L14" s="237">
        <f t="shared" si="5"/>
        <v>25.098889831009799</v>
      </c>
      <c r="M14" s="304"/>
      <c r="N14" s="305">
        <f t="shared" si="1"/>
        <v>17</v>
      </c>
      <c r="O14" s="305">
        <v>5</v>
      </c>
      <c r="P14" s="305">
        <f t="shared" si="2"/>
        <v>17</v>
      </c>
      <c r="Q14" s="306" t="str">
        <f t="shared" si="3"/>
        <v>Rioja, La</v>
      </c>
      <c r="R14" s="436">
        <f t="shared" si="4"/>
        <v>34.764763102327457</v>
      </c>
      <c r="S14" s="231"/>
      <c r="T14" s="231"/>
      <c r="U14" s="231"/>
    </row>
    <row r="15" spans="1:21" s="232" customFormat="1" ht="18" customHeight="1" x14ac:dyDescent="0.15">
      <c r="A15" s="224"/>
      <c r="B15" s="233" t="s">
        <v>8</v>
      </c>
      <c r="C15" s="226"/>
      <c r="D15" s="406">
        <v>588387</v>
      </c>
      <c r="E15" s="186">
        <v>1.2236302021315801</v>
      </c>
      <c r="F15" s="226"/>
      <c r="G15" s="238">
        <v>99920</v>
      </c>
      <c r="H15" s="235">
        <v>1.579275954448826</v>
      </c>
      <c r="I15" s="226"/>
      <c r="J15" s="1241">
        <v>23735</v>
      </c>
      <c r="K15" s="1236">
        <f t="shared" si="0"/>
        <v>4.0339096547000528</v>
      </c>
      <c r="L15" s="237">
        <f t="shared" si="5"/>
        <v>23.75400320256205</v>
      </c>
      <c r="M15" s="304"/>
      <c r="N15" s="305">
        <f t="shared" si="1"/>
        <v>18</v>
      </c>
      <c r="O15" s="305">
        <v>6</v>
      </c>
      <c r="P15" s="305">
        <f t="shared" si="2"/>
        <v>16</v>
      </c>
      <c r="Q15" s="306" t="str">
        <f t="shared" si="3"/>
        <v>País Vasco</v>
      </c>
      <c r="R15" s="436">
        <f t="shared" si="4"/>
        <v>34.68550634164167</v>
      </c>
      <c r="S15" s="231"/>
      <c r="T15" s="231"/>
      <c r="U15" s="231"/>
    </row>
    <row r="16" spans="1:21" s="232" customFormat="1" ht="18" customHeight="1" x14ac:dyDescent="0.15">
      <c r="A16" s="224"/>
      <c r="B16" s="233" t="s">
        <v>7</v>
      </c>
      <c r="C16" s="226"/>
      <c r="D16" s="405">
        <v>2383703</v>
      </c>
      <c r="E16" s="186">
        <v>4.9572322021248834</v>
      </c>
      <c r="F16" s="226"/>
      <c r="G16" s="234">
        <v>409663</v>
      </c>
      <c r="H16" s="235">
        <v>6.4748891646053783</v>
      </c>
      <c r="I16" s="226"/>
      <c r="J16" s="1240">
        <v>157332</v>
      </c>
      <c r="K16" s="1235">
        <f t="shared" si="0"/>
        <v>6.6003189155695994</v>
      </c>
      <c r="L16" s="237">
        <f t="shared" si="5"/>
        <v>38.405225758733401</v>
      </c>
      <c r="M16" s="304"/>
      <c r="N16" s="305">
        <f t="shared" si="1"/>
        <v>3</v>
      </c>
      <c r="O16" s="305">
        <v>7</v>
      </c>
      <c r="P16" s="305">
        <f t="shared" si="2"/>
        <v>9</v>
      </c>
      <c r="Q16" s="306" t="str">
        <f t="shared" si="3"/>
        <v>Cataluña</v>
      </c>
      <c r="R16" s="436">
        <f t="shared" si="4"/>
        <v>34.085018169027215</v>
      </c>
      <c r="S16" s="231"/>
      <c r="T16" s="231"/>
      <c r="U16" s="231"/>
    </row>
    <row r="17" spans="1:21" s="232" customFormat="1" ht="18" customHeight="1" x14ac:dyDescent="0.15">
      <c r="A17" s="224"/>
      <c r="B17" s="233" t="s">
        <v>43</v>
      </c>
      <c r="C17" s="226"/>
      <c r="D17" s="405">
        <v>2084086</v>
      </c>
      <c r="E17" s="186">
        <v>4.3341382006053779</v>
      </c>
      <c r="F17" s="226"/>
      <c r="G17" s="234">
        <v>282068</v>
      </c>
      <c r="H17" s="235">
        <v>4.4581986581212121</v>
      </c>
      <c r="I17" s="226"/>
      <c r="J17" s="1240">
        <v>95728</v>
      </c>
      <c r="K17" s="1235">
        <f t="shared" si="0"/>
        <v>4.5932845381620524</v>
      </c>
      <c r="L17" s="237">
        <f t="shared" si="5"/>
        <v>33.937915679906972</v>
      </c>
      <c r="M17" s="304"/>
      <c r="N17" s="305">
        <f t="shared" si="1"/>
        <v>8</v>
      </c>
      <c r="O17" s="305">
        <v>8</v>
      </c>
      <c r="P17" s="305">
        <f t="shared" si="2"/>
        <v>8</v>
      </c>
      <c r="Q17" s="306" t="str">
        <f t="shared" si="3"/>
        <v>Castilla - La Mancha</v>
      </c>
      <c r="R17" s="436">
        <f t="shared" si="4"/>
        <v>33.937915679906972</v>
      </c>
      <c r="S17" s="231"/>
      <c r="T17" s="231"/>
      <c r="U17" s="231"/>
    </row>
    <row r="18" spans="1:21" s="232" customFormat="1" ht="18" customHeight="1" x14ac:dyDescent="0.15">
      <c r="A18" s="224"/>
      <c r="B18" s="233" t="s">
        <v>44</v>
      </c>
      <c r="C18" s="226"/>
      <c r="D18" s="405">
        <v>7901963</v>
      </c>
      <c r="E18" s="186">
        <v>16.433198868986342</v>
      </c>
      <c r="F18" s="226"/>
      <c r="G18" s="234">
        <v>1040507</v>
      </c>
      <c r="H18" s="235">
        <v>16.445633362046483</v>
      </c>
      <c r="I18" s="226"/>
      <c r="J18" s="1240">
        <v>354657</v>
      </c>
      <c r="K18" s="1235">
        <f t="shared" si="0"/>
        <v>4.4882138779946201</v>
      </c>
      <c r="L18" s="237">
        <f t="shared" si="5"/>
        <v>34.085018169027215</v>
      </c>
      <c r="M18" s="304"/>
      <c r="N18" s="305">
        <f t="shared" si="1"/>
        <v>7</v>
      </c>
      <c r="O18" s="305">
        <v>9</v>
      </c>
      <c r="P18" s="305">
        <f t="shared" si="2"/>
        <v>14</v>
      </c>
      <c r="Q18" s="306" t="str">
        <f t="shared" si="3"/>
        <v>Murcia, Región de</v>
      </c>
      <c r="R18" s="436">
        <f t="shared" si="4"/>
        <v>32.802641270364511</v>
      </c>
      <c r="S18" s="231"/>
      <c r="T18" s="231"/>
      <c r="U18" s="231"/>
    </row>
    <row r="19" spans="1:21" s="232" customFormat="1" ht="18" customHeight="1" x14ac:dyDescent="0.15">
      <c r="A19" s="224"/>
      <c r="B19" s="233" t="s">
        <v>6</v>
      </c>
      <c r="C19" s="226"/>
      <c r="D19" s="405">
        <v>5216195</v>
      </c>
      <c r="E19" s="186">
        <v>10.847781718847862</v>
      </c>
      <c r="F19" s="226"/>
      <c r="G19" s="234">
        <v>644872</v>
      </c>
      <c r="H19" s="235">
        <v>10.192462402895551</v>
      </c>
      <c r="I19" s="226"/>
      <c r="J19" s="1240">
        <v>204614</v>
      </c>
      <c r="K19" s="1235">
        <f t="shared" si="0"/>
        <v>3.9226677683637212</v>
      </c>
      <c r="L19" s="237">
        <f t="shared" si="5"/>
        <v>31.729397461821883</v>
      </c>
      <c r="M19" s="304"/>
      <c r="N19" s="305">
        <f t="shared" si="1"/>
        <v>11</v>
      </c>
      <c r="O19" s="305">
        <v>10</v>
      </c>
      <c r="P19" s="305">
        <f t="shared" si="2"/>
        <v>20</v>
      </c>
      <c r="Q19" s="306" t="str">
        <f t="shared" si="3"/>
        <v>TOTAL</v>
      </c>
      <c r="R19" s="437">
        <f t="shared" si="4"/>
        <v>32.679268842017088</v>
      </c>
      <c r="S19" s="231"/>
      <c r="T19" s="231"/>
      <c r="U19" s="231"/>
    </row>
    <row r="20" spans="1:21" s="232" customFormat="1" ht="18" customHeight="1" x14ac:dyDescent="0.15">
      <c r="A20" s="224"/>
      <c r="B20" s="233" t="s">
        <v>5</v>
      </c>
      <c r="C20" s="226"/>
      <c r="D20" s="405">
        <v>1054306</v>
      </c>
      <c r="E20" s="186">
        <v>2.1925716643782711</v>
      </c>
      <c r="F20" s="226"/>
      <c r="G20" s="234">
        <v>150537</v>
      </c>
      <c r="H20" s="235">
        <v>2.3792980820142406</v>
      </c>
      <c r="I20" s="226"/>
      <c r="J20" s="1240">
        <v>58759</v>
      </c>
      <c r="K20" s="1235">
        <f t="shared" si="0"/>
        <v>5.5732396476924153</v>
      </c>
      <c r="L20" s="237">
        <f t="shared" si="5"/>
        <v>39.032928781628435</v>
      </c>
      <c r="M20" s="304"/>
      <c r="N20" s="305">
        <f t="shared" si="1"/>
        <v>2</v>
      </c>
      <c r="O20" s="305">
        <v>11</v>
      </c>
      <c r="P20" s="305">
        <f t="shared" si="2"/>
        <v>10</v>
      </c>
      <c r="Q20" s="306" t="str">
        <f t="shared" si="3"/>
        <v>Comunitat Valenciana</v>
      </c>
      <c r="R20" s="436">
        <f t="shared" si="4"/>
        <v>31.729397461821883</v>
      </c>
      <c r="S20" s="231"/>
      <c r="T20" s="231"/>
      <c r="U20" s="231"/>
    </row>
    <row r="21" spans="1:21" s="232" customFormat="1" ht="18" customHeight="1" x14ac:dyDescent="0.15">
      <c r="A21" s="224"/>
      <c r="B21" s="233" t="s">
        <v>38</v>
      </c>
      <c r="C21" s="226"/>
      <c r="D21" s="405">
        <v>2699424</v>
      </c>
      <c r="E21" s="186">
        <v>5.6138166457770797</v>
      </c>
      <c r="F21" s="226"/>
      <c r="G21" s="234">
        <v>469573</v>
      </c>
      <c r="H21" s="235">
        <v>7.4217909103122359</v>
      </c>
      <c r="I21" s="226"/>
      <c r="J21" s="1240">
        <v>83638</v>
      </c>
      <c r="K21" s="1235">
        <f t="shared" si="0"/>
        <v>3.0983646881705136</v>
      </c>
      <c r="L21" s="237">
        <f t="shared" si="5"/>
        <v>17.811501087157907</v>
      </c>
      <c r="M21" s="304"/>
      <c r="N21" s="305">
        <f t="shared" si="1"/>
        <v>19</v>
      </c>
      <c r="O21" s="305">
        <v>12</v>
      </c>
      <c r="P21" s="305">
        <f t="shared" si="2"/>
        <v>13</v>
      </c>
      <c r="Q21" s="306" t="str">
        <f t="shared" si="3"/>
        <v>Madrid, Comunidad de</v>
      </c>
      <c r="R21" s="436">
        <f t="shared" si="4"/>
        <v>30.255705703648438</v>
      </c>
      <c r="S21" s="231"/>
      <c r="T21" s="231"/>
      <c r="U21" s="231"/>
    </row>
    <row r="22" spans="1:21" s="232" customFormat="1" ht="18" customHeight="1" x14ac:dyDescent="0.15">
      <c r="A22" s="224"/>
      <c r="B22" s="233" t="s">
        <v>45</v>
      </c>
      <c r="C22" s="226"/>
      <c r="D22" s="405">
        <v>6871903</v>
      </c>
      <c r="E22" s="186">
        <v>14.291050034957625</v>
      </c>
      <c r="F22" s="226"/>
      <c r="G22" s="234">
        <v>802837</v>
      </c>
      <c r="H22" s="235">
        <v>12.689163024838193</v>
      </c>
      <c r="I22" s="226"/>
      <c r="J22" s="1240">
        <v>242904</v>
      </c>
      <c r="K22" s="1235">
        <f t="shared" si="0"/>
        <v>3.5347413955057281</v>
      </c>
      <c r="L22" s="237">
        <f t="shared" si="5"/>
        <v>30.255705703648438</v>
      </c>
      <c r="M22" s="304"/>
      <c r="N22" s="305">
        <f t="shared" si="1"/>
        <v>12</v>
      </c>
      <c r="O22" s="305">
        <v>13</v>
      </c>
      <c r="P22" s="305">
        <f t="shared" si="2"/>
        <v>2</v>
      </c>
      <c r="Q22" s="306" t="str">
        <f t="shared" si="3"/>
        <v>Aragón</v>
      </c>
      <c r="R22" s="436">
        <f t="shared" si="4"/>
        <v>29.132646770276573</v>
      </c>
      <c r="S22" s="231"/>
      <c r="T22" s="231"/>
      <c r="U22" s="231"/>
    </row>
    <row r="23" spans="1:21" s="240" customFormat="1" ht="18" customHeight="1" x14ac:dyDescent="0.15">
      <c r="A23" s="239"/>
      <c r="B23" s="233" t="s">
        <v>46</v>
      </c>
      <c r="C23" s="226"/>
      <c r="D23" s="405">
        <v>1551692</v>
      </c>
      <c r="E23" s="186">
        <v>3.2269530013510765</v>
      </c>
      <c r="F23" s="226"/>
      <c r="G23" s="234">
        <v>194149</v>
      </c>
      <c r="H23" s="235">
        <v>3.0686033554872409</v>
      </c>
      <c r="I23" s="226"/>
      <c r="J23" s="1240">
        <v>63686</v>
      </c>
      <c r="K23" s="1235">
        <f t="shared" si="0"/>
        <v>4.1042938933757469</v>
      </c>
      <c r="L23" s="237">
        <f t="shared" si="5"/>
        <v>32.802641270364511</v>
      </c>
      <c r="M23" s="304"/>
      <c r="N23" s="305">
        <f t="shared" si="1"/>
        <v>9</v>
      </c>
      <c r="O23" s="305">
        <v>14</v>
      </c>
      <c r="P23" s="305">
        <f t="shared" si="2"/>
        <v>15</v>
      </c>
      <c r="Q23" s="306" t="str">
        <f t="shared" si="3"/>
        <v>Navarra, Comunidad Foral de</v>
      </c>
      <c r="R23" s="436">
        <f t="shared" si="4"/>
        <v>27.176064215559734</v>
      </c>
      <c r="S23" s="231"/>
      <c r="T23" s="231"/>
      <c r="U23" s="231"/>
    </row>
    <row r="24" spans="1:21" s="232" customFormat="1" ht="18" customHeight="1" x14ac:dyDescent="0.15">
      <c r="B24" s="233" t="s">
        <v>47</v>
      </c>
      <c r="C24" s="226"/>
      <c r="D24" s="406">
        <v>672155</v>
      </c>
      <c r="E24" s="186">
        <v>1.3978370672937237</v>
      </c>
      <c r="F24" s="226"/>
      <c r="G24" s="238">
        <v>81351</v>
      </c>
      <c r="H24" s="235">
        <v>1.2857854100316899</v>
      </c>
      <c r="I24" s="226"/>
      <c r="J24" s="1242">
        <v>22108</v>
      </c>
      <c r="K24" s="1237">
        <f t="shared" si="0"/>
        <v>3.2891223006598183</v>
      </c>
      <c r="L24" s="237">
        <f t="shared" si="5"/>
        <v>27.176064215559734</v>
      </c>
      <c r="M24" s="304"/>
      <c r="N24" s="305">
        <f t="shared" si="1"/>
        <v>14</v>
      </c>
      <c r="O24" s="305">
        <v>15</v>
      </c>
      <c r="P24" s="305">
        <f t="shared" si="2"/>
        <v>18</v>
      </c>
      <c r="Q24" s="306" t="str">
        <f t="shared" si="3"/>
        <v>Ceuta y Melilla</v>
      </c>
      <c r="R24" s="436">
        <f t="shared" si="4"/>
        <v>26.284496853787843</v>
      </c>
      <c r="S24" s="231"/>
      <c r="T24" s="231"/>
      <c r="U24" s="231"/>
    </row>
    <row r="25" spans="1:21" s="232" customFormat="1" ht="18" customHeight="1" x14ac:dyDescent="0.15">
      <c r="B25" s="233" t="s">
        <v>48</v>
      </c>
      <c r="C25" s="226"/>
      <c r="D25" s="406">
        <v>2216302</v>
      </c>
      <c r="E25" s="186">
        <v>4.6090992225263738</v>
      </c>
      <c r="F25" s="226"/>
      <c r="G25" s="238">
        <v>328385</v>
      </c>
      <c r="H25" s="235">
        <v>5.1902575490560219</v>
      </c>
      <c r="I25" s="226"/>
      <c r="J25" s="1242">
        <v>113902</v>
      </c>
      <c r="K25" s="1237">
        <f t="shared" si="0"/>
        <v>5.1392815600040063</v>
      </c>
      <c r="L25" s="237">
        <f t="shared" si="5"/>
        <v>34.68550634164167</v>
      </c>
      <c r="M25" s="304"/>
      <c r="N25" s="305">
        <f t="shared" si="1"/>
        <v>6</v>
      </c>
      <c r="O25" s="305">
        <v>16</v>
      </c>
      <c r="P25" s="305">
        <f t="shared" si="2"/>
        <v>3</v>
      </c>
      <c r="Q25" s="306" t="str">
        <f t="shared" si="3"/>
        <v>Asturias, Principado de</v>
      </c>
      <c r="R25" s="437">
        <f t="shared" si="4"/>
        <v>25.579093356538763</v>
      </c>
      <c r="S25" s="231"/>
      <c r="T25" s="231"/>
      <c r="U25" s="231"/>
    </row>
    <row r="26" spans="1:21" s="232" customFormat="1" ht="18" customHeight="1" x14ac:dyDescent="0.15">
      <c r="B26" s="233" t="s">
        <v>49</v>
      </c>
      <c r="C26" s="226"/>
      <c r="D26" s="406">
        <v>322282</v>
      </c>
      <c r="E26" s="187">
        <v>0.67022892892495911</v>
      </c>
      <c r="F26" s="226"/>
      <c r="G26" s="238">
        <v>42149</v>
      </c>
      <c r="H26" s="242">
        <v>0.66618196761472748</v>
      </c>
      <c r="I26" s="226"/>
      <c r="J26" s="1242">
        <v>14653</v>
      </c>
      <c r="K26" s="1237">
        <f t="shared" si="0"/>
        <v>4.5466392786441689</v>
      </c>
      <c r="L26" s="243">
        <f t="shared" si="5"/>
        <v>34.764763102327457</v>
      </c>
      <c r="M26" s="304"/>
      <c r="N26" s="305">
        <f t="shared" si="1"/>
        <v>5</v>
      </c>
      <c r="O26" s="305">
        <v>17</v>
      </c>
      <c r="P26" s="305">
        <f t="shared" si="2"/>
        <v>5</v>
      </c>
      <c r="Q26" s="306" t="str">
        <f t="shared" si="3"/>
        <v>Canarias</v>
      </c>
      <c r="R26" s="436">
        <f t="shared" si="4"/>
        <v>25.098889831009799</v>
      </c>
      <c r="S26" s="231"/>
      <c r="T26" s="231"/>
      <c r="U26" s="231"/>
    </row>
    <row r="27" spans="1:21" s="232" customFormat="1" ht="18" customHeight="1" x14ac:dyDescent="0.15">
      <c r="B27" s="244" t="s">
        <v>4</v>
      </c>
      <c r="C27" s="226"/>
      <c r="D27" s="407">
        <v>168545</v>
      </c>
      <c r="E27" s="188">
        <v>0.35051208204509476</v>
      </c>
      <c r="F27" s="226"/>
      <c r="G27" s="245">
        <v>20183</v>
      </c>
      <c r="H27" s="246">
        <v>0.31900046625941408</v>
      </c>
      <c r="I27" s="226"/>
      <c r="J27" s="1243">
        <v>5305</v>
      </c>
      <c r="K27" s="1238">
        <f t="shared" si="0"/>
        <v>3.1475273665786587</v>
      </c>
      <c r="L27" s="248">
        <f t="shared" si="5"/>
        <v>26.284496853787843</v>
      </c>
      <c r="M27" s="304"/>
      <c r="N27" s="305">
        <f>_xlfn.RANK.EQ(L27,L$10:L$29,0)</f>
        <v>15</v>
      </c>
      <c r="O27" s="305">
        <v>18</v>
      </c>
      <c r="P27" s="305">
        <f t="shared" si="2"/>
        <v>6</v>
      </c>
      <c r="Q27" s="306" t="str">
        <f t="shared" si="3"/>
        <v>Cantabria</v>
      </c>
      <c r="R27" s="436">
        <f t="shared" si="4"/>
        <v>23.75400320256205</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17.811501087157907</v>
      </c>
      <c r="S28" s="231"/>
      <c r="T28" s="231"/>
      <c r="U28" s="231"/>
    </row>
    <row r="29" spans="1:21" s="251" customFormat="1" ht="18" customHeight="1" x14ac:dyDescent="0.15">
      <c r="B29" s="252" t="s">
        <v>3</v>
      </c>
      <c r="C29" s="211"/>
      <c r="D29" s="253">
        <f>SUM(D10:D27)</f>
        <v>48085361</v>
      </c>
      <c r="E29" s="254">
        <f>SUM(E10:E27)</f>
        <v>99.999999999999986</v>
      </c>
      <c r="F29" s="211"/>
      <c r="G29" s="253">
        <f>SUM(G10:G27)</f>
        <v>6326950</v>
      </c>
      <c r="H29" s="254">
        <f>SUM(H10:H27)</f>
        <v>100.00000000000003</v>
      </c>
      <c r="I29" s="211"/>
      <c r="J29" s="253">
        <f>SUM(J10:J27)</f>
        <v>2067601</v>
      </c>
      <c r="K29" s="409">
        <f>J29*100/D29</f>
        <v>4.2998554175354951</v>
      </c>
      <c r="L29" s="255">
        <f>J29*100/G29</f>
        <v>32.679268842017088</v>
      </c>
      <c r="M29" s="304"/>
      <c r="N29" s="305">
        <f>_xlfn.RANK.EQ(L29,L$10:L$29,0)</f>
        <v>10</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68" t="s">
        <v>488</v>
      </c>
      <c r="C32" s="1068"/>
      <c r="D32" s="1068"/>
      <c r="E32" s="1068"/>
      <c r="F32" s="1068"/>
      <c r="G32" s="1068"/>
      <c r="H32" s="1068"/>
      <c r="I32" s="1068"/>
      <c r="J32" s="1068"/>
      <c r="K32" s="1068"/>
      <c r="L32" s="1068"/>
      <c r="M32" s="1068"/>
      <c r="O32" s="259"/>
    </row>
    <row r="33" spans="2:19" ht="24.75" customHeight="1" x14ac:dyDescent="0.2">
      <c r="B33" s="1075" t="s">
        <v>250</v>
      </c>
      <c r="C33" s="1075"/>
      <c r="D33" s="1075"/>
      <c r="E33" s="1075"/>
      <c r="F33" s="1075"/>
      <c r="G33" s="1075"/>
      <c r="H33" s="1075"/>
      <c r="I33" s="1075"/>
      <c r="J33" s="1075"/>
      <c r="K33" s="1075"/>
      <c r="L33" s="1075"/>
      <c r="M33" s="1075"/>
      <c r="N33" s="1075"/>
      <c r="O33" s="1075"/>
      <c r="P33" s="1075"/>
      <c r="Q33" s="1075"/>
      <c r="R33" s="262"/>
      <c r="S33" s="262"/>
    </row>
    <row r="34" spans="2:19" ht="4.5" customHeight="1" x14ac:dyDescent="0.2">
      <c r="B34" s="1076"/>
      <c r="C34" s="1076"/>
      <c r="D34" s="1076"/>
      <c r="E34" s="1076"/>
      <c r="F34" s="1076"/>
      <c r="G34" s="1076"/>
      <c r="H34" s="1076"/>
      <c r="I34" s="1076"/>
      <c r="J34" s="1076"/>
      <c r="K34" s="1076"/>
      <c r="L34" s="1076"/>
      <c r="M34" s="1076"/>
      <c r="N34" s="1076"/>
      <c r="O34" s="1076"/>
      <c r="P34" s="1076"/>
      <c r="Q34" s="580"/>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election activeCell="D13" sqref="D1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16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180</v>
      </c>
      <c r="K8" s="1055"/>
      <c r="L8" s="1055"/>
      <c r="M8" s="1055"/>
      <c r="N8" s="1055"/>
      <c r="O8" s="1056"/>
      <c r="P8" s="211"/>
      <c r="Q8" s="1057" t="s">
        <v>181</v>
      </c>
      <c r="R8" s="1055"/>
      <c r="S8" s="1055"/>
      <c r="T8" s="1055"/>
      <c r="U8" s="1055"/>
      <c r="V8" s="1056"/>
      <c r="W8" s="211"/>
      <c r="X8" s="1057" t="s">
        <v>182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221</v>
      </c>
      <c r="L9" s="1060" t="s">
        <v>27</v>
      </c>
      <c r="M9" s="1061"/>
      <c r="N9" s="1061" t="s">
        <v>26</v>
      </c>
      <c r="O9" s="1062"/>
      <c r="P9" s="211"/>
      <c r="Q9" s="1063" t="s">
        <v>12</v>
      </c>
      <c r="R9" s="1065" t="s">
        <v>221</v>
      </c>
      <c r="S9" s="1060" t="s">
        <v>27</v>
      </c>
      <c r="T9" s="1061"/>
      <c r="U9" s="1061" t="s">
        <v>26</v>
      </c>
      <c r="V9" s="1062"/>
      <c r="W9" s="211"/>
      <c r="X9" s="1063" t="s">
        <v>12</v>
      </c>
      <c r="Y9" s="1065" t="s">
        <v>221</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64"/>
      <c r="K10" s="1066"/>
      <c r="L10" s="408" t="s">
        <v>12</v>
      </c>
      <c r="M10" s="408" t="s">
        <v>222</v>
      </c>
      <c r="N10" s="408" t="s">
        <v>12</v>
      </c>
      <c r="O10" s="218" t="s">
        <v>222</v>
      </c>
      <c r="P10" s="216"/>
      <c r="Q10" s="1064"/>
      <c r="R10" s="1066"/>
      <c r="S10" s="408" t="s">
        <v>12</v>
      </c>
      <c r="T10" s="408" t="s">
        <v>222</v>
      </c>
      <c r="U10" s="408" t="s">
        <v>12</v>
      </c>
      <c r="V10" s="218" t="s">
        <v>222</v>
      </c>
      <c r="W10" s="216"/>
      <c r="X10" s="1064"/>
      <c r="Y10" s="1066"/>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417819</v>
      </c>
      <c r="E12" s="738">
        <f>L12+S12+Z12</f>
        <v>259104</v>
      </c>
      <c r="F12" s="747">
        <f>E12/$D12*100</f>
        <v>62.013455587227959</v>
      </c>
      <c r="G12" s="738">
        <f>N12+U12+AB12</f>
        <v>158715</v>
      </c>
      <c r="H12" s="230">
        <f>G12/$D12*100</f>
        <v>37.986544412772041</v>
      </c>
      <c r="I12" s="226"/>
      <c r="J12" s="227">
        <v>119844</v>
      </c>
      <c r="K12" s="750">
        <v>28.683233649020266</v>
      </c>
      <c r="L12" s="744">
        <v>50440</v>
      </c>
      <c r="M12" s="747">
        <v>42.088047795467446</v>
      </c>
      <c r="N12" s="744">
        <v>69404</v>
      </c>
      <c r="O12" s="228">
        <v>57.911952204532554</v>
      </c>
      <c r="P12" s="226"/>
      <c r="Q12" s="227">
        <v>101860</v>
      </c>
      <c r="R12" s="750">
        <v>24.37897749982648</v>
      </c>
      <c r="S12" s="744">
        <v>67469</v>
      </c>
      <c r="T12" s="747">
        <v>66.236991949734943</v>
      </c>
      <c r="U12" s="744">
        <v>34391</v>
      </c>
      <c r="V12" s="228">
        <v>33.763008050265071</v>
      </c>
      <c r="W12" s="226"/>
      <c r="X12" s="227">
        <v>196115</v>
      </c>
      <c r="Y12" s="750">
        <v>46.93778885115325</v>
      </c>
      <c r="Z12" s="744">
        <v>141195</v>
      </c>
      <c r="AA12" s="747">
        <v>71.996022741758665</v>
      </c>
      <c r="AB12" s="744">
        <v>54920</v>
      </c>
      <c r="AC12" s="228">
        <f t="shared" ref="AC12:AC29" si="0">AB12/$X12*100</f>
        <v>28.003977258241335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54342</v>
      </c>
      <c r="E13" s="739">
        <f t="shared" ref="E13:E29" si="2">L13+S13+Z13</f>
        <v>34881</v>
      </c>
      <c r="F13" s="576">
        <f t="shared" ref="F13:H29" si="3">E13/$D13*100</f>
        <v>64.187920945125327</v>
      </c>
      <c r="G13" s="739">
        <f t="shared" ref="G13:G29" si="4">N13+U13+AB13</f>
        <v>19461</v>
      </c>
      <c r="H13" s="237">
        <f t="shared" si="3"/>
        <v>35.812079054874687</v>
      </c>
      <c r="I13" s="226"/>
      <c r="J13" s="234">
        <v>10449</v>
      </c>
      <c r="K13" s="751">
        <v>19.228221265319643</v>
      </c>
      <c r="L13" s="745">
        <v>4468</v>
      </c>
      <c r="M13" s="748">
        <v>42.760072734232942</v>
      </c>
      <c r="N13" s="745">
        <v>5981</v>
      </c>
      <c r="O13" s="235">
        <v>57.239927265767051</v>
      </c>
      <c r="P13" s="226"/>
      <c r="Q13" s="234">
        <v>10590</v>
      </c>
      <c r="R13" s="751">
        <v>19.487689080269405</v>
      </c>
      <c r="S13" s="745">
        <v>6523</v>
      </c>
      <c r="T13" s="748">
        <v>61.595845136921625</v>
      </c>
      <c r="U13" s="745">
        <v>4067</v>
      </c>
      <c r="V13" s="235">
        <v>38.404154863078375</v>
      </c>
      <c r="W13" s="226"/>
      <c r="X13" s="234">
        <v>33303</v>
      </c>
      <c r="Y13" s="751">
        <v>61.284089654410955</v>
      </c>
      <c r="Z13" s="745">
        <v>23890</v>
      </c>
      <c r="AA13" s="748">
        <v>71.735279103984624</v>
      </c>
      <c r="AB13" s="745">
        <v>9413</v>
      </c>
      <c r="AC13" s="235">
        <f t="shared" si="0"/>
        <v>28.264720896015373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47031</v>
      </c>
      <c r="E14" s="739">
        <f t="shared" si="2"/>
        <v>30342</v>
      </c>
      <c r="F14" s="576">
        <f t="shared" si="3"/>
        <v>64.514894431332522</v>
      </c>
      <c r="G14" s="739">
        <f t="shared" si="4"/>
        <v>16689</v>
      </c>
      <c r="H14" s="237">
        <f t="shared" si="3"/>
        <v>35.485105568667471</v>
      </c>
      <c r="I14" s="226"/>
      <c r="J14" s="234">
        <v>10318</v>
      </c>
      <c r="K14" s="751">
        <v>21.938721268950268</v>
      </c>
      <c r="L14" s="745">
        <v>4347</v>
      </c>
      <c r="M14" s="748">
        <v>42.130257801899596</v>
      </c>
      <c r="N14" s="745">
        <v>5971</v>
      </c>
      <c r="O14" s="235">
        <v>57.869742198100404</v>
      </c>
      <c r="P14" s="226"/>
      <c r="Q14" s="234">
        <v>10478</v>
      </c>
      <c r="R14" s="751">
        <v>22.278922412876614</v>
      </c>
      <c r="S14" s="745">
        <v>6363</v>
      </c>
      <c r="T14" s="748">
        <v>60.72723802252338</v>
      </c>
      <c r="U14" s="745">
        <v>4115</v>
      </c>
      <c r="V14" s="235">
        <v>39.27276197747662</v>
      </c>
      <c r="W14" s="226"/>
      <c r="X14" s="234">
        <v>26235</v>
      </c>
      <c r="Y14" s="751">
        <v>55.782356318173122</v>
      </c>
      <c r="Z14" s="745">
        <v>19632</v>
      </c>
      <c r="AA14" s="748">
        <v>74.831332189822746</v>
      </c>
      <c r="AB14" s="745">
        <v>6603</v>
      </c>
      <c r="AC14" s="235">
        <f t="shared" si="0"/>
        <v>25.168667810177244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43746</v>
      </c>
      <c r="E15" s="739">
        <f t="shared" si="2"/>
        <v>26679</v>
      </c>
      <c r="F15" s="576">
        <f t="shared" si="3"/>
        <v>60.986147304896441</v>
      </c>
      <c r="G15" s="739">
        <f t="shared" si="4"/>
        <v>17067</v>
      </c>
      <c r="H15" s="237">
        <f t="shared" si="3"/>
        <v>39.013852695103552</v>
      </c>
      <c r="I15" s="226"/>
      <c r="J15" s="234">
        <v>12408</v>
      </c>
      <c r="K15" s="751">
        <v>28.363736113016046</v>
      </c>
      <c r="L15" s="745">
        <v>5402</v>
      </c>
      <c r="M15" s="748">
        <v>43.536428110896196</v>
      </c>
      <c r="N15" s="745">
        <v>7006</v>
      </c>
      <c r="O15" s="235">
        <v>56.463571889103804</v>
      </c>
      <c r="P15" s="226"/>
      <c r="Q15" s="234">
        <v>10334</v>
      </c>
      <c r="R15" s="751">
        <v>23.622731221140221</v>
      </c>
      <c r="S15" s="745">
        <v>6188</v>
      </c>
      <c r="T15" s="748">
        <v>59.880007741436039</v>
      </c>
      <c r="U15" s="745">
        <v>4146</v>
      </c>
      <c r="V15" s="235">
        <v>40.119992258563961</v>
      </c>
      <c r="W15" s="226"/>
      <c r="X15" s="234">
        <v>21004</v>
      </c>
      <c r="Y15" s="751">
        <v>48.013532665843734</v>
      </c>
      <c r="Z15" s="745">
        <v>15089</v>
      </c>
      <c r="AA15" s="748">
        <v>71.838697390973152</v>
      </c>
      <c r="AB15" s="745">
        <v>5915</v>
      </c>
      <c r="AC15" s="235">
        <f t="shared" si="0"/>
        <v>28.161302609026851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63642</v>
      </c>
      <c r="E16" s="739">
        <f t="shared" si="2"/>
        <v>37492</v>
      </c>
      <c r="F16" s="576">
        <f t="shared" si="3"/>
        <v>58.910782187863362</v>
      </c>
      <c r="G16" s="739">
        <f t="shared" si="4"/>
        <v>26150</v>
      </c>
      <c r="H16" s="237">
        <f t="shared" si="3"/>
        <v>41.089217812136638</v>
      </c>
      <c r="I16" s="226"/>
      <c r="J16" s="234">
        <v>22147</v>
      </c>
      <c r="K16" s="751">
        <v>34.799346343609564</v>
      </c>
      <c r="L16" s="745">
        <v>9230</v>
      </c>
      <c r="M16" s="748">
        <v>41.676073508827386</v>
      </c>
      <c r="N16" s="745">
        <v>12917</v>
      </c>
      <c r="O16" s="235">
        <v>58.323926491172614</v>
      </c>
      <c r="P16" s="226"/>
      <c r="Q16" s="234">
        <v>14701</v>
      </c>
      <c r="R16" s="751">
        <v>23.099525470601176</v>
      </c>
      <c r="S16" s="745">
        <v>8889</v>
      </c>
      <c r="T16" s="748">
        <v>60.46527447112441</v>
      </c>
      <c r="U16" s="745">
        <v>5812</v>
      </c>
      <c r="V16" s="235">
        <v>39.534725528875583</v>
      </c>
      <c r="W16" s="226"/>
      <c r="X16" s="234">
        <v>26794</v>
      </c>
      <c r="Y16" s="751">
        <v>42.101128185789264</v>
      </c>
      <c r="Z16" s="745">
        <v>19373</v>
      </c>
      <c r="AA16" s="748">
        <v>72.303500783757556</v>
      </c>
      <c r="AB16" s="745">
        <v>7421</v>
      </c>
      <c r="AC16" s="235">
        <f t="shared" si="0"/>
        <v>27.696499216242444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23735</v>
      </c>
      <c r="E17" s="740">
        <f t="shared" si="2"/>
        <v>14646</v>
      </c>
      <c r="F17" s="577">
        <f t="shared" si="3"/>
        <v>61.706340846850637</v>
      </c>
      <c r="G17" s="740">
        <f t="shared" si="4"/>
        <v>9089</v>
      </c>
      <c r="H17" s="237">
        <f t="shared" si="3"/>
        <v>38.293659153149356</v>
      </c>
      <c r="I17" s="226"/>
      <c r="J17" s="238">
        <v>6558</v>
      </c>
      <c r="K17" s="752">
        <v>27.630082157151886</v>
      </c>
      <c r="L17" s="740">
        <v>2796</v>
      </c>
      <c r="M17" s="577">
        <v>42.634949679780419</v>
      </c>
      <c r="N17" s="740">
        <v>3762</v>
      </c>
      <c r="O17" s="235">
        <v>57.365050320219581</v>
      </c>
      <c r="P17" s="226"/>
      <c r="Q17" s="238">
        <v>5136</v>
      </c>
      <c r="R17" s="752">
        <v>21.63892985043185</v>
      </c>
      <c r="S17" s="740">
        <v>2933</v>
      </c>
      <c r="T17" s="577">
        <v>57.106697819314647</v>
      </c>
      <c r="U17" s="740">
        <v>2203</v>
      </c>
      <c r="V17" s="235">
        <v>42.89330218068536</v>
      </c>
      <c r="W17" s="226"/>
      <c r="X17" s="238">
        <v>12041</v>
      </c>
      <c r="Y17" s="752">
        <v>50.730987992416267</v>
      </c>
      <c r="Z17" s="740">
        <v>8917</v>
      </c>
      <c r="AA17" s="577">
        <v>74.055311020679355</v>
      </c>
      <c r="AB17" s="740">
        <v>3124</v>
      </c>
      <c r="AC17" s="235">
        <f t="shared" si="0"/>
        <v>25.944688979320656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157332</v>
      </c>
      <c r="E18" s="739">
        <f t="shared" si="2"/>
        <v>98105</v>
      </c>
      <c r="F18" s="576">
        <f t="shared" si="3"/>
        <v>62.355401316960311</v>
      </c>
      <c r="G18" s="739">
        <f t="shared" si="4"/>
        <v>59227</v>
      </c>
      <c r="H18" s="237">
        <f t="shared" si="3"/>
        <v>37.644598683039689</v>
      </c>
      <c r="I18" s="226"/>
      <c r="J18" s="234">
        <v>31440</v>
      </c>
      <c r="K18" s="751">
        <v>19.983220196781328</v>
      </c>
      <c r="L18" s="745">
        <v>13285</v>
      </c>
      <c r="M18" s="748">
        <v>42.255089058524177</v>
      </c>
      <c r="N18" s="745">
        <v>18155</v>
      </c>
      <c r="O18" s="235">
        <v>57.744910941475823</v>
      </c>
      <c r="P18" s="226"/>
      <c r="Q18" s="234">
        <v>28812</v>
      </c>
      <c r="R18" s="751">
        <v>18.312867058195408</v>
      </c>
      <c r="S18" s="745">
        <v>16702</v>
      </c>
      <c r="T18" s="748">
        <v>57.968901846452866</v>
      </c>
      <c r="U18" s="745">
        <v>12110</v>
      </c>
      <c r="V18" s="235">
        <v>42.031098153547134</v>
      </c>
      <c r="W18" s="226"/>
      <c r="X18" s="234">
        <v>97080</v>
      </c>
      <c r="Y18" s="751">
        <v>61.70391274502326</v>
      </c>
      <c r="Z18" s="745">
        <v>68118</v>
      </c>
      <c r="AA18" s="748">
        <v>70.166872682323856</v>
      </c>
      <c r="AB18" s="745">
        <v>28962</v>
      </c>
      <c r="AC18" s="235">
        <f t="shared" si="0"/>
        <v>29.833127317676144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95728</v>
      </c>
      <c r="E19" s="739">
        <f t="shared" si="2"/>
        <v>60049</v>
      </c>
      <c r="F19" s="576">
        <f t="shared" si="3"/>
        <v>62.728773190707003</v>
      </c>
      <c r="G19" s="739">
        <f t="shared" si="4"/>
        <v>35679</v>
      </c>
      <c r="H19" s="237">
        <f t="shared" si="3"/>
        <v>37.271226809292997</v>
      </c>
      <c r="I19" s="226"/>
      <c r="J19" s="234">
        <v>21991</v>
      </c>
      <c r="K19" s="751">
        <v>22.972380076884505</v>
      </c>
      <c r="L19" s="745">
        <v>9338</v>
      </c>
      <c r="M19" s="748">
        <v>42.462825701423306</v>
      </c>
      <c r="N19" s="745">
        <v>12653</v>
      </c>
      <c r="O19" s="235">
        <v>57.537174298576687</v>
      </c>
      <c r="P19" s="226"/>
      <c r="Q19" s="234">
        <v>18787</v>
      </c>
      <c r="R19" s="751">
        <v>19.625396958047801</v>
      </c>
      <c r="S19" s="745">
        <v>11749</v>
      </c>
      <c r="T19" s="748">
        <v>62.537925161015593</v>
      </c>
      <c r="U19" s="745">
        <v>7038</v>
      </c>
      <c r="V19" s="235">
        <v>37.462074838984407</v>
      </c>
      <c r="W19" s="226"/>
      <c r="X19" s="234">
        <v>54950</v>
      </c>
      <c r="Y19" s="751">
        <v>57.402222965067693</v>
      </c>
      <c r="Z19" s="745">
        <v>38962</v>
      </c>
      <c r="AA19" s="748">
        <v>70.904458598726123</v>
      </c>
      <c r="AB19" s="745">
        <v>15988</v>
      </c>
      <c r="AC19" s="235">
        <f t="shared" si="0"/>
        <v>29.095541401273884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354657</v>
      </c>
      <c r="E20" s="739">
        <f t="shared" si="2"/>
        <v>222661</v>
      </c>
      <c r="F20" s="576">
        <f t="shared" si="3"/>
        <v>62.782068308252761</v>
      </c>
      <c r="G20" s="739">
        <f t="shared" si="4"/>
        <v>131996</v>
      </c>
      <c r="H20" s="237">
        <f t="shared" si="3"/>
        <v>37.217931691747239</v>
      </c>
      <c r="I20" s="226"/>
      <c r="J20" s="234">
        <v>87933</v>
      </c>
      <c r="K20" s="751">
        <v>24.793814869014284</v>
      </c>
      <c r="L20" s="745">
        <v>38766</v>
      </c>
      <c r="M20" s="748">
        <v>44.085838081266424</v>
      </c>
      <c r="N20" s="745">
        <v>49167</v>
      </c>
      <c r="O20" s="235">
        <v>55.914161918733583</v>
      </c>
      <c r="P20" s="226"/>
      <c r="Q20" s="234">
        <v>80957</v>
      </c>
      <c r="R20" s="751">
        <v>22.82684396473212</v>
      </c>
      <c r="S20" s="745">
        <v>50748</v>
      </c>
      <c r="T20" s="748">
        <v>62.685129142631268</v>
      </c>
      <c r="U20" s="745">
        <v>30209</v>
      </c>
      <c r="V20" s="235">
        <v>37.314870857368724</v>
      </c>
      <c r="W20" s="226"/>
      <c r="X20" s="234">
        <v>185767</v>
      </c>
      <c r="Y20" s="751">
        <v>52.379341166253589</v>
      </c>
      <c r="Z20" s="745">
        <v>133147</v>
      </c>
      <c r="AA20" s="748">
        <v>71.674194017236644</v>
      </c>
      <c r="AB20" s="745">
        <v>52620</v>
      </c>
      <c r="AC20" s="235">
        <f t="shared" si="0"/>
        <v>28.325805982763352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204614</v>
      </c>
      <c r="E21" s="739">
        <f t="shared" si="2"/>
        <v>126106</v>
      </c>
      <c r="F21" s="576">
        <f t="shared" si="3"/>
        <v>61.631168932722105</v>
      </c>
      <c r="G21" s="739">
        <f t="shared" si="4"/>
        <v>78508</v>
      </c>
      <c r="H21" s="237">
        <f t="shared" si="3"/>
        <v>38.368831067277895</v>
      </c>
      <c r="I21" s="226"/>
      <c r="J21" s="234">
        <v>55163</v>
      </c>
      <c r="K21" s="751">
        <v>26.959543335255653</v>
      </c>
      <c r="L21" s="745">
        <v>22518</v>
      </c>
      <c r="M21" s="748">
        <v>40.82084005583453</v>
      </c>
      <c r="N21" s="745">
        <v>32645</v>
      </c>
      <c r="O21" s="235">
        <v>59.17915994416547</v>
      </c>
      <c r="P21" s="226"/>
      <c r="Q21" s="234">
        <v>44863</v>
      </c>
      <c r="R21" s="751">
        <v>21.925674685016666</v>
      </c>
      <c r="S21" s="745">
        <v>27742</v>
      </c>
      <c r="T21" s="748">
        <v>61.83714865256448</v>
      </c>
      <c r="U21" s="745">
        <v>17121</v>
      </c>
      <c r="V21" s="235">
        <v>38.162851347435527</v>
      </c>
      <c r="W21" s="226"/>
      <c r="X21" s="234">
        <v>104588</v>
      </c>
      <c r="Y21" s="751">
        <v>51.114781979727688</v>
      </c>
      <c r="Z21" s="745">
        <v>75846</v>
      </c>
      <c r="AA21" s="748">
        <v>72.518835812903973</v>
      </c>
      <c r="AB21" s="745">
        <v>28742</v>
      </c>
      <c r="AC21" s="235">
        <f t="shared" si="0"/>
        <v>27.481164187096034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58759</v>
      </c>
      <c r="E22" s="739">
        <f t="shared" si="2"/>
        <v>37290</v>
      </c>
      <c r="F22" s="576">
        <f t="shared" si="3"/>
        <v>63.462618492486257</v>
      </c>
      <c r="G22" s="739">
        <f t="shared" si="4"/>
        <v>21469</v>
      </c>
      <c r="H22" s="237">
        <f t="shared" si="3"/>
        <v>36.537381507513743</v>
      </c>
      <c r="I22" s="226"/>
      <c r="J22" s="234">
        <v>13497</v>
      </c>
      <c r="K22" s="751">
        <v>22.970098197722901</v>
      </c>
      <c r="L22" s="745">
        <v>5971</v>
      </c>
      <c r="M22" s="748">
        <v>44.23946062087871</v>
      </c>
      <c r="N22" s="745">
        <v>7526</v>
      </c>
      <c r="O22" s="235">
        <v>55.76053937912129</v>
      </c>
      <c r="P22" s="226"/>
      <c r="Q22" s="234">
        <v>12973</v>
      </c>
      <c r="R22" s="751">
        <v>22.078319916948892</v>
      </c>
      <c r="S22" s="745">
        <v>8278</v>
      </c>
      <c r="T22" s="748">
        <v>63.809450396978342</v>
      </c>
      <c r="U22" s="745">
        <v>4695</v>
      </c>
      <c r="V22" s="235">
        <v>36.190549603021658</v>
      </c>
      <c r="W22" s="226"/>
      <c r="X22" s="234">
        <v>32289</v>
      </c>
      <c r="Y22" s="751">
        <v>54.951581885328203</v>
      </c>
      <c r="Z22" s="745">
        <v>23041</v>
      </c>
      <c r="AA22" s="748">
        <v>71.358667038310259</v>
      </c>
      <c r="AB22" s="745">
        <v>9248</v>
      </c>
      <c r="AC22" s="235">
        <f t="shared" si="0"/>
        <v>28.641332961689741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83638</v>
      </c>
      <c r="E23" s="739">
        <f t="shared" si="2"/>
        <v>52279</v>
      </c>
      <c r="F23" s="576">
        <f t="shared" si="3"/>
        <v>62.506277051101179</v>
      </c>
      <c r="G23" s="739">
        <f t="shared" si="4"/>
        <v>31359</v>
      </c>
      <c r="H23" s="237">
        <f t="shared" si="3"/>
        <v>37.493722948898828</v>
      </c>
      <c r="I23" s="226"/>
      <c r="J23" s="234">
        <v>23843</v>
      </c>
      <c r="K23" s="751">
        <v>28.507377029579857</v>
      </c>
      <c r="L23" s="745">
        <v>9436</v>
      </c>
      <c r="M23" s="748">
        <v>39.57555676718534</v>
      </c>
      <c r="N23" s="745">
        <v>14407</v>
      </c>
      <c r="O23" s="235">
        <v>60.42444323281466</v>
      </c>
      <c r="P23" s="226"/>
      <c r="Q23" s="234">
        <v>14969</v>
      </c>
      <c r="R23" s="751">
        <v>17.897367225423849</v>
      </c>
      <c r="S23" s="745">
        <v>8765</v>
      </c>
      <c r="T23" s="748">
        <v>58.554345647671859</v>
      </c>
      <c r="U23" s="745">
        <v>6204</v>
      </c>
      <c r="V23" s="235">
        <v>41.445654352328141</v>
      </c>
      <c r="W23" s="226"/>
      <c r="X23" s="234">
        <v>44826</v>
      </c>
      <c r="Y23" s="751">
        <v>53.595255744996294</v>
      </c>
      <c r="Z23" s="745">
        <v>34078</v>
      </c>
      <c r="AA23" s="748">
        <v>76.022843885245166</v>
      </c>
      <c r="AB23" s="745">
        <v>10748</v>
      </c>
      <c r="AC23" s="235">
        <f t="shared" si="0"/>
        <v>23.97715611475483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242904</v>
      </c>
      <c r="E24" s="739">
        <f t="shared" si="2"/>
        <v>160907</v>
      </c>
      <c r="F24" s="576">
        <f t="shared" si="3"/>
        <v>66.243042518855191</v>
      </c>
      <c r="G24" s="739">
        <f t="shared" si="4"/>
        <v>81997</v>
      </c>
      <c r="H24" s="237">
        <f t="shared" si="3"/>
        <v>33.756957481144816</v>
      </c>
      <c r="I24" s="226"/>
      <c r="J24" s="234">
        <v>57496</v>
      </c>
      <c r="K24" s="751">
        <v>23.67025656226328</v>
      </c>
      <c r="L24" s="745">
        <v>27203</v>
      </c>
      <c r="M24" s="748">
        <v>47.31285654654237</v>
      </c>
      <c r="N24" s="745">
        <v>30293</v>
      </c>
      <c r="O24" s="235">
        <v>52.68714345345763</v>
      </c>
      <c r="P24" s="226"/>
      <c r="Q24" s="234">
        <v>47305</v>
      </c>
      <c r="R24" s="751">
        <v>19.474771926357736</v>
      </c>
      <c r="S24" s="745">
        <v>31232</v>
      </c>
      <c r="T24" s="748">
        <v>66.022619173448888</v>
      </c>
      <c r="U24" s="745">
        <v>16073</v>
      </c>
      <c r="V24" s="235">
        <v>33.977380826551105</v>
      </c>
      <c r="W24" s="226"/>
      <c r="X24" s="234">
        <v>138103</v>
      </c>
      <c r="Y24" s="751">
        <v>56.854971511378984</v>
      </c>
      <c r="Z24" s="745">
        <v>102472</v>
      </c>
      <c r="AA24" s="748">
        <v>74.199691534579259</v>
      </c>
      <c r="AB24" s="745">
        <v>35631</v>
      </c>
      <c r="AC24" s="235">
        <f t="shared" si="0"/>
        <v>25.800308465420734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63686</v>
      </c>
      <c r="E25" s="739">
        <f t="shared" si="2"/>
        <v>36569</v>
      </c>
      <c r="F25" s="576">
        <f t="shared" si="3"/>
        <v>57.420783217661651</v>
      </c>
      <c r="G25" s="739">
        <f t="shared" si="4"/>
        <v>27117</v>
      </c>
      <c r="H25" s="237">
        <f t="shared" si="3"/>
        <v>42.579216782338349</v>
      </c>
      <c r="I25" s="226"/>
      <c r="J25" s="234">
        <v>21825</v>
      </c>
      <c r="K25" s="751">
        <v>34.26969820682725</v>
      </c>
      <c r="L25" s="745">
        <v>8313</v>
      </c>
      <c r="M25" s="748">
        <v>38.0893470790378</v>
      </c>
      <c r="N25" s="745">
        <v>13512</v>
      </c>
      <c r="O25" s="235">
        <v>61.910652920962193</v>
      </c>
      <c r="P25" s="226"/>
      <c r="Q25" s="234">
        <v>14841</v>
      </c>
      <c r="R25" s="751">
        <v>23.303394780642527</v>
      </c>
      <c r="S25" s="745">
        <v>9318</v>
      </c>
      <c r="T25" s="748">
        <v>62.785526581766725</v>
      </c>
      <c r="U25" s="745">
        <v>5523</v>
      </c>
      <c r="V25" s="235">
        <v>37.214473418233275</v>
      </c>
      <c r="W25" s="226"/>
      <c r="X25" s="234">
        <v>27020</v>
      </c>
      <c r="Y25" s="751">
        <v>42.426907012530222</v>
      </c>
      <c r="Z25" s="745">
        <v>18938</v>
      </c>
      <c r="AA25" s="748">
        <v>70.088823094004439</v>
      </c>
      <c r="AB25" s="745">
        <v>8082</v>
      </c>
      <c r="AC25" s="235">
        <f t="shared" si="0"/>
        <v>29.911176905995557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22108</v>
      </c>
      <c r="E26" s="741">
        <f t="shared" si="2"/>
        <v>13842</v>
      </c>
      <c r="F26" s="578">
        <f t="shared" si="3"/>
        <v>62.610819612809841</v>
      </c>
      <c r="G26" s="741">
        <f t="shared" si="4"/>
        <v>8266</v>
      </c>
      <c r="H26" s="237">
        <f t="shared" si="3"/>
        <v>37.389180387190159</v>
      </c>
      <c r="I26" s="226"/>
      <c r="J26" s="238">
        <v>5218</v>
      </c>
      <c r="K26" s="752">
        <v>23.60231590374525</v>
      </c>
      <c r="L26" s="740">
        <v>2285</v>
      </c>
      <c r="M26" s="577">
        <v>43.79072441548486</v>
      </c>
      <c r="N26" s="740">
        <v>2933</v>
      </c>
      <c r="O26" s="235">
        <v>56.20927558451514</v>
      </c>
      <c r="P26" s="226"/>
      <c r="Q26" s="238">
        <v>4119</v>
      </c>
      <c r="R26" s="752">
        <v>18.63126470056088</v>
      </c>
      <c r="S26" s="740">
        <v>2282</v>
      </c>
      <c r="T26" s="577">
        <v>55.401796552561301</v>
      </c>
      <c r="U26" s="740">
        <v>1837</v>
      </c>
      <c r="V26" s="235">
        <v>44.598203447438699</v>
      </c>
      <c r="W26" s="226"/>
      <c r="X26" s="238">
        <v>12771</v>
      </c>
      <c r="Y26" s="752">
        <v>57.766419395693866</v>
      </c>
      <c r="Z26" s="740">
        <v>9275</v>
      </c>
      <c r="AA26" s="577">
        <v>72.625479602223791</v>
      </c>
      <c r="AB26" s="740">
        <v>3496</v>
      </c>
      <c r="AC26" s="235">
        <f t="shared" si="0"/>
        <v>27.374520397776216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113902</v>
      </c>
      <c r="E27" s="741">
        <f t="shared" si="2"/>
        <v>69376</v>
      </c>
      <c r="F27" s="578">
        <f t="shared" si="3"/>
        <v>60.908500289722745</v>
      </c>
      <c r="G27" s="741">
        <f t="shared" si="4"/>
        <v>44526</v>
      </c>
      <c r="H27" s="237">
        <f t="shared" si="3"/>
        <v>39.091499710277255</v>
      </c>
      <c r="I27" s="226"/>
      <c r="J27" s="238">
        <v>30120</v>
      </c>
      <c r="K27" s="752">
        <v>26.443785008164916</v>
      </c>
      <c r="L27" s="740">
        <v>12342</v>
      </c>
      <c r="M27" s="577">
        <v>40.976095617529879</v>
      </c>
      <c r="N27" s="740">
        <v>17778</v>
      </c>
      <c r="O27" s="235">
        <v>59.023904382470114</v>
      </c>
      <c r="P27" s="226"/>
      <c r="Q27" s="238">
        <v>22818</v>
      </c>
      <c r="R27" s="752">
        <v>20.033010833874734</v>
      </c>
      <c r="S27" s="740">
        <v>13029</v>
      </c>
      <c r="T27" s="577">
        <v>57.099658164606893</v>
      </c>
      <c r="U27" s="740">
        <v>9789</v>
      </c>
      <c r="V27" s="235">
        <v>42.900341835393114</v>
      </c>
      <c r="W27" s="226"/>
      <c r="X27" s="238">
        <v>60964</v>
      </c>
      <c r="Y27" s="752">
        <v>53.52320415796035</v>
      </c>
      <c r="Z27" s="740">
        <v>44005</v>
      </c>
      <c r="AA27" s="577">
        <v>72.181943442031354</v>
      </c>
      <c r="AB27" s="740">
        <v>16959</v>
      </c>
      <c r="AC27" s="235">
        <f t="shared" si="0"/>
        <v>27.818056557968635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14653</v>
      </c>
      <c r="E28" s="741">
        <f t="shared" si="2"/>
        <v>9088</v>
      </c>
      <c r="F28" s="578">
        <f t="shared" si="3"/>
        <v>62.021429058895791</v>
      </c>
      <c r="G28" s="741">
        <f t="shared" si="4"/>
        <v>5565</v>
      </c>
      <c r="H28" s="243">
        <f t="shared" si="3"/>
        <v>37.978570941104209</v>
      </c>
      <c r="I28" s="226"/>
      <c r="J28" s="238">
        <v>3429</v>
      </c>
      <c r="K28" s="752">
        <v>23.401351259127821</v>
      </c>
      <c r="L28" s="740">
        <v>1413</v>
      </c>
      <c r="M28" s="577">
        <v>41.207349081364832</v>
      </c>
      <c r="N28" s="740">
        <v>2016</v>
      </c>
      <c r="O28" s="242">
        <v>58.792650918635168</v>
      </c>
      <c r="P28" s="226"/>
      <c r="Q28" s="238">
        <v>2742</v>
      </c>
      <c r="R28" s="752">
        <v>18.71289155804272</v>
      </c>
      <c r="S28" s="740">
        <v>1645</v>
      </c>
      <c r="T28" s="577">
        <v>59.992706053975198</v>
      </c>
      <c r="U28" s="740">
        <v>1097</v>
      </c>
      <c r="V28" s="242">
        <v>40.007293946024795</v>
      </c>
      <c r="W28" s="226"/>
      <c r="X28" s="238">
        <v>8482</v>
      </c>
      <c r="Y28" s="752">
        <v>57.885757182829458</v>
      </c>
      <c r="Z28" s="740">
        <v>6030</v>
      </c>
      <c r="AA28" s="577">
        <v>71.091723650082528</v>
      </c>
      <c r="AB28" s="740">
        <v>2452</v>
      </c>
      <c r="AC28" s="242">
        <f t="shared" si="0"/>
        <v>28.908276349917472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5305</v>
      </c>
      <c r="E29" s="742">
        <f t="shared" si="2"/>
        <v>2932</v>
      </c>
      <c r="F29" s="579">
        <f t="shared" si="3"/>
        <v>55.268614514608863</v>
      </c>
      <c r="G29" s="742">
        <f t="shared" si="4"/>
        <v>2373</v>
      </c>
      <c r="H29" s="248">
        <f t="shared" si="3"/>
        <v>44.731385485391137</v>
      </c>
      <c r="I29" s="226"/>
      <c r="J29" s="245">
        <v>2823</v>
      </c>
      <c r="K29" s="753">
        <v>53.213949104618287</v>
      </c>
      <c r="L29" s="746">
        <v>1098</v>
      </c>
      <c r="M29" s="749">
        <v>38.894792773645058</v>
      </c>
      <c r="N29" s="746">
        <v>1725</v>
      </c>
      <c r="O29" s="246">
        <v>61.105207226354942</v>
      </c>
      <c r="P29" s="226"/>
      <c r="Q29" s="245">
        <v>985</v>
      </c>
      <c r="R29" s="753">
        <v>18.567389255419418</v>
      </c>
      <c r="S29" s="746">
        <v>678</v>
      </c>
      <c r="T29" s="749">
        <v>68.832487309644677</v>
      </c>
      <c r="U29" s="746">
        <v>307</v>
      </c>
      <c r="V29" s="246">
        <v>31.167512690355331</v>
      </c>
      <c r="W29" s="226"/>
      <c r="X29" s="245">
        <v>1497</v>
      </c>
      <c r="Y29" s="753">
        <v>28.218661639962299</v>
      </c>
      <c r="Z29" s="746">
        <v>1156</v>
      </c>
      <c r="AA29" s="749">
        <v>77.221108884435537</v>
      </c>
      <c r="AB29" s="746">
        <v>341</v>
      </c>
      <c r="AC29" s="246">
        <f t="shared" si="0"/>
        <v>22.778891115564463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2067601</v>
      </c>
      <c r="E31" s="743">
        <f>L31+S31+Z31</f>
        <v>1292348</v>
      </c>
      <c r="F31" s="409">
        <f>E31/$D31*100</f>
        <v>62.504709564369534</v>
      </c>
      <c r="G31" s="743">
        <f>N31+U31+AB31</f>
        <v>775253</v>
      </c>
      <c r="H31" s="255">
        <f>G31/$D31*100</f>
        <v>37.495290435630473</v>
      </c>
      <c r="I31" s="211"/>
      <c r="J31" s="253">
        <f>SUM(J12:J29)</f>
        <v>536502</v>
      </c>
      <c r="K31" s="754">
        <f>J31/$D31*100</f>
        <v>25.948043166935982</v>
      </c>
      <c r="L31" s="743">
        <f>SUM(L12:L29)</f>
        <v>228651</v>
      </c>
      <c r="M31" s="409">
        <f>L31/$J31*100</f>
        <v>42.618853238198554</v>
      </c>
      <c r="N31" s="743">
        <f>SUM(N12:N29)</f>
        <v>307851</v>
      </c>
      <c r="O31" s="254">
        <f>N31/$J31*100</f>
        <v>57.381146761801446</v>
      </c>
      <c r="P31" s="211"/>
      <c r="Q31" s="253">
        <f>SUM(Q12:Q29)</f>
        <v>447270</v>
      </c>
      <c r="R31" s="754">
        <f>Q31/$D31*100</f>
        <v>21.6323168735167</v>
      </c>
      <c r="S31" s="743">
        <f>SUM(S12:S29)</f>
        <v>280533</v>
      </c>
      <c r="T31" s="409">
        <f>S31/$Q31*100</f>
        <v>62.721175129116645</v>
      </c>
      <c r="U31" s="743">
        <f>SUM(U12:U29)</f>
        <v>166737</v>
      </c>
      <c r="V31" s="254">
        <f>U31/$Q31*100</f>
        <v>37.278824870883362</v>
      </c>
      <c r="W31" s="211"/>
      <c r="X31" s="253">
        <f>SUM(X12:X29)</f>
        <v>1083829</v>
      </c>
      <c r="Y31" s="754">
        <f>X31/$D31*100</f>
        <v>52.419639959547325</v>
      </c>
      <c r="Z31" s="743">
        <f>SUM(Z12:Z29)</f>
        <v>783164</v>
      </c>
      <c r="AA31" s="409">
        <f>Z31/$X31*100</f>
        <v>72.259000266647234</v>
      </c>
      <c r="AB31" s="743">
        <f>SUM(AB12:AB29)</f>
        <v>300665</v>
      </c>
      <c r="AC31" s="254">
        <f>AB31/$X31*100</f>
        <v>27.740999733352773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2"/>
      <c r="I33" s="992"/>
    </row>
    <row r="34" spans="2:29" s="297" customFormat="1" ht="13.5" customHeight="1" x14ac:dyDescent="0.2">
      <c r="B34" s="1079"/>
      <c r="C34" s="1079"/>
      <c r="D34" s="1079"/>
      <c r="E34" s="1079"/>
      <c r="F34" s="1079"/>
      <c r="G34" s="1079"/>
      <c r="H34" s="1079"/>
    </row>
    <row r="35" spans="2:29" s="297" customFormat="1" ht="29.25" customHeight="1" x14ac:dyDescent="0.2">
      <c r="B35" s="1077"/>
      <c r="C35" s="1077"/>
      <c r="D35" s="1077"/>
      <c r="E35" s="990"/>
      <c r="F35" s="990"/>
      <c r="G35" s="990"/>
      <c r="H35" s="613"/>
      <c r="I35" s="613"/>
      <c r="J35" s="613"/>
      <c r="K35" s="613"/>
      <c r="L35" s="613"/>
      <c r="M35" s="613"/>
      <c r="N35" s="613"/>
    </row>
    <row r="36" spans="2:29" s="297" customFormat="1" ht="4.5" customHeight="1" x14ac:dyDescent="0.2">
      <c r="B36" s="1078"/>
      <c r="C36" s="1078"/>
      <c r="D36" s="1078"/>
      <c r="E36" s="989"/>
      <c r="F36" s="989"/>
      <c r="G36" s="989"/>
      <c r="H36" s="613"/>
      <c r="I36" s="613"/>
      <c r="J36" s="613"/>
      <c r="K36" s="613"/>
      <c r="L36" s="613"/>
      <c r="M36" s="613"/>
      <c r="N36" s="613"/>
    </row>
    <row r="37" spans="2:29" s="297" customFormat="1" x14ac:dyDescent="0.2">
      <c r="B37" s="297" t="s">
        <v>42</v>
      </c>
      <c r="L37" s="1008" t="e">
        <f>GETPIVOTDATA("Cuenta número de expedientes",#REF!,"CCAA",$B37,"Sexo",L$9,"TramoEdad",L$1)</f>
        <v>#REF!</v>
      </c>
      <c r="M37" s="1009" t="e">
        <f>L37/$J37*100</f>
        <v>#REF!</v>
      </c>
      <c r="N37" s="1008" t="e">
        <f>GETPIVOTDATA("Cuenta número de expedientes",#REF!,"CCAA",$B37,"Sexo",N$9,"TramoEdad",N$1)</f>
        <v>#REF!</v>
      </c>
      <c r="O37" s="1010" t="e">
        <f>N37/$J37*100</f>
        <v>#REF!</v>
      </c>
      <c r="P37" s="1011"/>
      <c r="Q37" s="1008" t="e">
        <f>GETPIVOTDATA("Cuenta número de expedientes",#REF!,"CCAA",$B37,"TramoEdad",Q$1)</f>
        <v>#REF!</v>
      </c>
      <c r="R37" s="1009" t="e">
        <f>Q37/$D37*100</f>
        <v>#REF!</v>
      </c>
      <c r="S37" s="1008" t="e">
        <f>GETPIVOTDATA("Cuenta número de expedientes",#REF!,"CCAA",$B37,"Sexo",S$9,"TramoEdad",S$1)</f>
        <v>#REF!</v>
      </c>
      <c r="T37" s="1009" t="e">
        <f>S37/$Q37*100</f>
        <v>#REF!</v>
      </c>
      <c r="U37" s="1008" t="e">
        <f>GETPIVOTDATA("Cuenta número de expedientes",#REF!,"CCAA",$B37,"Sexo",U$9,"TramoEdad",U$1)</f>
        <v>#REF!</v>
      </c>
      <c r="V37" s="1010" t="e">
        <f>U37/$Q37*100</f>
        <v>#REF!</v>
      </c>
      <c r="W37" s="1011"/>
      <c r="X37" s="1008" t="e">
        <f>GETPIVOTDATA("Cuenta número de expedientes",#REF!,"CCAA",$B37,"TramoEdad",X$1)</f>
        <v>#REF!</v>
      </c>
      <c r="Y37" s="1009" t="e">
        <f>X37/$D37*100</f>
        <v>#REF!</v>
      </c>
      <c r="Z37" s="1008" t="e">
        <f>GETPIVOTDATA("Cuenta número de expedientes",#REF!,"CCAA",$B37,"Sexo",Z$9,"TramoEdad",Z$1)</f>
        <v>#REF!</v>
      </c>
      <c r="AA37" s="1009" t="e">
        <f>Z37/$X37*100</f>
        <v>#REF!</v>
      </c>
      <c r="AB37" s="1008" t="e">
        <f>GETPIVOTDATA("Cuenta número de expedientes",#REF!,"CCAA",$B37,"Sexo",AB$9,"TramoEdad",AB$1)</f>
        <v>#REF!</v>
      </c>
      <c r="AC37" s="1010" t="e">
        <f>AB37/$X37*100</f>
        <v>#REF!</v>
      </c>
    </row>
    <row r="38" spans="2:29" s="297" customFormat="1" x14ac:dyDescent="0.2">
      <c r="B38" s="297" t="s">
        <v>50</v>
      </c>
      <c r="L38" s="1008" t="e">
        <f>GETPIVOTDATA("Cuenta número de expedientes",#REF!,"CCAA",$B38,"Sexo",L$9,"TramoEdad",L$1)</f>
        <v>#REF!</v>
      </c>
      <c r="M38" s="1009" t="e">
        <f>L38/$J38*100</f>
        <v>#REF!</v>
      </c>
      <c r="N38" s="1008" t="e">
        <f>GETPIVOTDATA("Cuenta número de expedientes",#REF!,"CCAA",$B38,"Sexo",N$9,"TramoEdad",N$1)</f>
        <v>#REF!</v>
      </c>
      <c r="O38" s="1010" t="e">
        <f>N38/$J38*100</f>
        <v>#REF!</v>
      </c>
      <c r="P38" s="1011"/>
      <c r="Q38" s="1008" t="e">
        <f>GETPIVOTDATA("Cuenta número de expedientes",#REF!,"CCAA",$B38,"TramoEdad",Q$1)</f>
        <v>#REF!</v>
      </c>
      <c r="R38" s="1009" t="e">
        <f>Q38/$D38*100</f>
        <v>#REF!</v>
      </c>
      <c r="S38" s="1008" t="e">
        <f>GETPIVOTDATA("Cuenta número de expedientes",#REF!,"CCAA",$B38,"Sexo",S$9,"TramoEdad",S$1)</f>
        <v>#REF!</v>
      </c>
      <c r="T38" s="1009" t="e">
        <f>S38/$Q38*100</f>
        <v>#REF!</v>
      </c>
      <c r="U38" s="1008" t="e">
        <f>GETPIVOTDATA("Cuenta número de expedientes",#REF!,"CCAA",$B38,"Sexo",U$9,"TramoEdad",U$1)</f>
        <v>#REF!</v>
      </c>
      <c r="V38" s="1010" t="e">
        <f>U38/$Q38*100</f>
        <v>#REF!</v>
      </c>
      <c r="W38" s="1011"/>
      <c r="X38" s="1008" t="e">
        <f>GETPIVOTDATA("Cuenta número de expedientes",#REF!,"CCAA",$B38,"TramoEdad",X$1)</f>
        <v>#REF!</v>
      </c>
      <c r="Y38" s="1009" t="e">
        <f>X38/$D38*100</f>
        <v>#REF!</v>
      </c>
      <c r="Z38" s="1008" t="e">
        <f>GETPIVOTDATA("Cuenta número de expedientes",#REF!,"CCAA",$B38,"Sexo",Z$9,"TramoEdad",Z$1)</f>
        <v>#REF!</v>
      </c>
      <c r="AA38" s="1009" t="e">
        <f>Z38/$X38*100</f>
        <v>#REF!</v>
      </c>
      <c r="AB38" s="1008" t="e">
        <f>GETPIVOTDATA("Cuenta número de expedientes",#REF!,"CCAA",$B38,"Sexo",AB$9,"TramoEdad",AB$1)</f>
        <v>#REF!</v>
      </c>
      <c r="AC38" s="1010" t="e">
        <f>AB38/$X38*100</f>
        <v>#REF!</v>
      </c>
    </row>
    <row r="39" spans="2:29" s="1012" customFormat="1" x14ac:dyDescent="0.2"/>
    <row r="40" spans="2:29" s="1012"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5"/>
      <c r="C2" s="1045"/>
    </row>
    <row r="3" spans="1:38" s="208" customFormat="1" ht="4.5" customHeight="1" x14ac:dyDescent="0.2">
      <c r="B3" s="1046"/>
      <c r="C3" s="1046"/>
    </row>
    <row r="4" spans="1:38" s="208" customFormat="1" ht="17.25" customHeight="1" x14ac:dyDescent="0.2">
      <c r="A4" s="1046" t="s">
        <v>405</v>
      </c>
      <c r="B4" s="1046"/>
      <c r="C4" s="1046"/>
      <c r="D4" s="1046"/>
      <c r="E4" s="1046"/>
      <c r="F4" s="1046"/>
      <c r="G4" s="1046"/>
      <c r="H4" s="1046"/>
      <c r="I4" s="1046"/>
      <c r="J4" s="1046"/>
      <c r="K4" s="1046"/>
      <c r="L4" s="1046"/>
      <c r="M4" s="1046"/>
      <c r="N4" s="1046"/>
    </row>
    <row r="5" spans="1:38" s="208" customFormat="1" ht="17.25" customHeight="1" x14ac:dyDescent="0.2">
      <c r="B5" s="1047" t="str">
        <f>porsaad!B6</f>
        <v>Situación a 31 de enero de 2024</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32</v>
      </c>
      <c r="E7" s="1052"/>
      <c r="F7" s="568"/>
      <c r="G7" s="1055"/>
      <c r="H7" s="1055"/>
      <c r="I7" s="568"/>
      <c r="J7" s="1055"/>
      <c r="K7" s="1055"/>
      <c r="L7" s="568"/>
      <c r="M7" s="1055"/>
      <c r="N7" s="1055"/>
      <c r="O7" s="430"/>
      <c r="P7" s="430"/>
      <c r="Q7" s="431"/>
      <c r="R7" s="431"/>
      <c r="S7" s="431"/>
      <c r="T7" s="431"/>
      <c r="U7" s="431"/>
      <c r="V7" s="431"/>
      <c r="W7" s="432"/>
    </row>
    <row r="8" spans="1:38" s="213" customFormat="1" ht="33.75" customHeight="1" x14ac:dyDescent="0.2">
      <c r="A8" s="209"/>
      <c r="B8" s="1049"/>
      <c r="C8" s="211"/>
      <c r="D8" s="1053"/>
      <c r="E8" s="1054"/>
      <c r="F8" s="501"/>
      <c r="G8" s="1057" t="s">
        <v>228</v>
      </c>
      <c r="H8" s="1056"/>
      <c r="I8" s="211"/>
      <c r="J8" s="1057" t="s">
        <v>181</v>
      </c>
      <c r="K8" s="1056"/>
      <c r="L8" s="211"/>
      <c r="M8" s="1057" t="s">
        <v>182</v>
      </c>
      <c r="N8" s="1056"/>
      <c r="O8" s="430"/>
      <c r="P8" s="430"/>
      <c r="Q8" s="431"/>
      <c r="R8" s="431"/>
      <c r="S8" s="431"/>
      <c r="T8" s="431"/>
      <c r="U8" s="431"/>
      <c r="V8" s="431"/>
      <c r="W8" s="432"/>
    </row>
    <row r="9" spans="1:38" s="213" customFormat="1" ht="6" customHeight="1" x14ac:dyDescent="0.2">
      <c r="A9" s="209"/>
      <c r="B9" s="1049"/>
      <c r="C9" s="211"/>
      <c r="D9" s="1063" t="s">
        <v>12</v>
      </c>
      <c r="E9" s="1080" t="s">
        <v>227</v>
      </c>
      <c r="F9" s="211"/>
      <c r="G9" s="1063" t="s">
        <v>12</v>
      </c>
      <c r="H9" s="1083" t="s">
        <v>227</v>
      </c>
      <c r="I9" s="211"/>
      <c r="J9" s="1063" t="s">
        <v>12</v>
      </c>
      <c r="K9" s="1083" t="s">
        <v>227</v>
      </c>
      <c r="L9" s="211"/>
      <c r="M9" s="1063" t="s">
        <v>12</v>
      </c>
      <c r="N9" s="1083" t="s">
        <v>227</v>
      </c>
      <c r="O9" s="430"/>
      <c r="P9" s="430"/>
      <c r="Q9" s="431"/>
      <c r="R9" s="431"/>
      <c r="S9" s="431"/>
      <c r="T9" s="431"/>
      <c r="U9" s="431"/>
      <c r="V9" s="431"/>
      <c r="W9" s="432"/>
    </row>
    <row r="10" spans="1:38" s="219" customFormat="1" ht="27.75" customHeight="1" x14ac:dyDescent="0.2">
      <c r="A10" s="214"/>
      <c r="B10" s="1050"/>
      <c r="C10" s="216"/>
      <c r="D10" s="1064"/>
      <c r="E10" s="1081"/>
      <c r="F10" s="216"/>
      <c r="G10" s="1064"/>
      <c r="H10" s="1084"/>
      <c r="I10" s="216"/>
      <c r="J10" s="1064"/>
      <c r="K10" s="1084"/>
      <c r="L10" s="216"/>
      <c r="M10" s="1064"/>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417819</v>
      </c>
      <c r="E12" s="761">
        <f>D12/'20pobl'!D12*100</f>
        <v>4.8673327705128999</v>
      </c>
      <c r="F12" s="226"/>
      <c r="G12" s="227">
        <v>119844</v>
      </c>
      <c r="H12" s="767">
        <v>1.7081267432209915</v>
      </c>
      <c r="I12" s="226"/>
      <c r="J12" s="227">
        <v>101860</v>
      </c>
      <c r="K12" s="767">
        <v>8.8886872126295113</v>
      </c>
      <c r="L12" s="226"/>
      <c r="M12" s="227">
        <v>196115</v>
      </c>
      <c r="N12" s="767">
        <f>M12/'20pobl'!X12*100</f>
        <v>46.462949757041763</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54342</v>
      </c>
      <c r="E13" s="762">
        <f>D13/'20pobl'!D13*100</f>
        <v>4.0514758564336253</v>
      </c>
      <c r="F13" s="226"/>
      <c r="G13" s="234">
        <v>10449</v>
      </c>
      <c r="H13" s="768">
        <v>1.0006329968522532</v>
      </c>
      <c r="I13" s="226"/>
      <c r="J13" s="234">
        <v>10590</v>
      </c>
      <c r="K13" s="768">
        <v>5.2688402083654653</v>
      </c>
      <c r="L13" s="226"/>
      <c r="M13" s="234">
        <v>33303</v>
      </c>
      <c r="N13" s="768">
        <f>M13/'20pobl'!X13*100</f>
        <v>34.670039663949531</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47031</v>
      </c>
      <c r="E14" s="762">
        <f>D14/'20pobl'!D14*100</f>
        <v>4.674770888416198</v>
      </c>
      <c r="F14" s="226"/>
      <c r="G14" s="234">
        <v>10318</v>
      </c>
      <c r="H14" s="768">
        <v>1.4156062424969988</v>
      </c>
      <c r="I14" s="226"/>
      <c r="J14" s="234">
        <v>10478</v>
      </c>
      <c r="K14" s="768">
        <v>5.4208141050845349</v>
      </c>
      <c r="L14" s="226"/>
      <c r="M14" s="234">
        <v>26235</v>
      </c>
      <c r="N14" s="768">
        <f>M14/'20pobl'!X14*100</f>
        <v>31.271977399783058</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43746</v>
      </c>
      <c r="E15" s="762">
        <f>D15/'20pobl'!D15*100</f>
        <v>3.6156527862495103</v>
      </c>
      <c r="F15" s="226"/>
      <c r="G15" s="234">
        <v>12408</v>
      </c>
      <c r="H15" s="768">
        <v>1.228125742339061</v>
      </c>
      <c r="I15" s="226"/>
      <c r="J15" s="234">
        <v>10334</v>
      </c>
      <c r="K15" s="768">
        <v>7.0282107783127952</v>
      </c>
      <c r="L15" s="226"/>
      <c r="M15" s="234">
        <v>21004</v>
      </c>
      <c r="N15" s="768">
        <f>M15/'20pobl'!X15*100</f>
        <v>39.969552806850615</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63642</v>
      </c>
      <c r="E16" s="762">
        <f>D16/'20pobl'!D16*100</f>
        <v>2.8758038803153707</v>
      </c>
      <c r="F16" s="226"/>
      <c r="G16" s="234">
        <v>22147</v>
      </c>
      <c r="H16" s="768">
        <v>1.2125582202599661</v>
      </c>
      <c r="I16" s="226"/>
      <c r="J16" s="234">
        <v>14701</v>
      </c>
      <c r="K16" s="768">
        <v>5.1014494765297238</v>
      </c>
      <c r="L16" s="226"/>
      <c r="M16" s="234">
        <v>26794</v>
      </c>
      <c r="N16" s="768">
        <f>M16/'20pobl'!X16*100</f>
        <v>27.236871531095613</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23735</v>
      </c>
      <c r="E17" s="763">
        <f>D17/'20pobl'!D17*100</f>
        <v>4.0339096547000528</v>
      </c>
      <c r="F17" s="226"/>
      <c r="G17" s="238">
        <v>6558</v>
      </c>
      <c r="H17" s="769">
        <v>1.4566406197941424</v>
      </c>
      <c r="I17" s="226"/>
      <c r="J17" s="238">
        <v>5136</v>
      </c>
      <c r="K17" s="769">
        <v>5.2679624596133134</v>
      </c>
      <c r="L17" s="226"/>
      <c r="M17" s="238">
        <v>12041</v>
      </c>
      <c r="N17" s="769">
        <f>M17/'20pobl'!X17*100</f>
        <v>29.600766999360832</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157332</v>
      </c>
      <c r="E18" s="762">
        <f>D18/'20pobl'!D18*100</f>
        <v>6.6003189155695985</v>
      </c>
      <c r="F18" s="226"/>
      <c r="G18" s="234">
        <v>31440</v>
      </c>
      <c r="H18" s="768">
        <v>1.7939399749053817</v>
      </c>
      <c r="I18" s="226"/>
      <c r="J18" s="234">
        <v>28812</v>
      </c>
      <c r="K18" s="768">
        <v>6.9637768555690638</v>
      </c>
      <c r="L18" s="226"/>
      <c r="M18" s="234">
        <v>97080</v>
      </c>
      <c r="N18" s="768">
        <f>M18/'20pobl'!X18*100</f>
        <v>44.656040847305597</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95728</v>
      </c>
      <c r="E19" s="762">
        <f>D19/'20pobl'!D19*100</f>
        <v>4.5932845381620524</v>
      </c>
      <c r="F19" s="226"/>
      <c r="G19" s="234">
        <v>21991</v>
      </c>
      <c r="H19" s="768">
        <v>1.3092608579168279</v>
      </c>
      <c r="I19" s="226"/>
      <c r="J19" s="234">
        <v>18787</v>
      </c>
      <c r="K19" s="768">
        <v>6.8708627436638263</v>
      </c>
      <c r="L19" s="226"/>
      <c r="M19" s="234">
        <v>54950</v>
      </c>
      <c r="N19" s="768">
        <f>M19/'20pobl'!X19*100</f>
        <v>41.944643756774497</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354657</v>
      </c>
      <c r="E20" s="762">
        <f>D20/'20pobl'!D20*100</f>
        <v>4.4882138779946201</v>
      </c>
      <c r="F20" s="226"/>
      <c r="G20" s="234">
        <v>87933</v>
      </c>
      <c r="H20" s="768">
        <v>1.3798175652488021</v>
      </c>
      <c r="I20" s="226"/>
      <c r="J20" s="234">
        <v>80957</v>
      </c>
      <c r="K20" s="768">
        <v>7.5226403067150605</v>
      </c>
      <c r="L20" s="226"/>
      <c r="M20" s="234">
        <v>185767</v>
      </c>
      <c r="N20" s="768">
        <f>M20/'20pobl'!X20*100</f>
        <v>41.00943517018186</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204614</v>
      </c>
      <c r="E21" s="762">
        <f>D21/'20pobl'!D21*100</f>
        <v>3.9226677683637212</v>
      </c>
      <c r="F21" s="226"/>
      <c r="G21" s="234">
        <v>55163</v>
      </c>
      <c r="H21" s="768">
        <v>1.3232786259184903</v>
      </c>
      <c r="I21" s="226"/>
      <c r="J21" s="234">
        <v>44863</v>
      </c>
      <c r="K21" s="768">
        <v>5.9399477806788514</v>
      </c>
      <c r="L21" s="226"/>
      <c r="M21" s="234">
        <v>104588</v>
      </c>
      <c r="N21" s="768">
        <f>M21/'20pobl'!X21*100</f>
        <v>35.786188915273492</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58759</v>
      </c>
      <c r="E22" s="762">
        <f>D22/'20pobl'!D22*100</f>
        <v>5.5732396476924153</v>
      </c>
      <c r="F22" s="226"/>
      <c r="G22" s="234">
        <v>13497</v>
      </c>
      <c r="H22" s="768">
        <v>1.6379079145525881</v>
      </c>
      <c r="I22" s="226"/>
      <c r="J22" s="234">
        <v>12973</v>
      </c>
      <c r="K22" s="768">
        <v>8.2521245738130364</v>
      </c>
      <c r="L22" s="226"/>
      <c r="M22" s="234">
        <v>32289</v>
      </c>
      <c r="N22" s="768">
        <f>M22/'20pobl'!X22*100</f>
        <v>44.195786966698151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83638</v>
      </c>
      <c r="E23" s="762">
        <f>D23/'20pobl'!D23*100</f>
        <v>3.0983646881705131</v>
      </c>
      <c r="F23" s="226"/>
      <c r="G23" s="234">
        <v>23843</v>
      </c>
      <c r="H23" s="768">
        <v>1.1984888073018194</v>
      </c>
      <c r="I23" s="226"/>
      <c r="J23" s="234">
        <v>14969</v>
      </c>
      <c r="K23" s="768">
        <v>3.1636500435374382</v>
      </c>
      <c r="L23" s="226"/>
      <c r="M23" s="234">
        <v>44826</v>
      </c>
      <c r="N23" s="768">
        <f>M23/'20pobl'!X23*100</f>
        <v>18.926222102125433</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242904</v>
      </c>
      <c r="E24" s="762">
        <f>D24/'20pobl'!D24*100</f>
        <v>3.5347413955057285</v>
      </c>
      <c r="F24" s="226"/>
      <c r="G24" s="234">
        <v>57496</v>
      </c>
      <c r="H24" s="768">
        <v>1.0257315982099291</v>
      </c>
      <c r="I24" s="226"/>
      <c r="J24" s="234">
        <v>47305</v>
      </c>
      <c r="K24" s="768">
        <v>5.3104547648716309</v>
      </c>
      <c r="L24" s="226"/>
      <c r="M24" s="234">
        <v>138103</v>
      </c>
      <c r="N24" s="768">
        <f>M24/'20pobl'!X24*100</f>
        <v>36.754154380063234</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63686</v>
      </c>
      <c r="E25" s="762">
        <f>D25/'20pobl'!D25*100</f>
        <v>4.1042938933757478</v>
      </c>
      <c r="F25" s="226"/>
      <c r="G25" s="234">
        <v>21825</v>
      </c>
      <c r="H25" s="768">
        <v>1.6813824546103775</v>
      </c>
      <c r="I25" s="226"/>
      <c r="J25" s="234">
        <v>14841</v>
      </c>
      <c r="K25" s="768">
        <v>8.1390119773614718</v>
      </c>
      <c r="L25" s="226"/>
      <c r="M25" s="234">
        <v>27020</v>
      </c>
      <c r="N25" s="768">
        <f>M25/'20pobl'!X25*100</f>
        <v>37.891430254245606</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22108</v>
      </c>
      <c r="E26" s="764">
        <f>D26/'20pobl'!D26*100</f>
        <v>3.2891223006598178</v>
      </c>
      <c r="F26" s="226"/>
      <c r="G26" s="238">
        <v>5218</v>
      </c>
      <c r="H26" s="769">
        <v>0.97583599671604448</v>
      </c>
      <c r="I26" s="226"/>
      <c r="J26" s="238">
        <v>4119</v>
      </c>
      <c r="K26" s="769">
        <v>4.3041202102425311</v>
      </c>
      <c r="L26" s="226"/>
      <c r="M26" s="238">
        <v>12771</v>
      </c>
      <c r="N26" s="769">
        <f>M26/'20pobl'!X26*100</f>
        <v>30.600215646340001</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113902</v>
      </c>
      <c r="E27" s="764">
        <f>D27/'20pobl'!D27*100</f>
        <v>5.1392815600040072</v>
      </c>
      <c r="F27" s="226"/>
      <c r="G27" s="238">
        <v>30120</v>
      </c>
      <c r="H27" s="769">
        <v>1.775882664390015</v>
      </c>
      <c r="I27" s="226"/>
      <c r="J27" s="238">
        <v>22818</v>
      </c>
      <c r="K27" s="769">
        <v>6.3152475949030773</v>
      </c>
      <c r="L27" s="226"/>
      <c r="M27" s="238">
        <v>60964</v>
      </c>
      <c r="N27" s="769">
        <f>M27/'20pobl'!X27*100</f>
        <v>38.359508708345921</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14653</v>
      </c>
      <c r="E28" s="764">
        <f>D28/'20pobl'!D28*100</f>
        <v>4.5466392786441689</v>
      </c>
      <c r="F28" s="226"/>
      <c r="G28" s="238">
        <v>3429</v>
      </c>
      <c r="H28" s="769">
        <v>1.3601691385595456</v>
      </c>
      <c r="I28" s="226"/>
      <c r="J28" s="238">
        <v>2742</v>
      </c>
      <c r="K28" s="769">
        <v>5.7005051870023493</v>
      </c>
      <c r="L28" s="226"/>
      <c r="M28" s="238">
        <v>8482</v>
      </c>
      <c r="N28" s="769">
        <f>M28/'20pobl'!X28*100</f>
        <v>38.414855072463766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5305</v>
      </c>
      <c r="E29" s="765">
        <f>D29/'20pobl'!D29*100</f>
        <v>3.1475273665786583</v>
      </c>
      <c r="F29" s="226"/>
      <c r="G29" s="245">
        <v>2823</v>
      </c>
      <c r="H29" s="770">
        <v>1.9082189280717052</v>
      </c>
      <c r="I29" s="226"/>
      <c r="J29" s="245">
        <v>985</v>
      </c>
      <c r="K29" s="770">
        <v>6.256749031315505</v>
      </c>
      <c r="L29" s="226"/>
      <c r="M29" s="245">
        <v>1497</v>
      </c>
      <c r="N29" s="770">
        <f>M29/'20pobl'!X29*100</f>
        <v>30.783466995681678</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2067601</v>
      </c>
      <c r="E31" s="766">
        <f>D31/'20pobl'!D31*100</f>
        <v>4.2998554175354951</v>
      </c>
      <c r="F31" s="211"/>
      <c r="G31" s="253">
        <f>SUM(G12:G29)</f>
        <v>536502</v>
      </c>
      <c r="H31" s="254">
        <f>G31/'20pobl'!J31*100</f>
        <v>1.3972284975734801</v>
      </c>
      <c r="I31" s="211"/>
      <c r="J31" s="253">
        <f>SUM(J12:J29)</f>
        <v>447270</v>
      </c>
      <c r="K31" s="254">
        <f>J31/'20pobl'!Q31*100</f>
        <v>6.5621349540091565</v>
      </c>
      <c r="L31" s="211"/>
      <c r="M31" s="253">
        <f>SUM(M12:M29)</f>
        <v>1083829</v>
      </c>
      <c r="N31" s="254">
        <f>M31/'20pobl'!X31*100</f>
        <v>37.739697073737034</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'20pobl'!B34:H34</f>
        <v xml:space="preserve">(1) Cifras INE de población referidas al 01/01/2023. Publicado Censo de Población Anual el 13/12/2023 </v>
      </c>
      <c r="C34" s="1082"/>
      <c r="D34" s="1082"/>
      <c r="E34" s="1082"/>
      <c r="F34" s="1082"/>
      <c r="G34" s="1082"/>
      <c r="H34" s="1082"/>
      <c r="I34" s="1082"/>
      <c r="J34" s="1082"/>
      <c r="K34" s="1082"/>
      <c r="L34" s="1082"/>
      <c r="M34" s="1082"/>
      <c r="N34" s="1082"/>
    </row>
    <row r="35" spans="2:14" ht="29.25" customHeight="1" x14ac:dyDescent="0.2">
      <c r="B35" s="1075"/>
      <c r="C35" s="1075"/>
      <c r="D35" s="1075"/>
      <c r="E35" s="736"/>
      <c r="F35" s="262"/>
      <c r="G35" s="262"/>
      <c r="H35" s="262"/>
    </row>
    <row r="36" spans="2:14" ht="4.5" customHeight="1" x14ac:dyDescent="0.2">
      <c r="B36" s="1076"/>
      <c r="C36" s="1076"/>
      <c r="D36" s="1076"/>
      <c r="E36" s="737"/>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3" t="s">
        <v>143</v>
      </c>
      <c r="T1" s="713"/>
      <c r="U1" s="713"/>
      <c r="V1" s="713" t="s">
        <v>19</v>
      </c>
      <c r="W1" s="713"/>
      <c r="X1" s="713"/>
      <c r="Y1" s="713"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16</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85"/>
      <c r="E8" s="1086"/>
      <c r="F8" s="211"/>
      <c r="G8" s="1057" t="s">
        <v>177</v>
      </c>
      <c r="H8" s="1056"/>
      <c r="I8" s="211"/>
      <c r="J8" s="1057" t="s">
        <v>183</v>
      </c>
      <c r="K8" s="1056"/>
      <c r="L8" s="211"/>
      <c r="M8" s="1057" t="s">
        <v>178</v>
      </c>
      <c r="N8" s="1056"/>
      <c r="O8" s="211"/>
      <c r="P8" s="1085"/>
      <c r="Q8" s="1087"/>
      <c r="R8" s="501"/>
      <c r="S8" s="1057" t="s">
        <v>180</v>
      </c>
      <c r="T8" s="1056"/>
      <c r="U8" s="211"/>
      <c r="V8" s="1057" t="s">
        <v>181</v>
      </c>
      <c r="W8" s="1056"/>
      <c r="X8" s="211"/>
      <c r="Y8" s="1057" t="s">
        <v>182</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226</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7" zoomScaleNormal="100" workbookViewId="0">
      <selection activeCell="AB19" sqref="AB19"/>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52.5" customHeight="1" x14ac:dyDescent="0.2">
      <c r="B2" s="1045"/>
      <c r="C2" s="1045"/>
      <c r="D2" s="1045"/>
      <c r="E2" s="1045"/>
      <c r="F2" s="1045"/>
      <c r="G2" s="1045"/>
      <c r="H2" s="1045"/>
      <c r="I2" s="1045"/>
      <c r="O2" s="207"/>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row>
    <row r="3" spans="1:50" s="208" customFormat="1" ht="4.5" customHeight="1" x14ac:dyDescent="0.2">
      <c r="B3" s="1046"/>
      <c r="C3" s="1046"/>
      <c r="D3" s="1046"/>
      <c r="E3" s="1046"/>
      <c r="F3" s="1046"/>
      <c r="G3" s="1046"/>
      <c r="H3" s="1046"/>
      <c r="I3" s="1046"/>
      <c r="O3" s="207"/>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row>
    <row r="4" spans="1:50" s="208" customFormat="1" ht="17.25" customHeight="1" x14ac:dyDescent="0.2">
      <c r="A4" s="1046" t="s">
        <v>406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row>
    <row r="6" spans="1:50" s="208" customFormat="1" ht="6" customHeight="1" x14ac:dyDescent="0.2">
      <c r="O6" s="207"/>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6"/>
    </row>
    <row r="7" spans="1:50" s="595" customFormat="1" ht="12.75" customHeight="1" x14ac:dyDescent="0.2">
      <c r="A7" s="701"/>
      <c r="B7" s="1088" t="s">
        <v>15</v>
      </c>
      <c r="C7" s="581"/>
      <c r="D7" s="1089" t="s">
        <v>191</v>
      </c>
      <c r="E7" s="1089"/>
      <c r="F7" s="581"/>
      <c r="G7" s="1089"/>
      <c r="H7" s="1089"/>
      <c r="I7" s="581"/>
      <c r="J7" s="1089"/>
      <c r="K7" s="1089"/>
      <c r="L7" s="581"/>
      <c r="M7" s="1089"/>
      <c r="N7" s="1089"/>
      <c r="O7" s="581"/>
      <c r="P7" s="1089" t="s">
        <v>16</v>
      </c>
      <c r="Q7" s="1089"/>
      <c r="R7" s="581"/>
      <c r="S7" s="1089"/>
      <c r="T7" s="1089"/>
      <c r="U7" s="581"/>
      <c r="V7" s="1089"/>
      <c r="W7" s="1089"/>
      <c r="X7" s="581"/>
      <c r="Y7" s="1089"/>
      <c r="Z7" s="1089"/>
      <c r="AA7" s="671"/>
      <c r="AB7" s="671"/>
      <c r="AI7" s="596"/>
    </row>
    <row r="8" spans="1:50" s="595" customFormat="1" ht="33.75" customHeight="1" x14ac:dyDescent="0.2">
      <c r="A8" s="701"/>
      <c r="B8" s="1088"/>
      <c r="C8" s="581"/>
      <c r="D8" s="1089"/>
      <c r="E8" s="1089"/>
      <c r="F8" s="581"/>
      <c r="G8" s="1089" t="s">
        <v>177</v>
      </c>
      <c r="H8" s="1089"/>
      <c r="I8" s="581"/>
      <c r="J8" s="1089" t="s">
        <v>183</v>
      </c>
      <c r="K8" s="1089"/>
      <c r="L8" s="581"/>
      <c r="M8" s="1089" t="s">
        <v>178</v>
      </c>
      <c r="N8" s="1089"/>
      <c r="O8" s="581"/>
      <c r="P8" s="1089"/>
      <c r="Q8" s="1089"/>
      <c r="R8" s="581"/>
      <c r="S8" s="1089" t="s">
        <v>180</v>
      </c>
      <c r="T8" s="1089"/>
      <c r="U8" s="581"/>
      <c r="V8" s="1089" t="s">
        <v>181</v>
      </c>
      <c r="W8" s="1089"/>
      <c r="X8" s="581"/>
      <c r="Y8" s="1089" t="s">
        <v>182</v>
      </c>
      <c r="Z8" s="1089"/>
      <c r="AA8" s="671"/>
      <c r="AB8" s="671"/>
      <c r="AI8" s="596"/>
    </row>
    <row r="9" spans="1:50" s="599" customFormat="1" ht="36.75" customHeight="1" x14ac:dyDescent="0.2">
      <c r="A9" s="702"/>
      <c r="B9" s="1088"/>
      <c r="C9" s="597"/>
      <c r="D9" s="598" t="s">
        <v>12</v>
      </c>
      <c r="E9" s="598" t="s">
        <v>13</v>
      </c>
      <c r="F9" s="597"/>
      <c r="G9" s="598" t="s">
        <v>12</v>
      </c>
      <c r="H9" s="582" t="s">
        <v>13</v>
      </c>
      <c r="I9" s="597"/>
      <c r="J9" s="598" t="s">
        <v>12</v>
      </c>
      <c r="K9" s="582" t="s">
        <v>13</v>
      </c>
      <c r="L9" s="597"/>
      <c r="M9" s="598" t="s">
        <v>12</v>
      </c>
      <c r="N9" s="582" t="s">
        <v>13</v>
      </c>
      <c r="O9" s="597"/>
      <c r="P9" s="598" t="s">
        <v>12</v>
      </c>
      <c r="Q9" s="598" t="s">
        <v>119</v>
      </c>
      <c r="R9" s="597"/>
      <c r="S9" s="598" t="s">
        <v>12</v>
      </c>
      <c r="T9" s="582" t="s">
        <v>119</v>
      </c>
      <c r="U9" s="597"/>
      <c r="V9" s="598" t="s">
        <v>12</v>
      </c>
      <c r="W9" s="582" t="s">
        <v>13</v>
      </c>
      <c r="X9" s="597"/>
      <c r="Y9" s="598" t="s">
        <v>12</v>
      </c>
      <c r="Z9" s="582" t="s">
        <v>13</v>
      </c>
      <c r="AA9" s="582"/>
      <c r="AB9" s="583"/>
      <c r="AC9" s="584"/>
      <c r="AD9" s="584"/>
      <c r="AE9" s="584"/>
      <c r="AF9" s="584"/>
    </row>
    <row r="10" spans="1:50" s="586" customFormat="1" ht="4.5" customHeight="1" x14ac:dyDescent="0.2">
      <c r="A10" s="615"/>
      <c r="B10" s="671"/>
      <c r="C10" s="585"/>
      <c r="D10" s="671"/>
      <c r="E10" s="671"/>
      <c r="F10" s="585"/>
      <c r="G10" s="671"/>
      <c r="H10" s="671"/>
      <c r="I10" s="585"/>
      <c r="J10" s="671"/>
      <c r="K10" s="671"/>
      <c r="L10" s="585"/>
      <c r="M10" s="671"/>
      <c r="N10" s="671"/>
      <c r="O10" s="585"/>
      <c r="P10" s="671"/>
      <c r="Q10" s="671"/>
      <c r="R10" s="585"/>
      <c r="S10" s="671"/>
      <c r="T10" s="671"/>
      <c r="U10" s="585"/>
      <c r="V10" s="671"/>
      <c r="W10" s="671"/>
      <c r="X10" s="585"/>
      <c r="Y10" s="671"/>
      <c r="Z10" s="671"/>
      <c r="AA10" s="671"/>
      <c r="AB10" s="583"/>
      <c r="AC10" s="584"/>
      <c r="AD10" s="584"/>
      <c r="AE10" s="584"/>
      <c r="AF10" s="584"/>
    </row>
    <row r="11" spans="1:50" s="586" customFormat="1" ht="18" customHeight="1" x14ac:dyDescent="0.15">
      <c r="A11" s="615"/>
      <c r="B11" s="600" t="s">
        <v>11</v>
      </c>
      <c r="C11" s="601"/>
      <c r="D11" s="602">
        <f>G11+J11+M11</f>
        <v>8584147</v>
      </c>
      <c r="E11" s="603">
        <f t="shared" ref="E11:E28" si="0">D11*100/$D$30</f>
        <v>17.851892595752791</v>
      </c>
      <c r="F11" s="601"/>
      <c r="G11" s="604">
        <f>'20pobl'!J12</f>
        <v>7016107</v>
      </c>
      <c r="H11" s="605">
        <f>G11*100/$G$30</f>
        <v>18.27226113308949</v>
      </c>
      <c r="I11" s="601"/>
      <c r="J11" s="604">
        <f>'20pobl'!Q12</f>
        <v>1145951</v>
      </c>
      <c r="K11" s="605">
        <f>J11*100/$J$30</f>
        <v>16.812853785592029</v>
      </c>
      <c r="L11" s="601"/>
      <c r="M11" s="604">
        <f>'20pobl'!X12</f>
        <v>422089</v>
      </c>
      <c r="N11" s="605">
        <f t="shared" ref="N11:N28" si="1">M11*100/$M$30</f>
        <v>14.697439354507576</v>
      </c>
      <c r="O11" s="601"/>
      <c r="P11" s="606">
        <f>S11+V11+Y11</f>
        <v>417819</v>
      </c>
      <c r="Q11" s="607">
        <f>P11*100/D11</f>
        <v>4.8673327705128999</v>
      </c>
      <c r="R11" s="601"/>
      <c r="S11" s="604">
        <f>'23solcasaad'!J12</f>
        <v>119844</v>
      </c>
      <c r="T11" s="608">
        <f>S11*100/G11</f>
        <v>1.7081267432209915</v>
      </c>
      <c r="U11" s="601"/>
      <c r="V11" s="604">
        <f>'23solcasaad'!Q12</f>
        <v>101860</v>
      </c>
      <c r="W11" s="608">
        <f>V11*100/J11</f>
        <v>8.8886872126295096</v>
      </c>
      <c r="X11" s="601"/>
      <c r="Y11" s="604">
        <f>'23solcasaad'!X12</f>
        <v>196115</v>
      </c>
      <c r="Z11" s="608">
        <f>Y11*100/M11</f>
        <v>46.462949757041763</v>
      </c>
      <c r="AA11" s="587"/>
      <c r="AB11" s="588">
        <f>_xlfn.RANK.EQ(Q11,Q$11:Q$30,0)</f>
        <v>4</v>
      </c>
      <c r="AC11" s="588">
        <v>1</v>
      </c>
      <c r="AD11" s="588">
        <f>MATCH(AC11,AB$11:AB$30,0)</f>
        <v>7</v>
      </c>
      <c r="AE11" s="589" t="str">
        <f t="shared" ref="AE11:AE29" si="2">INDEX(B$11:B$30,AD11,1)</f>
        <v>Castilla y León</v>
      </c>
      <c r="AF11" s="590">
        <f t="shared" ref="AF11:AF29" si="3">INDEX(Q$11:Q$30,AD11,1)</f>
        <v>6.6003189155695994</v>
      </c>
      <c r="AH11" s="588">
        <f>_xlfn.RANK.EQ(T11,T$11:T$30,0)</f>
        <v>4</v>
      </c>
      <c r="AI11" s="588">
        <v>1</v>
      </c>
      <c r="AJ11" s="588">
        <f>MATCH(AI11,AH$11:AH$30,0)</f>
        <v>18</v>
      </c>
      <c r="AK11" s="589" t="str">
        <f>INDEX(B$11:B$30,AJ11,1)</f>
        <v>Ceuta y Melilla</v>
      </c>
      <c r="AL11" s="590">
        <f>INDEX(T$11:T$30,AJ11,1)</f>
        <v>1.9082189280717052</v>
      </c>
      <c r="AN11" s="588">
        <f>_xlfn.RANK.EQ(W11,W$11:W$30,0)</f>
        <v>1</v>
      </c>
      <c r="AO11" s="588">
        <v>1</v>
      </c>
      <c r="AP11" s="588">
        <f>MATCH(AO11,AN$11:AN$30,0)</f>
        <v>1</v>
      </c>
      <c r="AQ11" s="589" t="str">
        <f>INDEX(B$11:B$30,AP11,1)</f>
        <v>Andalucía</v>
      </c>
      <c r="AR11" s="590">
        <f>INDEX(W$11:W$30,AP11,1)</f>
        <v>8.8886872126295096</v>
      </c>
      <c r="AT11" s="588">
        <f>_xlfn.RANK.EQ(Z11,Z$11:Z$30,0)</f>
        <v>1</v>
      </c>
      <c r="AU11" s="588">
        <v>1</v>
      </c>
      <c r="AV11" s="588">
        <f>MATCH(AU11,AT$11:AT$30,0)</f>
        <v>1</v>
      </c>
      <c r="AW11" s="589" t="str">
        <f>INDEX(B$11:B$30,AV11,1)</f>
        <v>Andalucía</v>
      </c>
      <c r="AX11" s="590">
        <f>INDEX(Z$11:Z$30,AV11,1)</f>
        <v>46.462949757041763</v>
      </c>
    </row>
    <row r="12" spans="1:50" s="586" customFormat="1" ht="18" customHeight="1" x14ac:dyDescent="0.15">
      <c r="A12" s="615"/>
      <c r="B12" s="600" t="s">
        <v>10</v>
      </c>
      <c r="C12" s="601"/>
      <c r="D12" s="602">
        <f t="shared" ref="D12:D28" si="4">G12+J12+M12</f>
        <v>1341289</v>
      </c>
      <c r="E12" s="603">
        <f t="shared" si="0"/>
        <v>2.7893915572350596</v>
      </c>
      <c r="F12" s="601"/>
      <c r="G12" s="604">
        <f>'20pobl'!J13</f>
        <v>1044239</v>
      </c>
      <c r="H12" s="605">
        <f t="shared" ref="H12:H28" si="5">G12*100/$G$30</f>
        <v>2.7195434296193368</v>
      </c>
      <c r="I12" s="601"/>
      <c r="J12" s="604">
        <f>'20pobl'!Q13</f>
        <v>200993</v>
      </c>
      <c r="K12" s="605">
        <f t="shared" ref="K12:K28" si="6">J12*100/$J$30</f>
        <v>2.9488747083666742</v>
      </c>
      <c r="L12" s="601"/>
      <c r="M12" s="604">
        <f>'20pobl'!X13</f>
        <v>96057</v>
      </c>
      <c r="N12" s="605">
        <f t="shared" si="1"/>
        <v>3.3447730977967542</v>
      </c>
      <c r="O12" s="601"/>
      <c r="P12" s="606">
        <f t="shared" ref="P12:P28" si="7">S12+V12+Y12</f>
        <v>54342</v>
      </c>
      <c r="Q12" s="607">
        <f t="shared" ref="Q12:Q28" si="8">P12*100/D12</f>
        <v>4.0514758564336244</v>
      </c>
      <c r="R12" s="601"/>
      <c r="S12" s="604">
        <f>'23solcasaad'!J13</f>
        <v>10449</v>
      </c>
      <c r="T12" s="608">
        <f t="shared" ref="T12:T28" si="9">S12*100/G12</f>
        <v>1.0006329968522532</v>
      </c>
      <c r="U12" s="601"/>
      <c r="V12" s="604">
        <f>'23solcasaad'!Q13</f>
        <v>10590</v>
      </c>
      <c r="W12" s="608">
        <f t="shared" ref="W12:W28" si="10">V12*100/J12</f>
        <v>5.2688402083654653</v>
      </c>
      <c r="X12" s="601"/>
      <c r="Y12" s="604">
        <f>'23solcasaad'!X13</f>
        <v>33303</v>
      </c>
      <c r="Z12" s="608">
        <f t="shared" ref="Z12:Z28" si="11">Y12*100/M12</f>
        <v>34.670039663949531</v>
      </c>
      <c r="AA12" s="587"/>
      <c r="AB12" s="588">
        <f t="shared" ref="AB12:AB28" si="12">_xlfn.RANK.EQ(Q12,Q$11:Q$30,0)</f>
        <v>11</v>
      </c>
      <c r="AC12" s="588">
        <v>2</v>
      </c>
      <c r="AD12" s="588">
        <f t="shared" ref="AD12:AD28" si="13">MATCH(AC12,AB$11:AB$30,0)</f>
        <v>11</v>
      </c>
      <c r="AE12" s="589" t="str">
        <f t="shared" si="2"/>
        <v>Extremadura</v>
      </c>
      <c r="AF12" s="590">
        <f t="shared" si="3"/>
        <v>5.5732396476924153</v>
      </c>
      <c r="AH12" s="588">
        <f t="shared" ref="AH12:AH30" si="14">_xlfn.RANK.EQ(T12,T$11:T$30,0)</f>
        <v>18</v>
      </c>
      <c r="AI12" s="588">
        <v>2</v>
      </c>
      <c r="AJ12" s="588">
        <f t="shared" ref="AJ12:AJ28" si="15">MATCH(AI12,AH$11:AH$30,0)</f>
        <v>7</v>
      </c>
      <c r="AK12" s="589" t="str">
        <f t="shared" ref="AK12:AK29" si="16">INDEX(B$11:B$30,AJ12,1)</f>
        <v>Castilla y León</v>
      </c>
      <c r="AL12" s="590">
        <f t="shared" ref="AL12:AL29" si="17">INDEX(T$11:T$30,AJ12,1)</f>
        <v>1.7939399749053817</v>
      </c>
      <c r="AN12" s="588">
        <f t="shared" ref="AN12:AN30" si="18">_xlfn.RANK.EQ(W12,W$11:W$30,0)</f>
        <v>15</v>
      </c>
      <c r="AO12" s="588">
        <v>2</v>
      </c>
      <c r="AP12" s="588">
        <f t="shared" ref="AP12:AP28" si="19">MATCH(AO12,AN$11:AN$30,0)</f>
        <v>11</v>
      </c>
      <c r="AQ12" s="589" t="str">
        <f t="shared" ref="AQ12:AQ29" si="20">INDEX(B$11:B$30,AP12,1)</f>
        <v>Extremadura</v>
      </c>
      <c r="AR12" s="590">
        <f t="shared" ref="AR12:AR28" si="21">INDEX(W$11:W$30,AP12,1)</f>
        <v>8.2521245738130382</v>
      </c>
      <c r="AT12" s="588">
        <f t="shared" ref="AT12:AT30" si="22">_xlfn.RANK.EQ(Z12,Z$11:Z$30,0)</f>
        <v>13</v>
      </c>
      <c r="AU12" s="588">
        <v>2</v>
      </c>
      <c r="AV12" s="588">
        <f t="shared" ref="AV12:AV28" si="23">MATCH(AU12,AT$11:AT$30,0)</f>
        <v>7</v>
      </c>
      <c r="AW12" s="589" t="str">
        <f t="shared" ref="AW12:AW29" si="24">INDEX(B$11:B$30,AV12,1)</f>
        <v>Castilla y León</v>
      </c>
      <c r="AX12" s="590">
        <f t="shared" ref="AX12:AX29" si="25">INDEX(Z$11:Z$30,AV12,1)</f>
        <v>44.656040847305597</v>
      </c>
    </row>
    <row r="13" spans="1:50" s="586" customFormat="1" ht="18" customHeight="1" x14ac:dyDescent="0.15">
      <c r="A13" s="615"/>
      <c r="B13" s="600" t="s">
        <v>40</v>
      </c>
      <c r="C13" s="601"/>
      <c r="D13" s="602">
        <f t="shared" si="4"/>
        <v>1006060</v>
      </c>
      <c r="E13" s="603">
        <f t="shared" si="0"/>
        <v>2.0922375938905815</v>
      </c>
      <c r="F13" s="601"/>
      <c r="G13" s="604">
        <f>'20pobl'!J14</f>
        <v>728875</v>
      </c>
      <c r="H13" s="605">
        <f t="shared" si="5"/>
        <v>1.8982313601232994</v>
      </c>
      <c r="I13" s="601"/>
      <c r="J13" s="604">
        <f>'20pobl'!Q14</f>
        <v>193292</v>
      </c>
      <c r="K13" s="605">
        <f t="shared" si="6"/>
        <v>2.8358892604698234</v>
      </c>
      <c r="L13" s="601"/>
      <c r="M13" s="604">
        <f>'20pobl'!X14</f>
        <v>83893</v>
      </c>
      <c r="N13" s="605">
        <f t="shared" si="1"/>
        <v>2.9212139614339727</v>
      </c>
      <c r="O13" s="601"/>
      <c r="P13" s="606">
        <f t="shared" si="7"/>
        <v>47031</v>
      </c>
      <c r="Q13" s="607">
        <f t="shared" si="8"/>
        <v>4.674770888416198</v>
      </c>
      <c r="R13" s="601"/>
      <c r="S13" s="604">
        <f>'23solcasaad'!J14</f>
        <v>10318</v>
      </c>
      <c r="T13" s="608">
        <f t="shared" si="9"/>
        <v>1.4156062424969988</v>
      </c>
      <c r="U13" s="601"/>
      <c r="V13" s="604">
        <f>'23solcasaad'!Q14</f>
        <v>10478</v>
      </c>
      <c r="W13" s="608">
        <f t="shared" si="10"/>
        <v>5.4208141050845349</v>
      </c>
      <c r="X13" s="601"/>
      <c r="Y13" s="604">
        <f>'23solcasaad'!X14</f>
        <v>26235</v>
      </c>
      <c r="Z13" s="608">
        <f t="shared" si="11"/>
        <v>31.271977399783058</v>
      </c>
      <c r="AA13" s="587"/>
      <c r="AB13" s="588">
        <f t="shared" si="12"/>
        <v>5</v>
      </c>
      <c r="AC13" s="588">
        <v>3</v>
      </c>
      <c r="AD13" s="588">
        <f t="shared" si="13"/>
        <v>16</v>
      </c>
      <c r="AE13" s="589" t="str">
        <f t="shared" si="2"/>
        <v>País Vasco</v>
      </c>
      <c r="AF13" s="591">
        <f t="shared" si="3"/>
        <v>5.1392815600040063</v>
      </c>
      <c r="AH13" s="588">
        <f t="shared" si="14"/>
        <v>8</v>
      </c>
      <c r="AI13" s="588">
        <v>3</v>
      </c>
      <c r="AJ13" s="588">
        <f t="shared" si="15"/>
        <v>16</v>
      </c>
      <c r="AK13" s="589" t="str">
        <f t="shared" si="16"/>
        <v>País Vasco</v>
      </c>
      <c r="AL13" s="590">
        <f t="shared" si="17"/>
        <v>1.775882664390015</v>
      </c>
      <c r="AN13" s="588">
        <f t="shared" si="18"/>
        <v>13</v>
      </c>
      <c r="AO13" s="588">
        <v>3</v>
      </c>
      <c r="AP13" s="588">
        <f t="shared" si="19"/>
        <v>14</v>
      </c>
      <c r="AQ13" s="589" t="str">
        <f t="shared" si="20"/>
        <v>Murcia, Región de</v>
      </c>
      <c r="AR13" s="590">
        <f t="shared" si="21"/>
        <v>8.13901197736147</v>
      </c>
      <c r="AT13" s="588">
        <f t="shared" si="22"/>
        <v>14</v>
      </c>
      <c r="AU13" s="588">
        <v>3</v>
      </c>
      <c r="AV13" s="588">
        <f t="shared" si="23"/>
        <v>11</v>
      </c>
      <c r="AW13" s="589" t="str">
        <f t="shared" si="24"/>
        <v>Extremadura</v>
      </c>
      <c r="AX13" s="590">
        <f t="shared" si="25"/>
        <v>44.195786966698151</v>
      </c>
    </row>
    <row r="14" spans="1:50" s="586" customFormat="1" ht="18" customHeight="1" x14ac:dyDescent="0.15">
      <c r="A14" s="615"/>
      <c r="B14" s="600" t="s">
        <v>41</v>
      </c>
      <c r="C14" s="601"/>
      <c r="D14" s="602">
        <f t="shared" si="4"/>
        <v>1209906</v>
      </c>
      <c r="E14" s="603">
        <f t="shared" si="0"/>
        <v>2.516162871273858</v>
      </c>
      <c r="F14" s="601"/>
      <c r="G14" s="604">
        <f>'20pobl'!J15</f>
        <v>1010320</v>
      </c>
      <c r="H14" s="605">
        <f t="shared" si="5"/>
        <v>2.6312071449285157</v>
      </c>
      <c r="I14" s="601"/>
      <c r="J14" s="604">
        <f>'20pobl'!Q15</f>
        <v>147036</v>
      </c>
      <c r="K14" s="605">
        <f t="shared" si="6"/>
        <v>2.1572429966187991</v>
      </c>
      <c r="L14" s="601"/>
      <c r="M14" s="604">
        <f>'20pobl'!X15</f>
        <v>52550</v>
      </c>
      <c r="N14" s="605">
        <f t="shared" si="1"/>
        <v>1.8298283965689064</v>
      </c>
      <c r="O14" s="601"/>
      <c r="P14" s="606">
        <f t="shared" si="7"/>
        <v>43746</v>
      </c>
      <c r="Q14" s="607">
        <f t="shared" si="8"/>
        <v>3.6156527862495103</v>
      </c>
      <c r="R14" s="601"/>
      <c r="S14" s="604">
        <f>'23solcasaad'!J15</f>
        <v>12408</v>
      </c>
      <c r="T14" s="608">
        <f t="shared" si="9"/>
        <v>1.2281257423390608</v>
      </c>
      <c r="U14" s="601"/>
      <c r="V14" s="604">
        <f>'23solcasaad'!Q15</f>
        <v>10334</v>
      </c>
      <c r="W14" s="608">
        <f t="shared" si="10"/>
        <v>7.0282107783127943</v>
      </c>
      <c r="X14" s="601"/>
      <c r="Y14" s="604">
        <f>'23solcasaad'!X15</f>
        <v>21004</v>
      </c>
      <c r="Z14" s="608">
        <f t="shared" si="11"/>
        <v>39.969552806850615</v>
      </c>
      <c r="AA14" s="587"/>
      <c r="AB14" s="588">
        <f t="shared" si="12"/>
        <v>14</v>
      </c>
      <c r="AC14" s="588">
        <v>4</v>
      </c>
      <c r="AD14" s="588">
        <f t="shared" si="13"/>
        <v>1</v>
      </c>
      <c r="AE14" s="589" t="str">
        <f t="shared" si="2"/>
        <v>Andalucía</v>
      </c>
      <c r="AF14" s="590">
        <f t="shared" si="3"/>
        <v>4.8673327705128999</v>
      </c>
      <c r="AH14" s="588">
        <f t="shared" si="14"/>
        <v>14</v>
      </c>
      <c r="AI14" s="588">
        <v>4</v>
      </c>
      <c r="AJ14" s="588">
        <f t="shared" si="15"/>
        <v>1</v>
      </c>
      <c r="AK14" s="589" t="str">
        <f t="shared" si="16"/>
        <v>Andalucía</v>
      </c>
      <c r="AL14" s="590">
        <f t="shared" si="17"/>
        <v>1.7081267432209915</v>
      </c>
      <c r="AN14" s="588">
        <f t="shared" si="18"/>
        <v>5</v>
      </c>
      <c r="AO14" s="588">
        <v>4</v>
      </c>
      <c r="AP14" s="588">
        <f t="shared" si="19"/>
        <v>9</v>
      </c>
      <c r="AQ14" s="589" t="str">
        <f t="shared" si="20"/>
        <v>Cataluña</v>
      </c>
      <c r="AR14" s="590">
        <f t="shared" si="21"/>
        <v>7.5226403067150605</v>
      </c>
      <c r="AT14" s="588">
        <f t="shared" si="22"/>
        <v>6</v>
      </c>
      <c r="AU14" s="588">
        <v>4</v>
      </c>
      <c r="AV14" s="588">
        <f t="shared" si="23"/>
        <v>8</v>
      </c>
      <c r="AW14" s="589" t="str">
        <f t="shared" si="24"/>
        <v>Castilla - La Mancha</v>
      </c>
      <c r="AX14" s="590">
        <f t="shared" si="25"/>
        <v>41.944643756774497</v>
      </c>
    </row>
    <row r="15" spans="1:50" s="586" customFormat="1" ht="18" customHeight="1" x14ac:dyDescent="0.15">
      <c r="A15" s="615"/>
      <c r="B15" s="600" t="s">
        <v>9</v>
      </c>
      <c r="C15" s="601"/>
      <c r="D15" s="602">
        <f t="shared" si="4"/>
        <v>2213016</v>
      </c>
      <c r="E15" s="603">
        <f t="shared" si="0"/>
        <v>4.6022655418974603</v>
      </c>
      <c r="F15" s="601"/>
      <c r="G15" s="604">
        <f>'20pobl'!J16</f>
        <v>1826469</v>
      </c>
      <c r="H15" s="605">
        <f t="shared" si="5"/>
        <v>4.7567288411497755</v>
      </c>
      <c r="I15" s="601"/>
      <c r="J15" s="604">
        <f>'20pobl'!Q16</f>
        <v>288173</v>
      </c>
      <c r="K15" s="605">
        <f t="shared" si="6"/>
        <v>4.2279386413166113</v>
      </c>
      <c r="L15" s="601"/>
      <c r="M15" s="604">
        <f>'20pobl'!X16</f>
        <v>98374</v>
      </c>
      <c r="N15" s="605">
        <f t="shared" si="1"/>
        <v>3.4254526866616479</v>
      </c>
      <c r="O15" s="601"/>
      <c r="P15" s="606">
        <f t="shared" si="7"/>
        <v>63642</v>
      </c>
      <c r="Q15" s="607">
        <f t="shared" si="8"/>
        <v>2.8758038803153707</v>
      </c>
      <c r="R15" s="601"/>
      <c r="S15" s="604">
        <f>'23solcasaad'!J16</f>
        <v>22147</v>
      </c>
      <c r="T15" s="608">
        <f t="shared" si="9"/>
        <v>1.2125582202599661</v>
      </c>
      <c r="U15" s="601"/>
      <c r="V15" s="604">
        <f>'23solcasaad'!Q16</f>
        <v>14701</v>
      </c>
      <c r="W15" s="608">
        <f t="shared" si="10"/>
        <v>5.1014494765297238</v>
      </c>
      <c r="X15" s="601"/>
      <c r="Y15" s="604">
        <f>'23solcasaad'!X16</f>
        <v>26794</v>
      </c>
      <c r="Z15" s="608">
        <f t="shared" si="11"/>
        <v>27.236871531095616</v>
      </c>
      <c r="AA15" s="587"/>
      <c r="AB15" s="588">
        <f t="shared" si="12"/>
        <v>19</v>
      </c>
      <c r="AC15" s="588">
        <v>5</v>
      </c>
      <c r="AD15" s="588">
        <f t="shared" si="13"/>
        <v>3</v>
      </c>
      <c r="AE15" s="589" t="str">
        <f t="shared" si="2"/>
        <v>Asturias, Principado de</v>
      </c>
      <c r="AF15" s="590">
        <f t="shared" si="3"/>
        <v>4.674770888416198</v>
      </c>
      <c r="AH15" s="588">
        <f t="shared" si="14"/>
        <v>15</v>
      </c>
      <c r="AI15" s="588">
        <v>5</v>
      </c>
      <c r="AJ15" s="588">
        <f t="shared" si="15"/>
        <v>14</v>
      </c>
      <c r="AK15" s="589" t="str">
        <f t="shared" si="16"/>
        <v>Murcia, Región de</v>
      </c>
      <c r="AL15" s="590">
        <f t="shared" si="17"/>
        <v>1.6813824546103777</v>
      </c>
      <c r="AN15" s="588">
        <f t="shared" si="18"/>
        <v>17</v>
      </c>
      <c r="AO15" s="588">
        <v>5</v>
      </c>
      <c r="AP15" s="588">
        <f t="shared" si="19"/>
        <v>4</v>
      </c>
      <c r="AQ15" s="589" t="str">
        <f t="shared" si="20"/>
        <v>Balears, Illes</v>
      </c>
      <c r="AR15" s="590">
        <f t="shared" si="21"/>
        <v>7.0282107783127943</v>
      </c>
      <c r="AT15" s="588">
        <f t="shared" si="22"/>
        <v>18</v>
      </c>
      <c r="AU15" s="588">
        <v>5</v>
      </c>
      <c r="AV15" s="588">
        <f t="shared" si="23"/>
        <v>9</v>
      </c>
      <c r="AW15" s="589" t="str">
        <f t="shared" si="24"/>
        <v>Cataluña</v>
      </c>
      <c r="AX15" s="590">
        <f t="shared" si="25"/>
        <v>41.00943517018186</v>
      </c>
    </row>
    <row r="16" spans="1:50" s="586" customFormat="1" ht="18" customHeight="1" x14ac:dyDescent="0.15">
      <c r="A16" s="615"/>
      <c r="B16" s="600" t="s">
        <v>8</v>
      </c>
      <c r="C16" s="601"/>
      <c r="D16" s="609">
        <f t="shared" si="4"/>
        <v>588387</v>
      </c>
      <c r="E16" s="603">
        <f t="shared" si="0"/>
        <v>1.2236302021315801</v>
      </c>
      <c r="F16" s="601"/>
      <c r="G16" s="610">
        <f>'20pobl'!J17</f>
        <v>450214</v>
      </c>
      <c r="H16" s="605">
        <f t="shared" si="5"/>
        <v>1.1725060313037916</v>
      </c>
      <c r="I16" s="601"/>
      <c r="J16" s="610">
        <f>'20pobl'!Q17</f>
        <v>97495</v>
      </c>
      <c r="K16" s="605">
        <f t="shared" si="6"/>
        <v>1.4304007586941283</v>
      </c>
      <c r="L16" s="601"/>
      <c r="M16" s="610">
        <f>'20pobl'!X17</f>
        <v>40678</v>
      </c>
      <c r="N16" s="605">
        <f t="shared" si="1"/>
        <v>1.4164369080043762</v>
      </c>
      <c r="O16" s="601"/>
      <c r="P16" s="610">
        <f t="shared" si="7"/>
        <v>23735</v>
      </c>
      <c r="Q16" s="607">
        <f t="shared" si="8"/>
        <v>4.0339096547000528</v>
      </c>
      <c r="R16" s="601"/>
      <c r="S16" s="610">
        <f>'23solcasaad'!J17</f>
        <v>6558</v>
      </c>
      <c r="T16" s="608">
        <f t="shared" si="9"/>
        <v>1.4566406197941424</v>
      </c>
      <c r="U16" s="601"/>
      <c r="V16" s="610">
        <f>'23solcasaad'!Q17</f>
        <v>5136</v>
      </c>
      <c r="W16" s="608">
        <f t="shared" si="10"/>
        <v>5.2679624596133134</v>
      </c>
      <c r="X16" s="601"/>
      <c r="Y16" s="610">
        <f>'23solcasaad'!X17</f>
        <v>12041</v>
      </c>
      <c r="Z16" s="608">
        <f t="shared" si="11"/>
        <v>29.600766999360832</v>
      </c>
      <c r="AA16" s="587"/>
      <c r="AB16" s="588">
        <f t="shared" si="12"/>
        <v>12</v>
      </c>
      <c r="AC16" s="588">
        <v>6</v>
      </c>
      <c r="AD16" s="588">
        <f t="shared" si="13"/>
        <v>8</v>
      </c>
      <c r="AE16" s="589" t="str">
        <f t="shared" si="2"/>
        <v>Castilla - La Mancha</v>
      </c>
      <c r="AF16" s="590">
        <f t="shared" si="3"/>
        <v>4.5932845381620524</v>
      </c>
      <c r="AH16" s="588">
        <f t="shared" si="14"/>
        <v>7</v>
      </c>
      <c r="AI16" s="588">
        <v>6</v>
      </c>
      <c r="AJ16" s="588">
        <f t="shared" si="15"/>
        <v>11</v>
      </c>
      <c r="AK16" s="589" t="str">
        <f t="shared" si="16"/>
        <v>Extremadura</v>
      </c>
      <c r="AL16" s="590">
        <f t="shared" si="17"/>
        <v>1.6379079145525879</v>
      </c>
      <c r="AN16" s="588">
        <f t="shared" si="18"/>
        <v>16</v>
      </c>
      <c r="AO16" s="588">
        <v>6</v>
      </c>
      <c r="AP16" s="588">
        <f t="shared" si="19"/>
        <v>7</v>
      </c>
      <c r="AQ16" s="589" t="str">
        <f t="shared" si="20"/>
        <v>Castilla y León</v>
      </c>
      <c r="AR16" s="590">
        <f t="shared" si="21"/>
        <v>6.9637768555690638</v>
      </c>
      <c r="AT16" s="588">
        <f t="shared" si="22"/>
        <v>17</v>
      </c>
      <c r="AU16" s="588">
        <v>6</v>
      </c>
      <c r="AV16" s="588">
        <f t="shared" si="23"/>
        <v>4</v>
      </c>
      <c r="AW16" s="589" t="str">
        <f t="shared" si="24"/>
        <v>Balears, Illes</v>
      </c>
      <c r="AX16" s="590">
        <f t="shared" si="25"/>
        <v>39.969552806850615</v>
      </c>
    </row>
    <row r="17" spans="1:50" s="586" customFormat="1" ht="18" customHeight="1" x14ac:dyDescent="0.15">
      <c r="A17" s="615"/>
      <c r="B17" s="600" t="s">
        <v>7</v>
      </c>
      <c r="C17" s="601"/>
      <c r="D17" s="602">
        <f t="shared" si="4"/>
        <v>2383703</v>
      </c>
      <c r="E17" s="603">
        <f t="shared" si="0"/>
        <v>4.9572322021248834</v>
      </c>
      <c r="F17" s="601"/>
      <c r="G17" s="604">
        <f>'20pobl'!J18</f>
        <v>1752567</v>
      </c>
      <c r="H17" s="605">
        <f t="shared" si="5"/>
        <v>4.5642636118912163</v>
      </c>
      <c r="I17" s="601"/>
      <c r="J17" s="604">
        <f>'20pobl'!Q18</f>
        <v>413741</v>
      </c>
      <c r="K17" s="605">
        <f t="shared" si="6"/>
        <v>6.0702132448111934</v>
      </c>
      <c r="L17" s="601"/>
      <c r="M17" s="604">
        <f>'20pobl'!X18</f>
        <v>217395</v>
      </c>
      <c r="N17" s="605">
        <f t="shared" si="1"/>
        <v>7.5698486065099413</v>
      </c>
      <c r="O17" s="601"/>
      <c r="P17" s="606">
        <f t="shared" si="7"/>
        <v>157332</v>
      </c>
      <c r="Q17" s="607">
        <f>P17*100/D17</f>
        <v>6.6003189155695994</v>
      </c>
      <c r="R17" s="601"/>
      <c r="S17" s="604">
        <f>'23solcasaad'!J18</f>
        <v>31440</v>
      </c>
      <c r="T17" s="608">
        <f>S17*100/G17</f>
        <v>1.7939399749053817</v>
      </c>
      <c r="U17" s="601"/>
      <c r="V17" s="604">
        <f>'23solcasaad'!Q18</f>
        <v>28812</v>
      </c>
      <c r="W17" s="608">
        <f>V17*100/J17</f>
        <v>6.9637768555690638</v>
      </c>
      <c r="X17" s="601"/>
      <c r="Y17" s="604">
        <f>'23solcasaad'!X18</f>
        <v>97080</v>
      </c>
      <c r="Z17" s="608">
        <f>Y17*100/M17</f>
        <v>44.656040847305597</v>
      </c>
      <c r="AA17" s="587"/>
      <c r="AB17" s="588">
        <f t="shared" si="12"/>
        <v>1</v>
      </c>
      <c r="AC17" s="588">
        <v>7</v>
      </c>
      <c r="AD17" s="588">
        <f t="shared" si="13"/>
        <v>17</v>
      </c>
      <c r="AE17" s="589" t="str">
        <f t="shared" si="2"/>
        <v>Rioja, La</v>
      </c>
      <c r="AF17" s="590">
        <f t="shared" si="3"/>
        <v>4.5466392786441689</v>
      </c>
      <c r="AH17" s="588">
        <f t="shared" si="14"/>
        <v>2</v>
      </c>
      <c r="AI17" s="588">
        <v>7</v>
      </c>
      <c r="AJ17" s="588">
        <f t="shared" si="15"/>
        <v>6</v>
      </c>
      <c r="AK17" s="589" t="str">
        <f t="shared" si="16"/>
        <v>Cantabria</v>
      </c>
      <c r="AL17" s="590">
        <f t="shared" si="17"/>
        <v>1.4566406197941424</v>
      </c>
      <c r="AN17" s="588">
        <f t="shared" si="18"/>
        <v>6</v>
      </c>
      <c r="AO17" s="588">
        <v>7</v>
      </c>
      <c r="AP17" s="588">
        <f t="shared" si="19"/>
        <v>8</v>
      </c>
      <c r="AQ17" s="589" t="str">
        <f t="shared" si="20"/>
        <v>Castilla - La Mancha</v>
      </c>
      <c r="AR17" s="590">
        <f t="shared" si="21"/>
        <v>6.8708627436638263</v>
      </c>
      <c r="AT17" s="588">
        <f t="shared" si="22"/>
        <v>2</v>
      </c>
      <c r="AU17" s="588">
        <v>7</v>
      </c>
      <c r="AV17" s="588">
        <f t="shared" si="23"/>
        <v>17</v>
      </c>
      <c r="AW17" s="589" t="str">
        <f t="shared" si="24"/>
        <v>Rioja, La</v>
      </c>
      <c r="AX17" s="590">
        <f t="shared" si="25"/>
        <v>38.414855072463766</v>
      </c>
    </row>
    <row r="18" spans="1:50" s="586" customFormat="1" ht="18" customHeight="1" x14ac:dyDescent="0.15">
      <c r="A18" s="615"/>
      <c r="B18" s="600" t="s">
        <v>43</v>
      </c>
      <c r="C18" s="601"/>
      <c r="D18" s="602">
        <f t="shared" si="4"/>
        <v>2084086</v>
      </c>
      <c r="E18" s="603">
        <f t="shared" si="0"/>
        <v>4.3341382006053779</v>
      </c>
      <c r="F18" s="601"/>
      <c r="G18" s="604">
        <f>'20pobl'!J19</f>
        <v>1679650</v>
      </c>
      <c r="H18" s="605">
        <f t="shared" si="5"/>
        <v>4.3743636481304753</v>
      </c>
      <c r="I18" s="601"/>
      <c r="J18" s="604">
        <f>'20pobl'!Q19</f>
        <v>273430</v>
      </c>
      <c r="K18" s="605">
        <f t="shared" si="6"/>
        <v>4.0116362833964354</v>
      </c>
      <c r="L18" s="601"/>
      <c r="M18" s="604">
        <f>'20pobl'!X19</f>
        <v>131006</v>
      </c>
      <c r="N18" s="605">
        <f t="shared" si="1"/>
        <v>4.5617221488278998</v>
      </c>
      <c r="O18" s="601"/>
      <c r="P18" s="606">
        <f t="shared" si="7"/>
        <v>95728</v>
      </c>
      <c r="Q18" s="607">
        <f t="shared" si="8"/>
        <v>4.5932845381620524</v>
      </c>
      <c r="R18" s="601"/>
      <c r="S18" s="604">
        <f>'23solcasaad'!J19</f>
        <v>21991</v>
      </c>
      <c r="T18" s="608">
        <f t="shared" si="9"/>
        <v>1.3092608579168279</v>
      </c>
      <c r="U18" s="601"/>
      <c r="V18" s="604">
        <f>'23solcasaad'!Q19</f>
        <v>18787</v>
      </c>
      <c r="W18" s="608">
        <f t="shared" si="10"/>
        <v>6.8708627436638263</v>
      </c>
      <c r="X18" s="601"/>
      <c r="Y18" s="604">
        <f>'23solcasaad'!X19</f>
        <v>54950</v>
      </c>
      <c r="Z18" s="608">
        <f t="shared" si="11"/>
        <v>41.944643756774497</v>
      </c>
      <c r="AA18" s="587"/>
      <c r="AB18" s="588">
        <f t="shared" si="12"/>
        <v>6</v>
      </c>
      <c r="AC18" s="588">
        <v>8</v>
      </c>
      <c r="AD18" s="588">
        <f t="shared" si="13"/>
        <v>9</v>
      </c>
      <c r="AE18" s="589" t="str">
        <f t="shared" si="2"/>
        <v>Cataluña</v>
      </c>
      <c r="AF18" s="590">
        <f t="shared" si="3"/>
        <v>4.4882138779946201</v>
      </c>
      <c r="AH18" s="588">
        <f t="shared" si="14"/>
        <v>13</v>
      </c>
      <c r="AI18" s="588">
        <v>8</v>
      </c>
      <c r="AJ18" s="588">
        <f t="shared" si="15"/>
        <v>3</v>
      </c>
      <c r="AK18" s="589" t="str">
        <f t="shared" si="16"/>
        <v>Asturias, Principado de</v>
      </c>
      <c r="AL18" s="590">
        <f t="shared" si="17"/>
        <v>1.4156062424969988</v>
      </c>
      <c r="AN18" s="588">
        <f t="shared" si="18"/>
        <v>7</v>
      </c>
      <c r="AO18" s="588">
        <v>8</v>
      </c>
      <c r="AP18" s="588">
        <f t="shared" si="19"/>
        <v>20</v>
      </c>
      <c r="AQ18" s="589" t="str">
        <f t="shared" si="20"/>
        <v>TOTAL</v>
      </c>
      <c r="AR18" s="590">
        <f t="shared" si="21"/>
        <v>6.5621349540091565</v>
      </c>
      <c r="AT18" s="588">
        <f t="shared" si="22"/>
        <v>4</v>
      </c>
      <c r="AU18" s="588">
        <v>8</v>
      </c>
      <c r="AV18" s="588">
        <f t="shared" si="23"/>
        <v>16</v>
      </c>
      <c r="AW18" s="589" t="str">
        <f t="shared" si="24"/>
        <v>País Vasco</v>
      </c>
      <c r="AX18" s="590">
        <f t="shared" si="25"/>
        <v>38.359508708345921</v>
      </c>
    </row>
    <row r="19" spans="1:50" s="586" customFormat="1" ht="18" customHeight="1" x14ac:dyDescent="0.15">
      <c r="A19" s="615"/>
      <c r="B19" s="600" t="s">
        <v>44</v>
      </c>
      <c r="C19" s="601"/>
      <c r="D19" s="602">
        <f t="shared" si="4"/>
        <v>7901963</v>
      </c>
      <c r="E19" s="603">
        <f t="shared" si="0"/>
        <v>16.433198868986342</v>
      </c>
      <c r="F19" s="601"/>
      <c r="G19" s="604">
        <f>'20pobl'!J20</f>
        <v>6372799</v>
      </c>
      <c r="H19" s="605">
        <f t="shared" si="5"/>
        <v>16.596874516978087</v>
      </c>
      <c r="I19" s="601"/>
      <c r="J19" s="604">
        <f>'20pobl'!Q20</f>
        <v>1076178</v>
      </c>
      <c r="K19" s="605">
        <f t="shared" si="6"/>
        <v>15.789177164879527</v>
      </c>
      <c r="L19" s="601"/>
      <c r="M19" s="604">
        <f>'20pobl'!X20</f>
        <v>452986</v>
      </c>
      <c r="N19" s="605">
        <f t="shared" si="1"/>
        <v>15.773294881982162</v>
      </c>
      <c r="O19" s="601"/>
      <c r="P19" s="606">
        <f t="shared" si="7"/>
        <v>354657</v>
      </c>
      <c r="Q19" s="607">
        <f t="shared" si="8"/>
        <v>4.4882138779946201</v>
      </c>
      <c r="R19" s="601"/>
      <c r="S19" s="604">
        <f>'23solcasaad'!J20</f>
        <v>87933</v>
      </c>
      <c r="T19" s="608">
        <f t="shared" si="9"/>
        <v>1.3798175652488021</v>
      </c>
      <c r="U19" s="601"/>
      <c r="V19" s="604">
        <f>'23solcasaad'!Q20</f>
        <v>80957</v>
      </c>
      <c r="W19" s="608">
        <f t="shared" si="10"/>
        <v>7.5226403067150605</v>
      </c>
      <c r="X19" s="601"/>
      <c r="Y19" s="604">
        <f>'23solcasaad'!X20</f>
        <v>185767</v>
      </c>
      <c r="Z19" s="608">
        <f t="shared" si="11"/>
        <v>41.00943517018186</v>
      </c>
      <c r="AA19" s="587"/>
      <c r="AB19" s="588">
        <f t="shared" si="12"/>
        <v>8</v>
      </c>
      <c r="AC19" s="588">
        <v>9</v>
      </c>
      <c r="AD19" s="588">
        <f t="shared" si="13"/>
        <v>20</v>
      </c>
      <c r="AE19" s="589" t="str">
        <f t="shared" si="2"/>
        <v>TOTAL</v>
      </c>
      <c r="AF19" s="590">
        <f t="shared" si="3"/>
        <v>4.2998554175354951</v>
      </c>
      <c r="AH19" s="588">
        <f t="shared" si="14"/>
        <v>10</v>
      </c>
      <c r="AI19" s="588">
        <v>9</v>
      </c>
      <c r="AJ19" s="588">
        <f t="shared" si="15"/>
        <v>20</v>
      </c>
      <c r="AK19" s="589" t="str">
        <f t="shared" si="16"/>
        <v>TOTAL</v>
      </c>
      <c r="AL19" s="590">
        <f t="shared" si="17"/>
        <v>1.3972284975734801</v>
      </c>
      <c r="AN19" s="588">
        <f t="shared" si="18"/>
        <v>4</v>
      </c>
      <c r="AO19" s="588">
        <v>9</v>
      </c>
      <c r="AP19" s="588">
        <f t="shared" si="19"/>
        <v>16</v>
      </c>
      <c r="AQ19" s="589" t="str">
        <f t="shared" si="20"/>
        <v>País Vasco</v>
      </c>
      <c r="AR19" s="590">
        <f t="shared" si="21"/>
        <v>6.3152475949030764</v>
      </c>
      <c r="AT19" s="588">
        <f t="shared" si="22"/>
        <v>5</v>
      </c>
      <c r="AU19" s="588">
        <v>9</v>
      </c>
      <c r="AV19" s="588">
        <f t="shared" si="23"/>
        <v>14</v>
      </c>
      <c r="AW19" s="589" t="str">
        <f t="shared" si="24"/>
        <v>Murcia, Región de</v>
      </c>
      <c r="AX19" s="590">
        <f t="shared" si="25"/>
        <v>37.891430254245606</v>
      </c>
    </row>
    <row r="20" spans="1:50" s="586" customFormat="1" ht="18" customHeight="1" x14ac:dyDescent="0.15">
      <c r="A20" s="615"/>
      <c r="B20" s="600" t="s">
        <v>6</v>
      </c>
      <c r="C20" s="601"/>
      <c r="D20" s="602">
        <f t="shared" si="4"/>
        <v>5216195</v>
      </c>
      <c r="E20" s="603">
        <f t="shared" si="0"/>
        <v>10.847781718847862</v>
      </c>
      <c r="F20" s="601"/>
      <c r="G20" s="604">
        <f>'20pobl'!J21</f>
        <v>4168661</v>
      </c>
      <c r="H20" s="605">
        <f t="shared" si="5"/>
        <v>10.856570797356136</v>
      </c>
      <c r="I20" s="601"/>
      <c r="J20" s="604">
        <f>'20pobl'!Q21</f>
        <v>755276</v>
      </c>
      <c r="K20" s="605">
        <f t="shared" si="6"/>
        <v>11.08105403788365</v>
      </c>
      <c r="L20" s="601"/>
      <c r="M20" s="604">
        <f>'20pobl'!X21</f>
        <v>292258</v>
      </c>
      <c r="N20" s="605">
        <f t="shared" si="1"/>
        <v>10.176631541854148</v>
      </c>
      <c r="O20" s="601"/>
      <c r="P20" s="606">
        <f t="shared" si="7"/>
        <v>204614</v>
      </c>
      <c r="Q20" s="607">
        <f t="shared" si="8"/>
        <v>3.9226677683637212</v>
      </c>
      <c r="R20" s="601"/>
      <c r="S20" s="604">
        <f>'23solcasaad'!J21</f>
        <v>55163</v>
      </c>
      <c r="T20" s="608">
        <f t="shared" si="9"/>
        <v>1.3232786259184903</v>
      </c>
      <c r="U20" s="601"/>
      <c r="V20" s="604">
        <f>'23solcasaad'!Q21</f>
        <v>44863</v>
      </c>
      <c r="W20" s="608">
        <f t="shared" si="10"/>
        <v>5.9399477806788514</v>
      </c>
      <c r="X20" s="601"/>
      <c r="Y20" s="604">
        <f>'23solcasaad'!X21</f>
        <v>104588</v>
      </c>
      <c r="Z20" s="608">
        <f t="shared" si="11"/>
        <v>35.786188915273492</v>
      </c>
      <c r="AA20" s="587"/>
      <c r="AB20" s="588">
        <f t="shared" si="12"/>
        <v>13</v>
      </c>
      <c r="AC20" s="588">
        <v>10</v>
      </c>
      <c r="AD20" s="588">
        <f t="shared" si="13"/>
        <v>14</v>
      </c>
      <c r="AE20" s="589" t="str">
        <f t="shared" si="2"/>
        <v>Murcia, Región de</v>
      </c>
      <c r="AF20" s="591">
        <f t="shared" si="3"/>
        <v>4.1042938933757469</v>
      </c>
      <c r="AH20" s="588">
        <f t="shared" si="14"/>
        <v>12</v>
      </c>
      <c r="AI20" s="588">
        <v>10</v>
      </c>
      <c r="AJ20" s="588">
        <f t="shared" si="15"/>
        <v>9</v>
      </c>
      <c r="AK20" s="589" t="str">
        <f t="shared" si="16"/>
        <v>Cataluña</v>
      </c>
      <c r="AL20" s="590">
        <f t="shared" si="17"/>
        <v>1.3798175652488021</v>
      </c>
      <c r="AN20" s="588">
        <f t="shared" si="18"/>
        <v>11</v>
      </c>
      <c r="AO20" s="588">
        <v>10</v>
      </c>
      <c r="AP20" s="588">
        <f t="shared" si="19"/>
        <v>18</v>
      </c>
      <c r="AQ20" s="589" t="str">
        <f t="shared" si="20"/>
        <v>Ceuta y Melilla</v>
      </c>
      <c r="AR20" s="590">
        <f t="shared" si="21"/>
        <v>6.256749031315505</v>
      </c>
      <c r="AT20" s="588">
        <f t="shared" si="22"/>
        <v>12</v>
      </c>
      <c r="AU20" s="588">
        <v>10</v>
      </c>
      <c r="AV20" s="588">
        <f t="shared" si="23"/>
        <v>20</v>
      </c>
      <c r="AW20" s="589" t="str">
        <f t="shared" si="24"/>
        <v>TOTAL</v>
      </c>
      <c r="AX20" s="590">
        <f t="shared" si="25"/>
        <v>37.739697073737034</v>
      </c>
    </row>
    <row r="21" spans="1:50" s="231" customFormat="1" ht="18" customHeight="1" x14ac:dyDescent="0.15">
      <c r="A21" s="676"/>
      <c r="B21" s="677" t="s">
        <v>5</v>
      </c>
      <c r="C21" s="678"/>
      <c r="D21" s="679">
        <f t="shared" si="4"/>
        <v>1054306</v>
      </c>
      <c r="E21" s="680">
        <f t="shared" si="0"/>
        <v>2.1925716643782711</v>
      </c>
      <c r="F21" s="678"/>
      <c r="G21" s="681">
        <f>'20pobl'!J22</f>
        <v>824039</v>
      </c>
      <c r="H21" s="682">
        <f t="shared" si="5"/>
        <v>2.1460698635083428</v>
      </c>
      <c r="I21" s="678"/>
      <c r="J21" s="681">
        <f>'20pobl'!Q22</f>
        <v>157208</v>
      </c>
      <c r="K21" s="682">
        <f t="shared" si="6"/>
        <v>2.3064817936590236</v>
      </c>
      <c r="L21" s="678"/>
      <c r="M21" s="681">
        <f>'20pobl'!X22</f>
        <v>73059</v>
      </c>
      <c r="N21" s="682">
        <f t="shared" si="1"/>
        <v>2.5439663715495286</v>
      </c>
      <c r="O21" s="678"/>
      <c r="P21" s="683">
        <f t="shared" si="7"/>
        <v>58759</v>
      </c>
      <c r="Q21" s="684">
        <f t="shared" si="8"/>
        <v>5.5732396476924153</v>
      </c>
      <c r="R21" s="678"/>
      <c r="S21" s="681">
        <f>'23solcasaad'!J22</f>
        <v>13497</v>
      </c>
      <c r="T21" s="685">
        <f t="shared" si="9"/>
        <v>1.6379079145525879</v>
      </c>
      <c r="U21" s="678"/>
      <c r="V21" s="681">
        <f>'23solcasaad'!Q22</f>
        <v>12973</v>
      </c>
      <c r="W21" s="685">
        <f t="shared" si="10"/>
        <v>8.2521245738130382</v>
      </c>
      <c r="X21" s="678"/>
      <c r="Y21" s="681">
        <f>'23solcasaad'!X22</f>
        <v>32289</v>
      </c>
      <c r="Z21" s="608">
        <f t="shared" si="11"/>
        <v>44.195786966698151</v>
      </c>
      <c r="AA21" s="587"/>
      <c r="AB21" s="588">
        <f t="shared" si="12"/>
        <v>2</v>
      </c>
      <c r="AC21" s="588">
        <v>11</v>
      </c>
      <c r="AD21" s="588">
        <f t="shared" si="13"/>
        <v>2</v>
      </c>
      <c r="AE21" s="589" t="str">
        <f t="shared" si="2"/>
        <v>Aragón</v>
      </c>
      <c r="AF21" s="590">
        <f t="shared" si="3"/>
        <v>4.0514758564336244</v>
      </c>
      <c r="AG21" s="586"/>
      <c r="AH21" s="588">
        <f t="shared" si="14"/>
        <v>6</v>
      </c>
      <c r="AI21" s="588">
        <v>11</v>
      </c>
      <c r="AJ21" s="588">
        <f t="shared" si="15"/>
        <v>17</v>
      </c>
      <c r="AK21" s="589" t="str">
        <f t="shared" si="16"/>
        <v>Rioja, La</v>
      </c>
      <c r="AL21" s="590">
        <f t="shared" si="17"/>
        <v>1.3601691385595456</v>
      </c>
      <c r="AM21" s="586"/>
      <c r="AN21" s="588">
        <f t="shared" si="18"/>
        <v>2</v>
      </c>
      <c r="AO21" s="588">
        <v>11</v>
      </c>
      <c r="AP21" s="588">
        <f t="shared" si="19"/>
        <v>10</v>
      </c>
      <c r="AQ21" s="589" t="str">
        <f t="shared" si="20"/>
        <v>Comunitat Valenciana</v>
      </c>
      <c r="AR21" s="590">
        <f t="shared" si="21"/>
        <v>5.9399477806788514</v>
      </c>
      <c r="AS21" s="586"/>
      <c r="AT21" s="588">
        <f t="shared" si="22"/>
        <v>3</v>
      </c>
      <c r="AU21" s="588">
        <v>11</v>
      </c>
      <c r="AV21" s="588">
        <f t="shared" si="23"/>
        <v>13</v>
      </c>
      <c r="AW21" s="589" t="str">
        <f t="shared" si="24"/>
        <v>Madrid, Comunidad de</v>
      </c>
      <c r="AX21" s="590">
        <f t="shared" si="25"/>
        <v>36.754154380063234</v>
      </c>
    </row>
    <row r="22" spans="1:50" s="231" customFormat="1" ht="18" customHeight="1" x14ac:dyDescent="0.15">
      <c r="A22" s="676"/>
      <c r="B22" s="677" t="s">
        <v>38</v>
      </c>
      <c r="C22" s="678"/>
      <c r="D22" s="679">
        <f t="shared" si="4"/>
        <v>2699424</v>
      </c>
      <c r="E22" s="680">
        <f t="shared" si="0"/>
        <v>5.6138166457770797</v>
      </c>
      <c r="F22" s="678"/>
      <c r="G22" s="681">
        <f>'20pobl'!J23</f>
        <v>1989422</v>
      </c>
      <c r="H22" s="682">
        <f t="shared" si="5"/>
        <v>5.181112301724184</v>
      </c>
      <c r="I22" s="678"/>
      <c r="J22" s="681">
        <f>'20pobl'!Q23</f>
        <v>473156</v>
      </c>
      <c r="K22" s="682">
        <f t="shared" si="6"/>
        <v>6.9419221640153745</v>
      </c>
      <c r="L22" s="678"/>
      <c r="M22" s="681">
        <f>'20pobl'!X23</f>
        <v>236846</v>
      </c>
      <c r="N22" s="682">
        <f t="shared" si="1"/>
        <v>8.2471462685777208</v>
      </c>
      <c r="O22" s="678"/>
      <c r="P22" s="683">
        <f t="shared" si="7"/>
        <v>83638</v>
      </c>
      <c r="Q22" s="684">
        <f t="shared" si="8"/>
        <v>3.0983646881705136</v>
      </c>
      <c r="R22" s="678"/>
      <c r="S22" s="681">
        <f>'23solcasaad'!J23</f>
        <v>23843</v>
      </c>
      <c r="T22" s="685">
        <f t="shared" si="9"/>
        <v>1.1984888073018194</v>
      </c>
      <c r="U22" s="678"/>
      <c r="V22" s="681">
        <f>'23solcasaad'!Q23</f>
        <v>14969</v>
      </c>
      <c r="W22" s="685">
        <f t="shared" si="10"/>
        <v>3.1636500435374382</v>
      </c>
      <c r="X22" s="678"/>
      <c r="Y22" s="681">
        <f>'23solcasaad'!X23</f>
        <v>44826</v>
      </c>
      <c r="Z22" s="608">
        <f t="shared" si="11"/>
        <v>18.926222102125433</v>
      </c>
      <c r="AA22" s="587"/>
      <c r="AB22" s="588">
        <f t="shared" si="12"/>
        <v>18</v>
      </c>
      <c r="AC22" s="588">
        <v>12</v>
      </c>
      <c r="AD22" s="588">
        <f t="shared" si="13"/>
        <v>6</v>
      </c>
      <c r="AE22" s="589" t="str">
        <f t="shared" si="2"/>
        <v>Cantabria</v>
      </c>
      <c r="AF22" s="590">
        <f t="shared" si="3"/>
        <v>4.0339096547000528</v>
      </c>
      <c r="AG22" s="586"/>
      <c r="AH22" s="588">
        <f t="shared" si="14"/>
        <v>16</v>
      </c>
      <c r="AI22" s="588">
        <v>12</v>
      </c>
      <c r="AJ22" s="588">
        <f t="shared" si="15"/>
        <v>10</v>
      </c>
      <c r="AK22" s="589" t="str">
        <f t="shared" si="16"/>
        <v>Comunitat Valenciana</v>
      </c>
      <c r="AL22" s="590">
        <f t="shared" si="17"/>
        <v>1.3232786259184903</v>
      </c>
      <c r="AM22" s="586"/>
      <c r="AN22" s="588">
        <f t="shared" si="18"/>
        <v>19</v>
      </c>
      <c r="AO22" s="588">
        <v>12</v>
      </c>
      <c r="AP22" s="588">
        <f t="shared" si="19"/>
        <v>17</v>
      </c>
      <c r="AQ22" s="589" t="str">
        <f t="shared" si="20"/>
        <v>Rioja, La</v>
      </c>
      <c r="AR22" s="590">
        <f t="shared" si="21"/>
        <v>5.7005051870023493</v>
      </c>
      <c r="AS22" s="586"/>
      <c r="AT22" s="588">
        <f t="shared" si="22"/>
        <v>19</v>
      </c>
      <c r="AU22" s="588">
        <v>12</v>
      </c>
      <c r="AV22" s="588">
        <f t="shared" si="23"/>
        <v>10</v>
      </c>
      <c r="AW22" s="589" t="str">
        <f t="shared" si="24"/>
        <v>Comunitat Valenciana</v>
      </c>
      <c r="AX22" s="590">
        <f t="shared" si="25"/>
        <v>35.786188915273492</v>
      </c>
    </row>
    <row r="23" spans="1:50" s="231" customFormat="1" ht="18" customHeight="1" x14ac:dyDescent="0.15">
      <c r="A23" s="676"/>
      <c r="B23" s="677" t="s">
        <v>45</v>
      </c>
      <c r="C23" s="678"/>
      <c r="D23" s="679">
        <f t="shared" si="4"/>
        <v>6871903</v>
      </c>
      <c r="E23" s="680">
        <f t="shared" si="0"/>
        <v>14.291050034957625</v>
      </c>
      <c r="F23" s="678"/>
      <c r="G23" s="681">
        <f>'20pobl'!J24</f>
        <v>5605365</v>
      </c>
      <c r="H23" s="682">
        <f t="shared" si="5"/>
        <v>14.598222778854451</v>
      </c>
      <c r="I23" s="678"/>
      <c r="J23" s="681">
        <f>'20pobl'!Q24</f>
        <v>890790</v>
      </c>
      <c r="K23" s="682">
        <f t="shared" si="6"/>
        <v>13.069251672774424</v>
      </c>
      <c r="L23" s="678"/>
      <c r="M23" s="681">
        <f>'20pobl'!X24</f>
        <v>375748</v>
      </c>
      <c r="N23" s="682">
        <f t="shared" si="1"/>
        <v>13.083812756498068</v>
      </c>
      <c r="O23" s="678"/>
      <c r="P23" s="683">
        <f t="shared" si="7"/>
        <v>242904</v>
      </c>
      <c r="Q23" s="684">
        <f t="shared" si="8"/>
        <v>3.5347413955057281</v>
      </c>
      <c r="R23" s="678"/>
      <c r="S23" s="681">
        <f>'23solcasaad'!J24</f>
        <v>57496</v>
      </c>
      <c r="T23" s="685">
        <f t="shared" si="9"/>
        <v>1.0257315982099293</v>
      </c>
      <c r="U23" s="678"/>
      <c r="V23" s="681">
        <f>'23solcasaad'!Q24</f>
        <v>47305</v>
      </c>
      <c r="W23" s="685">
        <f t="shared" si="10"/>
        <v>5.3104547648716309</v>
      </c>
      <c r="X23" s="678"/>
      <c r="Y23" s="681">
        <f>'23solcasaad'!X24</f>
        <v>138103</v>
      </c>
      <c r="Z23" s="608">
        <f t="shared" si="11"/>
        <v>36.754154380063234</v>
      </c>
      <c r="AA23" s="587"/>
      <c r="AB23" s="588">
        <f t="shared" si="12"/>
        <v>15</v>
      </c>
      <c r="AC23" s="588">
        <v>13</v>
      </c>
      <c r="AD23" s="588">
        <f t="shared" si="13"/>
        <v>10</v>
      </c>
      <c r="AE23" s="589" t="str">
        <f t="shared" si="2"/>
        <v>Comunitat Valenciana</v>
      </c>
      <c r="AF23" s="590">
        <f t="shared" si="3"/>
        <v>3.9226677683637212</v>
      </c>
      <c r="AG23" s="586"/>
      <c r="AH23" s="588">
        <f t="shared" si="14"/>
        <v>17</v>
      </c>
      <c r="AI23" s="588">
        <v>13</v>
      </c>
      <c r="AJ23" s="588">
        <f t="shared" si="15"/>
        <v>8</v>
      </c>
      <c r="AK23" s="589" t="str">
        <f t="shared" si="16"/>
        <v>Castilla - La Mancha</v>
      </c>
      <c r="AL23" s="590">
        <f t="shared" si="17"/>
        <v>1.3092608579168279</v>
      </c>
      <c r="AM23" s="586"/>
      <c r="AN23" s="588">
        <f t="shared" si="18"/>
        <v>14</v>
      </c>
      <c r="AO23" s="588">
        <v>13</v>
      </c>
      <c r="AP23" s="588">
        <f t="shared" si="19"/>
        <v>3</v>
      </c>
      <c r="AQ23" s="589" t="str">
        <f t="shared" si="20"/>
        <v>Asturias, Principado de</v>
      </c>
      <c r="AR23" s="590">
        <f t="shared" si="21"/>
        <v>5.4208141050845349</v>
      </c>
      <c r="AS23" s="586"/>
      <c r="AT23" s="588">
        <f t="shared" si="22"/>
        <v>11</v>
      </c>
      <c r="AU23" s="588">
        <v>13</v>
      </c>
      <c r="AV23" s="588">
        <f t="shared" si="23"/>
        <v>2</v>
      </c>
      <c r="AW23" s="589" t="str">
        <f t="shared" si="24"/>
        <v>Aragón</v>
      </c>
      <c r="AX23" s="590">
        <f t="shared" si="25"/>
        <v>34.670039663949531</v>
      </c>
    </row>
    <row r="24" spans="1:50" s="231" customFormat="1" ht="18" customHeight="1" x14ac:dyDescent="0.15">
      <c r="A24" s="676"/>
      <c r="B24" s="677" t="s">
        <v>46</v>
      </c>
      <c r="C24" s="678"/>
      <c r="D24" s="679">
        <f t="shared" si="4"/>
        <v>1551692</v>
      </c>
      <c r="E24" s="680">
        <f t="shared" si="0"/>
        <v>3.2269530013510765</v>
      </c>
      <c r="F24" s="678"/>
      <c r="G24" s="681">
        <f>'20pobl'!J25</f>
        <v>1298039</v>
      </c>
      <c r="H24" s="682">
        <f t="shared" si="5"/>
        <v>3.3805224990061222</v>
      </c>
      <c r="I24" s="678"/>
      <c r="J24" s="681">
        <f>'20pobl'!Q25</f>
        <v>182344</v>
      </c>
      <c r="K24" s="682">
        <f t="shared" si="6"/>
        <v>2.6752653566164635</v>
      </c>
      <c r="L24" s="678"/>
      <c r="M24" s="681">
        <f>'20pobl'!X25</f>
        <v>71309</v>
      </c>
      <c r="N24" s="682">
        <f t="shared" si="1"/>
        <v>2.4830301261832948</v>
      </c>
      <c r="O24" s="678"/>
      <c r="P24" s="683">
        <f t="shared" si="7"/>
        <v>63686</v>
      </c>
      <c r="Q24" s="684">
        <f t="shared" si="8"/>
        <v>4.1042938933757469</v>
      </c>
      <c r="R24" s="678"/>
      <c r="S24" s="681">
        <f>'23solcasaad'!J25</f>
        <v>21825</v>
      </c>
      <c r="T24" s="685">
        <f t="shared" si="9"/>
        <v>1.6813824546103777</v>
      </c>
      <c r="U24" s="678"/>
      <c r="V24" s="681">
        <f>'23solcasaad'!Q25</f>
        <v>14841</v>
      </c>
      <c r="W24" s="685">
        <f t="shared" si="10"/>
        <v>8.13901197736147</v>
      </c>
      <c r="X24" s="678"/>
      <c r="Y24" s="681">
        <f>'23solcasaad'!X25</f>
        <v>27020</v>
      </c>
      <c r="Z24" s="608">
        <f t="shared" si="11"/>
        <v>37.891430254245606</v>
      </c>
      <c r="AA24" s="587"/>
      <c r="AB24" s="588">
        <f t="shared" si="12"/>
        <v>10</v>
      </c>
      <c r="AC24" s="588">
        <v>14</v>
      </c>
      <c r="AD24" s="588">
        <f t="shared" si="13"/>
        <v>4</v>
      </c>
      <c r="AE24" s="589" t="str">
        <f t="shared" si="2"/>
        <v>Balears, Illes</v>
      </c>
      <c r="AF24" s="590">
        <f t="shared" si="3"/>
        <v>3.6156527862495103</v>
      </c>
      <c r="AG24" s="586"/>
      <c r="AH24" s="588">
        <f t="shared" si="14"/>
        <v>5</v>
      </c>
      <c r="AI24" s="588">
        <v>14</v>
      </c>
      <c r="AJ24" s="588">
        <f t="shared" si="15"/>
        <v>4</v>
      </c>
      <c r="AK24" s="589" t="str">
        <f t="shared" si="16"/>
        <v>Balears, Illes</v>
      </c>
      <c r="AL24" s="590">
        <f t="shared" si="17"/>
        <v>1.2281257423390608</v>
      </c>
      <c r="AM24" s="586"/>
      <c r="AN24" s="588">
        <f t="shared" si="18"/>
        <v>3</v>
      </c>
      <c r="AO24" s="588">
        <v>14</v>
      </c>
      <c r="AP24" s="588">
        <f t="shared" si="19"/>
        <v>13</v>
      </c>
      <c r="AQ24" s="589" t="str">
        <f t="shared" si="20"/>
        <v>Madrid, Comunidad de</v>
      </c>
      <c r="AR24" s="590">
        <f t="shared" si="21"/>
        <v>5.3104547648716309</v>
      </c>
      <c r="AS24" s="586"/>
      <c r="AT24" s="588">
        <f t="shared" si="22"/>
        <v>9</v>
      </c>
      <c r="AU24" s="588">
        <v>14</v>
      </c>
      <c r="AV24" s="588">
        <f t="shared" si="23"/>
        <v>3</v>
      </c>
      <c r="AW24" s="589" t="str">
        <f t="shared" si="24"/>
        <v>Asturias, Principado de</v>
      </c>
      <c r="AX24" s="590">
        <f t="shared" si="25"/>
        <v>31.271977399783058</v>
      </c>
    </row>
    <row r="25" spans="1:50" s="231" customFormat="1" ht="18" customHeight="1" x14ac:dyDescent="0.15">
      <c r="B25" s="677" t="s">
        <v>47</v>
      </c>
      <c r="C25" s="678"/>
      <c r="D25" s="686">
        <f t="shared" si="4"/>
        <v>672155</v>
      </c>
      <c r="E25" s="680">
        <f t="shared" si="0"/>
        <v>1.3978370672937237</v>
      </c>
      <c r="F25" s="678"/>
      <c r="G25" s="687">
        <f>'20pobl'!J26</f>
        <v>534721</v>
      </c>
      <c r="H25" s="682">
        <f t="shared" si="5"/>
        <v>1.3925901850337723</v>
      </c>
      <c r="I25" s="678"/>
      <c r="J25" s="687">
        <f>'20pobl'!Q26</f>
        <v>95699</v>
      </c>
      <c r="K25" s="682">
        <f t="shared" si="6"/>
        <v>1.4040506918946549</v>
      </c>
      <c r="L25" s="678"/>
      <c r="M25" s="687">
        <f>'20pobl'!X26</f>
        <v>41735</v>
      </c>
      <c r="N25" s="682">
        <f t="shared" si="1"/>
        <v>1.4532424002055815</v>
      </c>
      <c r="O25" s="678"/>
      <c r="P25" s="688">
        <f t="shared" si="7"/>
        <v>22108</v>
      </c>
      <c r="Q25" s="684">
        <f t="shared" si="8"/>
        <v>3.2891223006598183</v>
      </c>
      <c r="R25" s="678"/>
      <c r="S25" s="687">
        <f>'23solcasaad'!J26</f>
        <v>5218</v>
      </c>
      <c r="T25" s="685">
        <f t="shared" si="9"/>
        <v>0.97583599671604448</v>
      </c>
      <c r="U25" s="678"/>
      <c r="V25" s="687">
        <f>'23solcasaad'!Q26</f>
        <v>4119</v>
      </c>
      <c r="W25" s="685">
        <f t="shared" si="10"/>
        <v>4.3041202102425311</v>
      </c>
      <c r="X25" s="678"/>
      <c r="Y25" s="687">
        <f>'23solcasaad'!X26</f>
        <v>12771</v>
      </c>
      <c r="Z25" s="608">
        <f t="shared" si="11"/>
        <v>30.600215646340004</v>
      </c>
      <c r="AA25" s="587"/>
      <c r="AB25" s="588">
        <f t="shared" si="12"/>
        <v>16</v>
      </c>
      <c r="AC25" s="588">
        <v>15</v>
      </c>
      <c r="AD25" s="588">
        <f t="shared" si="13"/>
        <v>13</v>
      </c>
      <c r="AE25" s="589" t="str">
        <f t="shared" si="2"/>
        <v>Madrid, Comunidad de</v>
      </c>
      <c r="AF25" s="590">
        <f t="shared" si="3"/>
        <v>3.5347413955057281</v>
      </c>
      <c r="AG25" s="586"/>
      <c r="AH25" s="588">
        <f t="shared" si="14"/>
        <v>19</v>
      </c>
      <c r="AI25" s="588">
        <v>15</v>
      </c>
      <c r="AJ25" s="588">
        <f t="shared" si="15"/>
        <v>5</v>
      </c>
      <c r="AK25" s="589" t="str">
        <f t="shared" si="16"/>
        <v>Canarias</v>
      </c>
      <c r="AL25" s="590">
        <f t="shared" si="17"/>
        <v>1.2125582202599661</v>
      </c>
      <c r="AM25" s="586"/>
      <c r="AN25" s="588">
        <f t="shared" si="18"/>
        <v>18</v>
      </c>
      <c r="AO25" s="588">
        <v>15</v>
      </c>
      <c r="AP25" s="588">
        <f t="shared" si="19"/>
        <v>2</v>
      </c>
      <c r="AQ25" s="589" t="str">
        <f t="shared" si="20"/>
        <v>Aragón</v>
      </c>
      <c r="AR25" s="590">
        <f t="shared" si="21"/>
        <v>5.2688402083654653</v>
      </c>
      <c r="AS25" s="586"/>
      <c r="AT25" s="588">
        <f t="shared" si="22"/>
        <v>16</v>
      </c>
      <c r="AU25" s="588">
        <v>15</v>
      </c>
      <c r="AV25" s="588">
        <f t="shared" si="23"/>
        <v>18</v>
      </c>
      <c r="AW25" s="589" t="str">
        <f t="shared" si="24"/>
        <v>Ceuta y Melilla</v>
      </c>
      <c r="AX25" s="590">
        <f t="shared" si="25"/>
        <v>30.783466995681678</v>
      </c>
    </row>
    <row r="26" spans="1:50" s="231" customFormat="1" ht="18" customHeight="1" x14ac:dyDescent="0.15">
      <c r="B26" s="677" t="s">
        <v>48</v>
      </c>
      <c r="C26" s="678"/>
      <c r="D26" s="686">
        <f t="shared" si="4"/>
        <v>2216302</v>
      </c>
      <c r="E26" s="680">
        <f t="shared" si="0"/>
        <v>4.6090992225263738</v>
      </c>
      <c r="F26" s="678"/>
      <c r="G26" s="687">
        <f>'20pobl'!J27</f>
        <v>1696058</v>
      </c>
      <c r="H26" s="682">
        <f t="shared" si="5"/>
        <v>4.4170955022301532</v>
      </c>
      <c r="I26" s="678"/>
      <c r="J26" s="687">
        <f>'20pobl'!Q27</f>
        <v>361316</v>
      </c>
      <c r="K26" s="682">
        <f t="shared" si="6"/>
        <v>5.3010583161016225</v>
      </c>
      <c r="L26" s="678"/>
      <c r="M26" s="687">
        <f>'20pobl'!X27</f>
        <v>158928</v>
      </c>
      <c r="N26" s="682">
        <f t="shared" si="1"/>
        <v>5.5339860591798891</v>
      </c>
      <c r="O26" s="678"/>
      <c r="P26" s="688">
        <f t="shared" si="7"/>
        <v>113902</v>
      </c>
      <c r="Q26" s="684">
        <f t="shared" si="8"/>
        <v>5.1392815600040063</v>
      </c>
      <c r="R26" s="678"/>
      <c r="S26" s="687">
        <f>'23solcasaad'!J27</f>
        <v>30120</v>
      </c>
      <c r="T26" s="685">
        <f t="shared" si="9"/>
        <v>1.775882664390015</v>
      </c>
      <c r="U26" s="678"/>
      <c r="V26" s="687">
        <f>'23solcasaad'!Q27</f>
        <v>22818</v>
      </c>
      <c r="W26" s="685">
        <f t="shared" si="10"/>
        <v>6.3152475949030764</v>
      </c>
      <c r="X26" s="678"/>
      <c r="Y26" s="687">
        <f>'23solcasaad'!X27</f>
        <v>60964</v>
      </c>
      <c r="Z26" s="608">
        <f t="shared" si="11"/>
        <v>38.359508708345921</v>
      </c>
      <c r="AA26" s="587"/>
      <c r="AB26" s="588">
        <f t="shared" si="12"/>
        <v>3</v>
      </c>
      <c r="AC26" s="588">
        <v>16</v>
      </c>
      <c r="AD26" s="588">
        <f t="shared" si="13"/>
        <v>15</v>
      </c>
      <c r="AE26" s="589" t="str">
        <f t="shared" si="2"/>
        <v>Navarra, Comunidad Foral de</v>
      </c>
      <c r="AF26" s="591">
        <f t="shared" si="3"/>
        <v>3.2891223006598183</v>
      </c>
      <c r="AG26" s="586"/>
      <c r="AH26" s="588">
        <f t="shared" si="14"/>
        <v>3</v>
      </c>
      <c r="AI26" s="588">
        <v>16</v>
      </c>
      <c r="AJ26" s="588">
        <f t="shared" si="15"/>
        <v>12</v>
      </c>
      <c r="AK26" s="589" t="str">
        <f t="shared" si="16"/>
        <v>Galicia</v>
      </c>
      <c r="AL26" s="590">
        <f t="shared" si="17"/>
        <v>1.1984888073018194</v>
      </c>
      <c r="AM26" s="586"/>
      <c r="AN26" s="588">
        <f t="shared" si="18"/>
        <v>9</v>
      </c>
      <c r="AO26" s="588">
        <v>16</v>
      </c>
      <c r="AP26" s="588">
        <f t="shared" si="19"/>
        <v>6</v>
      </c>
      <c r="AQ26" s="589" t="str">
        <f t="shared" si="20"/>
        <v>Cantabria</v>
      </c>
      <c r="AR26" s="590">
        <f t="shared" si="21"/>
        <v>5.2679624596133134</v>
      </c>
      <c r="AS26" s="586"/>
      <c r="AT26" s="588">
        <f t="shared" si="22"/>
        <v>8</v>
      </c>
      <c r="AU26" s="588">
        <v>16</v>
      </c>
      <c r="AV26" s="588">
        <f t="shared" si="23"/>
        <v>15</v>
      </c>
      <c r="AW26" s="589" t="str">
        <f t="shared" si="24"/>
        <v>Navarra, Comunidad Foral de</v>
      </c>
      <c r="AX26" s="590">
        <f t="shared" si="25"/>
        <v>30.600215646340004</v>
      </c>
    </row>
    <row r="27" spans="1:50" s="231" customFormat="1" ht="18" customHeight="1" x14ac:dyDescent="0.15">
      <c r="B27" s="677" t="s">
        <v>49</v>
      </c>
      <c r="C27" s="678"/>
      <c r="D27" s="686">
        <f t="shared" si="4"/>
        <v>322282</v>
      </c>
      <c r="E27" s="689">
        <f t="shared" si="0"/>
        <v>0.67022892892495911</v>
      </c>
      <c r="F27" s="678"/>
      <c r="G27" s="687">
        <f>'20pobl'!J28</f>
        <v>252101</v>
      </c>
      <c r="H27" s="690">
        <f t="shared" si="5"/>
        <v>0.65655431194435798</v>
      </c>
      <c r="I27" s="678"/>
      <c r="J27" s="687">
        <f>'20pobl'!Q28</f>
        <v>48101</v>
      </c>
      <c r="K27" s="690">
        <f t="shared" si="6"/>
        <v>0.70571523559101768</v>
      </c>
      <c r="L27" s="678"/>
      <c r="M27" s="687">
        <f>'20pobl'!X28</f>
        <v>22080</v>
      </c>
      <c r="N27" s="690">
        <f t="shared" si="1"/>
        <v>0.7688413129636813</v>
      </c>
      <c r="O27" s="678"/>
      <c r="P27" s="688">
        <f t="shared" si="7"/>
        <v>14653</v>
      </c>
      <c r="Q27" s="691">
        <f t="shared" si="8"/>
        <v>4.5466392786441689</v>
      </c>
      <c r="R27" s="678"/>
      <c r="S27" s="687">
        <f>'23solcasaad'!J28</f>
        <v>3429</v>
      </c>
      <c r="T27" s="414">
        <f t="shared" si="9"/>
        <v>1.3601691385595456</v>
      </c>
      <c r="U27" s="678"/>
      <c r="V27" s="687">
        <f>'23solcasaad'!Q28</f>
        <v>2742</v>
      </c>
      <c r="W27" s="414">
        <f t="shared" si="10"/>
        <v>5.7005051870023493</v>
      </c>
      <c r="X27" s="678"/>
      <c r="Y27" s="687">
        <f>'23solcasaad'!X28</f>
        <v>8482</v>
      </c>
      <c r="Z27" s="611">
        <f t="shared" si="11"/>
        <v>38.414855072463766</v>
      </c>
      <c r="AA27" s="587"/>
      <c r="AB27" s="588">
        <f t="shared" si="12"/>
        <v>7</v>
      </c>
      <c r="AC27" s="588">
        <v>17</v>
      </c>
      <c r="AD27" s="588">
        <f t="shared" si="13"/>
        <v>18</v>
      </c>
      <c r="AE27" s="589" t="str">
        <f t="shared" si="2"/>
        <v>Ceuta y Melilla</v>
      </c>
      <c r="AF27" s="590">
        <f t="shared" si="3"/>
        <v>3.1475273665786587</v>
      </c>
      <c r="AG27" s="586"/>
      <c r="AH27" s="588">
        <f t="shared" si="14"/>
        <v>11</v>
      </c>
      <c r="AI27" s="588">
        <v>17</v>
      </c>
      <c r="AJ27" s="588">
        <f t="shared" si="15"/>
        <v>13</v>
      </c>
      <c r="AK27" s="589" t="str">
        <f t="shared" si="16"/>
        <v>Madrid, Comunidad de</v>
      </c>
      <c r="AL27" s="590">
        <f t="shared" si="17"/>
        <v>1.0257315982099293</v>
      </c>
      <c r="AM27" s="586"/>
      <c r="AN27" s="588">
        <f t="shared" si="18"/>
        <v>12</v>
      </c>
      <c r="AO27" s="588">
        <v>17</v>
      </c>
      <c r="AP27" s="588">
        <f t="shared" si="19"/>
        <v>5</v>
      </c>
      <c r="AQ27" s="589" t="str">
        <f t="shared" si="20"/>
        <v>Canarias</v>
      </c>
      <c r="AR27" s="590">
        <f t="shared" si="21"/>
        <v>5.1014494765297238</v>
      </c>
      <c r="AS27" s="586"/>
      <c r="AT27" s="588">
        <f t="shared" si="22"/>
        <v>7</v>
      </c>
      <c r="AU27" s="588">
        <v>17</v>
      </c>
      <c r="AV27" s="588">
        <f t="shared" si="23"/>
        <v>6</v>
      </c>
      <c r="AW27" s="589" t="str">
        <f t="shared" si="24"/>
        <v>Cantabria</v>
      </c>
      <c r="AX27" s="590">
        <f t="shared" si="25"/>
        <v>29.600766999360832</v>
      </c>
    </row>
    <row r="28" spans="1:50" s="231" customFormat="1" ht="18" customHeight="1" x14ac:dyDescent="0.15">
      <c r="B28" s="677" t="s">
        <v>4</v>
      </c>
      <c r="C28" s="678"/>
      <c r="D28" s="686">
        <f t="shared" si="4"/>
        <v>168545</v>
      </c>
      <c r="E28" s="689">
        <f t="shared" si="0"/>
        <v>0.35051208204509476</v>
      </c>
      <c r="F28" s="678"/>
      <c r="G28" s="687">
        <f>'20pobl'!J29</f>
        <v>147939</v>
      </c>
      <c r="H28" s="690">
        <f t="shared" si="5"/>
        <v>0.38528204312849362</v>
      </c>
      <c r="I28" s="678"/>
      <c r="J28" s="687">
        <f>'20pobl'!Q29</f>
        <v>15743</v>
      </c>
      <c r="K28" s="690">
        <f t="shared" si="6"/>
        <v>0.23097388731854621</v>
      </c>
      <c r="L28" s="678"/>
      <c r="M28" s="687">
        <f>'20pobl'!X29</f>
        <v>4863</v>
      </c>
      <c r="N28" s="690">
        <f t="shared" si="1"/>
        <v>0.16933312069485426</v>
      </c>
      <c r="O28" s="678"/>
      <c r="P28" s="688">
        <f t="shared" si="7"/>
        <v>5305</v>
      </c>
      <c r="Q28" s="691">
        <f t="shared" si="8"/>
        <v>3.1475273665786587</v>
      </c>
      <c r="R28" s="678"/>
      <c r="S28" s="687">
        <f>'23solcasaad'!J29</f>
        <v>2823</v>
      </c>
      <c r="T28" s="414">
        <f t="shared" si="9"/>
        <v>1.9082189280717052</v>
      </c>
      <c r="U28" s="678"/>
      <c r="V28" s="687">
        <f>'23solcasaad'!Q29</f>
        <v>985</v>
      </c>
      <c r="W28" s="414">
        <f t="shared" si="10"/>
        <v>6.256749031315505</v>
      </c>
      <c r="X28" s="678"/>
      <c r="Y28" s="687">
        <f>'23solcasaad'!X29</f>
        <v>1497</v>
      </c>
      <c r="Z28" s="611">
        <f t="shared" si="11"/>
        <v>30.783466995681678</v>
      </c>
      <c r="AA28" s="587"/>
      <c r="AB28" s="588">
        <f t="shared" si="12"/>
        <v>17</v>
      </c>
      <c r="AC28" s="588">
        <v>18</v>
      </c>
      <c r="AD28" s="588">
        <f t="shared" si="13"/>
        <v>12</v>
      </c>
      <c r="AE28" s="589" t="str">
        <f t="shared" si="2"/>
        <v>Galicia</v>
      </c>
      <c r="AF28" s="590">
        <f t="shared" si="3"/>
        <v>3.0983646881705136</v>
      </c>
      <c r="AG28" s="586"/>
      <c r="AH28" s="588">
        <f t="shared" si="14"/>
        <v>1</v>
      </c>
      <c r="AI28" s="588">
        <v>18</v>
      </c>
      <c r="AJ28" s="588">
        <f t="shared" si="15"/>
        <v>2</v>
      </c>
      <c r="AK28" s="589" t="str">
        <f t="shared" si="16"/>
        <v>Aragón</v>
      </c>
      <c r="AL28" s="590">
        <f t="shared" si="17"/>
        <v>1.0006329968522532</v>
      </c>
      <c r="AM28" s="586"/>
      <c r="AN28" s="588">
        <f t="shared" si="18"/>
        <v>10</v>
      </c>
      <c r="AO28" s="588">
        <v>18</v>
      </c>
      <c r="AP28" s="588">
        <f t="shared" si="19"/>
        <v>15</v>
      </c>
      <c r="AQ28" s="589" t="str">
        <f t="shared" si="20"/>
        <v>Navarra, Comunidad Foral de</v>
      </c>
      <c r="AR28" s="590">
        <f t="shared" si="21"/>
        <v>4.3041202102425311</v>
      </c>
      <c r="AS28" s="586"/>
      <c r="AT28" s="588">
        <f t="shared" si="22"/>
        <v>15</v>
      </c>
      <c r="AU28" s="588">
        <v>18</v>
      </c>
      <c r="AV28" s="588">
        <f t="shared" si="23"/>
        <v>5</v>
      </c>
      <c r="AW28" s="589" t="str">
        <f t="shared" si="24"/>
        <v>Canarias</v>
      </c>
      <c r="AX28" s="590">
        <f t="shared" si="25"/>
        <v>27.236871531095616</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430"/>
      <c r="Z29" s="592"/>
      <c r="AA29" s="587"/>
      <c r="AB29" s="584"/>
      <c r="AC29" s="584"/>
      <c r="AD29" s="588">
        <f>MATCH(AC30,AB$11:AB$30,0)</f>
        <v>5</v>
      </c>
      <c r="AE29" s="589" t="str">
        <f t="shared" si="2"/>
        <v>Canarias</v>
      </c>
      <c r="AF29" s="590">
        <f t="shared" si="3"/>
        <v>2.8758038803153707</v>
      </c>
      <c r="AG29" s="586"/>
      <c r="AH29" s="584"/>
      <c r="AI29" s="584"/>
      <c r="AJ29" s="588">
        <f>MATCH(AI30,AH$11:AH$30,0)</f>
        <v>15</v>
      </c>
      <c r="AK29" s="589" t="str">
        <f t="shared" si="16"/>
        <v>Navarra, Comunidad Foral de</v>
      </c>
      <c r="AL29" s="590">
        <f t="shared" si="17"/>
        <v>0.97583599671604448</v>
      </c>
      <c r="AM29" s="586"/>
      <c r="AN29" s="584"/>
      <c r="AO29" s="584"/>
      <c r="AP29" s="588">
        <f>MATCH(AO30,AN$11:AN$30,0)</f>
        <v>12</v>
      </c>
      <c r="AQ29" s="589" t="str">
        <f t="shared" si="20"/>
        <v>Galicia</v>
      </c>
      <c r="AR29" s="590">
        <f>INDEX(W$11:W$30,AP29,1)</f>
        <v>3.1636500435374382</v>
      </c>
      <c r="AS29" s="586"/>
      <c r="AT29" s="584"/>
      <c r="AU29" s="584"/>
      <c r="AV29" s="588">
        <f>MATCH(AU30,AT$11:AT$30,0)</f>
        <v>12</v>
      </c>
      <c r="AW29" s="589" t="str">
        <f t="shared" si="24"/>
        <v>Galicia</v>
      </c>
      <c r="AX29" s="590">
        <f t="shared" si="25"/>
        <v>18.926222102125433</v>
      </c>
    </row>
    <row r="30" spans="1:50" s="439" customFormat="1" ht="18" customHeight="1" x14ac:dyDescent="0.15">
      <c r="B30" s="696" t="s">
        <v>3</v>
      </c>
      <c r="C30" s="674"/>
      <c r="D30" s="697">
        <f>SUM(D11:D28)</f>
        <v>48085361</v>
      </c>
      <c r="E30" s="695">
        <f>SUM(E11:E28)</f>
        <v>99.999999999999986</v>
      </c>
      <c r="F30" s="674"/>
      <c r="G30" s="697">
        <f>SUM(G11:G28)</f>
        <v>38397585</v>
      </c>
      <c r="H30" s="698">
        <f>SUM(H11:H28)</f>
        <v>100.00000000000001</v>
      </c>
      <c r="I30" s="674"/>
      <c r="J30" s="697">
        <f>SUM(J11:J28)</f>
        <v>6815922</v>
      </c>
      <c r="K30" s="698">
        <f>SUM(K11:K28)</f>
        <v>99.999999999999986</v>
      </c>
      <c r="L30" s="674"/>
      <c r="M30" s="697">
        <f>SUM(M11:M28)</f>
        <v>2871854</v>
      </c>
      <c r="N30" s="698">
        <f>SUM(N11:N28)</f>
        <v>100.00000000000001</v>
      </c>
      <c r="O30" s="674"/>
      <c r="P30" s="697">
        <f>SUM(P11:P28)</f>
        <v>2067601</v>
      </c>
      <c r="Q30" s="694">
        <f>P30*100/D30</f>
        <v>4.2998554175354951</v>
      </c>
      <c r="R30" s="674"/>
      <c r="S30" s="697">
        <f>SUM(S11:S28)</f>
        <v>536502</v>
      </c>
      <c r="T30" s="695">
        <f>S30*100/G30</f>
        <v>1.3972284975734801</v>
      </c>
      <c r="U30" s="674"/>
      <c r="V30" s="697">
        <f>SUM(V11:V28)</f>
        <v>447270</v>
      </c>
      <c r="W30" s="695">
        <f>V30*100/J30</f>
        <v>6.5621349540091565</v>
      </c>
      <c r="X30" s="674"/>
      <c r="Y30" s="697">
        <f>SUM(Y11:Y28)</f>
        <v>1083829</v>
      </c>
      <c r="Z30" s="593">
        <f>Y30*100/M30</f>
        <v>37.739697073737034</v>
      </c>
      <c r="AA30" s="587"/>
      <c r="AB30" s="588">
        <f>_xlfn.RANK.EQ(Q30,Q$11:Q$30,0)</f>
        <v>9</v>
      </c>
      <c r="AC30" s="588">
        <v>19</v>
      </c>
      <c r="AD30" s="584"/>
      <c r="AE30" s="584"/>
      <c r="AF30" s="594"/>
      <c r="AG30" s="297"/>
      <c r="AH30" s="588">
        <f t="shared" si="14"/>
        <v>9</v>
      </c>
      <c r="AI30" s="588">
        <v>19</v>
      </c>
      <c r="AJ30" s="584"/>
      <c r="AK30" s="584"/>
      <c r="AL30" s="594"/>
      <c r="AM30" s="297"/>
      <c r="AN30" s="588">
        <f t="shared" si="18"/>
        <v>8</v>
      </c>
      <c r="AO30" s="588">
        <v>19</v>
      </c>
      <c r="AP30" s="584"/>
      <c r="AQ30" s="584"/>
      <c r="AR30" s="594"/>
      <c r="AS30" s="297"/>
      <c r="AT30" s="588">
        <f t="shared" si="22"/>
        <v>10</v>
      </c>
      <c r="AU30" s="588">
        <v>19</v>
      </c>
      <c r="AV30" s="584"/>
      <c r="AW30" s="584"/>
      <c r="AX30" s="594"/>
    </row>
    <row r="31" spans="1:50" s="439" customFormat="1" ht="5.25" customHeight="1" x14ac:dyDescent="0.2">
      <c r="B31" s="784" t="s">
        <v>42</v>
      </c>
      <c r="C31" s="785"/>
      <c r="D31" s="785"/>
      <c r="E31" s="785"/>
      <c r="F31" s="785"/>
      <c r="G31" s="785"/>
      <c r="H31" s="785"/>
      <c r="I31" s="785"/>
      <c r="R31" s="785"/>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4" t="s">
        <v>50</v>
      </c>
      <c r="C32" s="786"/>
      <c r="D32" s="786"/>
      <c r="E32" s="786"/>
      <c r="F32" s="786"/>
      <c r="G32" s="786"/>
      <c r="H32" s="786"/>
      <c r="I32" s="786"/>
      <c r="R32" s="786"/>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0" t="s">
        <v>179</v>
      </c>
      <c r="C33" s="1090"/>
      <c r="D33" s="1090"/>
      <c r="E33" s="1090"/>
      <c r="F33" s="1090"/>
      <c r="G33" s="1090"/>
      <c r="H33" s="1090"/>
      <c r="I33" s="1090"/>
      <c r="J33" s="1090"/>
      <c r="K33" s="1090"/>
      <c r="L33" s="1090"/>
      <c r="M33" s="109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77"/>
      <c r="C34" s="1077"/>
      <c r="D34" s="1077"/>
      <c r="E34" s="1077"/>
      <c r="F34" s="1077"/>
      <c r="G34" s="1077"/>
      <c r="H34" s="1077"/>
      <c r="I34" s="1077"/>
      <c r="J34" s="1077"/>
      <c r="K34" s="1077"/>
      <c r="L34" s="1077"/>
      <c r="M34" s="1077"/>
      <c r="N34" s="1077"/>
      <c r="O34" s="1077"/>
      <c r="P34" s="1077"/>
      <c r="Q34" s="613"/>
      <c r="R34" s="613"/>
      <c r="S34" s="613"/>
    </row>
    <row r="35" spans="2:50" s="439" customFormat="1" ht="4.5" customHeight="1" x14ac:dyDescent="0.2">
      <c r="B35" s="1067"/>
      <c r="C35" s="1067"/>
      <c r="D35" s="1067"/>
      <c r="E35" s="1067"/>
      <c r="F35" s="1067"/>
      <c r="G35" s="1067"/>
      <c r="H35" s="1067"/>
      <c r="I35" s="1067"/>
      <c r="J35" s="1067"/>
      <c r="K35" s="1067"/>
      <c r="L35" s="1067"/>
      <c r="M35" s="1067"/>
      <c r="N35" s="1067"/>
      <c r="O35" s="1067"/>
      <c r="P35" s="1067"/>
      <c r="Q35" s="699"/>
      <c r="R35" s="699"/>
      <c r="S35" s="699"/>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0"/>
      <c r="M38" s="700"/>
      <c r="N38" s="700"/>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5"/>
  <sheetViews>
    <sheetView zoomScaleNormal="10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1012" bestFit="1" customWidth="1"/>
    <col min="26" max="26" width="4.85546875" style="1012" customWidth="1"/>
    <col min="27" max="27" width="14.7109375" style="297" bestFit="1" customWidth="1"/>
    <col min="28" max="28" width="8.140625" style="297" bestFit="1" customWidth="1"/>
    <col min="29" max="29" width="8.42578125" style="297" bestFit="1" customWidth="1"/>
    <col min="30" max="30" width="4.28515625" style="1012"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3" t="s">
        <v>143</v>
      </c>
      <c r="G1" s="713"/>
      <c r="H1" s="713"/>
      <c r="I1" s="713" t="s">
        <v>19</v>
      </c>
      <c r="X1" s="1013"/>
      <c r="Y1" s="1013"/>
      <c r="Z1" s="1013"/>
      <c r="AA1" s="713"/>
      <c r="AB1" s="713"/>
      <c r="AC1" s="713"/>
      <c r="AD1" s="1013"/>
    </row>
    <row r="2" spans="1:34" s="205" customFormat="1" x14ac:dyDescent="0.2">
      <c r="B2" s="1045"/>
      <c r="C2" s="1045"/>
      <c r="X2" s="1014"/>
      <c r="Y2" s="1014"/>
      <c r="Z2" s="1014"/>
      <c r="AA2" s="616"/>
      <c r="AB2" s="616"/>
      <c r="AC2" s="616"/>
      <c r="AD2" s="1014"/>
    </row>
    <row r="3" spans="1:34" s="208" customFormat="1" ht="32.25" customHeight="1" x14ac:dyDescent="0.2">
      <c r="B3" s="1046"/>
      <c r="C3" s="1046"/>
      <c r="X3" s="1014"/>
      <c r="Y3" s="1014"/>
      <c r="Z3" s="1014"/>
      <c r="AA3" s="616"/>
      <c r="AB3" s="616"/>
      <c r="AC3" s="616"/>
      <c r="AD3" s="1014"/>
    </row>
    <row r="4" spans="1:34" s="208" customFormat="1" ht="19.5" customHeight="1" x14ac:dyDescent="0.2">
      <c r="A4" s="1092" t="s">
        <v>407</v>
      </c>
      <c r="B4" s="1092"/>
      <c r="C4" s="1092"/>
      <c r="D4" s="1092"/>
      <c r="E4" s="1092"/>
      <c r="F4" s="1092"/>
      <c r="G4" s="1092"/>
      <c r="H4" s="1092"/>
      <c r="I4" s="1092"/>
      <c r="J4" s="1092"/>
      <c r="K4" s="1092"/>
      <c r="L4" s="1092"/>
      <c r="M4" s="1092"/>
      <c r="N4" s="1092"/>
      <c r="O4" s="1092"/>
      <c r="P4" s="1092"/>
      <c r="Q4" s="1092"/>
      <c r="R4" s="1092"/>
      <c r="S4" s="1092"/>
      <c r="T4" s="1092"/>
      <c r="U4" s="1092"/>
      <c r="X4" s="1014"/>
      <c r="Y4" s="1014"/>
      <c r="Z4" s="1014"/>
      <c r="AA4" s="616"/>
      <c r="AB4" s="616"/>
      <c r="AC4" s="616"/>
      <c r="AD4" s="1014"/>
    </row>
    <row r="5" spans="1:34" s="208" customForma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X5" s="1014"/>
      <c r="Y5" s="1014"/>
      <c r="Z5" s="1014"/>
      <c r="AA5" s="616"/>
      <c r="AB5" s="616"/>
      <c r="AC5" s="616"/>
      <c r="AD5" s="1014"/>
    </row>
    <row r="6" spans="1:34" s="208" customFormat="1" ht="6" customHeight="1" x14ac:dyDescent="0.2">
      <c r="X6" s="1014"/>
      <c r="Y6" s="1014"/>
      <c r="Z6" s="1014"/>
      <c r="AA6" s="616"/>
      <c r="AB6" s="616"/>
      <c r="AC6" s="616"/>
      <c r="AD6" s="1014"/>
    </row>
    <row r="7" spans="1:34" s="213" customFormat="1" ht="7.5" customHeight="1" x14ac:dyDescent="0.2">
      <c r="A7" s="209"/>
      <c r="B7" s="1048" t="s">
        <v>15</v>
      </c>
      <c r="C7" s="211"/>
      <c r="D7" s="1093" t="s">
        <v>16</v>
      </c>
      <c r="E7" s="568"/>
      <c r="F7" s="1055"/>
      <c r="G7" s="1055"/>
      <c r="H7" s="568"/>
      <c r="I7" s="863"/>
      <c r="J7" s="940"/>
      <c r="K7" s="941"/>
      <c r="L7" s="941"/>
      <c r="M7" s="942"/>
      <c r="N7" s="942"/>
      <c r="O7" s="942"/>
      <c r="P7" s="942"/>
      <c r="Q7" s="942"/>
      <c r="R7" s="942"/>
      <c r="S7" s="943"/>
      <c r="T7" s="944"/>
      <c r="U7" s="944"/>
      <c r="V7" s="945"/>
      <c r="X7" s="1015"/>
      <c r="Y7" s="1015"/>
      <c r="Z7" s="1015"/>
      <c r="AA7" s="595"/>
      <c r="AB7" s="595"/>
      <c r="AC7" s="595"/>
      <c r="AD7" s="1015"/>
    </row>
    <row r="8" spans="1:34" s="213" customFormat="1" ht="15" customHeight="1" x14ac:dyDescent="0.2">
      <c r="A8" s="209"/>
      <c r="B8" s="1049"/>
      <c r="C8" s="211"/>
      <c r="D8" s="1094"/>
      <c r="E8" s="798"/>
      <c r="F8" s="1057" t="s">
        <v>251</v>
      </c>
      <c r="G8" s="1056"/>
      <c r="H8" s="211"/>
      <c r="I8" s="1057" t="s">
        <v>252</v>
      </c>
      <c r="J8" s="1056"/>
      <c r="K8" s="1095" t="s">
        <v>382</v>
      </c>
      <c r="L8" s="1096"/>
      <c r="M8" s="1096"/>
      <c r="N8" s="1096"/>
      <c r="O8" s="1096"/>
      <c r="P8" s="1096"/>
      <c r="Q8" s="1096"/>
      <c r="R8" s="1096"/>
      <c r="S8" s="1096"/>
      <c r="T8" s="1096"/>
      <c r="U8" s="1096"/>
      <c r="V8" s="1097"/>
      <c r="X8" s="1015"/>
      <c r="Y8" s="1015"/>
      <c r="Z8" s="1015"/>
      <c r="AA8" s="595"/>
      <c r="AB8" s="595"/>
      <c r="AC8" s="595"/>
      <c r="AD8" s="1015"/>
    </row>
    <row r="9" spans="1:34" s="213" customFormat="1" ht="25.5" customHeight="1" x14ac:dyDescent="0.2">
      <c r="A9" s="209"/>
      <c r="B9" s="1049"/>
      <c r="C9" s="211"/>
      <c r="D9" s="1094"/>
      <c r="E9" s="211"/>
      <c r="F9" s="1085"/>
      <c r="G9" s="1086"/>
      <c r="H9" s="211"/>
      <c r="I9" s="1085"/>
      <c r="J9" s="1086"/>
      <c r="K9" s="1057" t="s">
        <v>383</v>
      </c>
      <c r="L9" s="1056"/>
      <c r="M9" s="1057" t="s">
        <v>384</v>
      </c>
      <c r="N9" s="1056"/>
      <c r="O9" s="1057" t="s">
        <v>385</v>
      </c>
      <c r="P9" s="1056"/>
      <c r="Q9" s="1057" t="s">
        <v>386</v>
      </c>
      <c r="R9" s="1056"/>
      <c r="S9" s="1057" t="s">
        <v>387</v>
      </c>
      <c r="T9" s="1056"/>
      <c r="U9" s="1057" t="s">
        <v>388</v>
      </c>
      <c r="V9" s="1056"/>
      <c r="X9" s="1015"/>
      <c r="Y9" s="1015"/>
      <c r="Z9" s="1015"/>
      <c r="AA9" s="595"/>
      <c r="AB9" s="595"/>
      <c r="AC9" s="595"/>
      <c r="AD9" s="1015"/>
    </row>
    <row r="10" spans="1:34" s="219" customFormat="1" ht="33.75" x14ac:dyDescent="0.2">
      <c r="A10" s="214"/>
      <c r="B10" s="1050"/>
      <c r="C10" s="216"/>
      <c r="D10" s="799" t="s">
        <v>12</v>
      </c>
      <c r="E10" s="216"/>
      <c r="F10" s="217" t="s">
        <v>12</v>
      </c>
      <c r="G10" s="218" t="s">
        <v>221</v>
      </c>
      <c r="H10" s="216"/>
      <c r="I10" s="217" t="s">
        <v>12</v>
      </c>
      <c r="J10" s="218" t="s">
        <v>221</v>
      </c>
      <c r="K10" s="217" t="s">
        <v>12</v>
      </c>
      <c r="L10" s="218" t="s">
        <v>389</v>
      </c>
      <c r="M10" s="217" t="s">
        <v>12</v>
      </c>
      <c r="N10" s="218" t="s">
        <v>389</v>
      </c>
      <c r="O10" s="217" t="s">
        <v>12</v>
      </c>
      <c r="P10" s="218" t="s">
        <v>389</v>
      </c>
      <c r="Q10" s="217" t="s">
        <v>12</v>
      </c>
      <c r="R10" s="218" t="s">
        <v>389</v>
      </c>
      <c r="S10" s="217" t="s">
        <v>12</v>
      </c>
      <c r="T10" s="218" t="s">
        <v>389</v>
      </c>
      <c r="U10" s="217" t="s">
        <v>12</v>
      </c>
      <c r="V10" s="218" t="s">
        <v>389</v>
      </c>
      <c r="X10" s="1016"/>
      <c r="Y10" s="1016"/>
      <c r="Z10" s="1016"/>
      <c r="AA10" s="589" t="s">
        <v>217</v>
      </c>
      <c r="AB10" s="946" t="s">
        <v>390</v>
      </c>
      <c r="AC10" s="947" t="s">
        <v>391</v>
      </c>
      <c r="AD10" s="1016"/>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X11" s="1017"/>
      <c r="Y11" s="1017"/>
      <c r="Z11" s="1017"/>
      <c r="AA11" s="948">
        <v>44286</v>
      </c>
      <c r="AB11" s="946">
        <v>27728</v>
      </c>
      <c r="AC11" s="946">
        <v>26286</v>
      </c>
      <c r="AD11" s="1017"/>
    </row>
    <row r="12" spans="1:34" s="232" customFormat="1" ht="14.25" x14ac:dyDescent="0.15">
      <c r="A12" s="224"/>
      <c r="B12" s="225" t="s">
        <v>11</v>
      </c>
      <c r="C12" s="226"/>
      <c r="D12" s="800">
        <v>417819</v>
      </c>
      <c r="E12" s="226"/>
      <c r="F12" s="227">
        <v>1355</v>
      </c>
      <c r="G12" s="228">
        <v>0.32430310732637818</v>
      </c>
      <c r="H12" s="226"/>
      <c r="I12" s="227">
        <v>4512</v>
      </c>
      <c r="J12" s="228">
        <v>1.0798934466838512</v>
      </c>
      <c r="K12" s="227">
        <v>3363</v>
      </c>
      <c r="L12" s="228">
        <v>74.534574468085097</v>
      </c>
      <c r="M12" s="227">
        <v>45</v>
      </c>
      <c r="N12" s="228">
        <v>0.99734042553191493</v>
      </c>
      <c r="O12" s="227">
        <v>25</v>
      </c>
      <c r="P12" s="228">
        <v>0.55407801418439717</v>
      </c>
      <c r="Q12" s="227">
        <v>551</v>
      </c>
      <c r="R12" s="228">
        <v>12.211879432624114</v>
      </c>
      <c r="S12" s="227">
        <v>316</v>
      </c>
      <c r="T12" s="228">
        <v>7.0035460992907801</v>
      </c>
      <c r="U12" s="227">
        <v>212</v>
      </c>
      <c r="V12" s="228">
        <v>4.6985815602836878</v>
      </c>
      <c r="X12" s="1018"/>
      <c r="Y12" s="1018"/>
      <c r="Z12" s="1018"/>
      <c r="AA12" s="948">
        <v>44316</v>
      </c>
      <c r="AB12" s="946">
        <v>26001</v>
      </c>
      <c r="AC12" s="946">
        <v>20329</v>
      </c>
      <c r="AD12" s="1018"/>
      <c r="AE12" s="305"/>
      <c r="AF12" s="305"/>
      <c r="AG12" s="306"/>
      <c r="AH12" s="949"/>
    </row>
    <row r="13" spans="1:34" s="232" customFormat="1" ht="14.25" x14ac:dyDescent="0.15">
      <c r="A13" s="224"/>
      <c r="B13" s="233" t="s">
        <v>10</v>
      </c>
      <c r="C13" s="226"/>
      <c r="D13" s="801">
        <v>54342</v>
      </c>
      <c r="E13" s="226"/>
      <c r="F13" s="234">
        <v>953</v>
      </c>
      <c r="G13" s="235">
        <v>1.7537079974973317</v>
      </c>
      <c r="H13" s="226"/>
      <c r="I13" s="234">
        <v>739</v>
      </c>
      <c r="J13" s="235">
        <v>1.3599057818998197</v>
      </c>
      <c r="K13" s="234">
        <v>699</v>
      </c>
      <c r="L13" s="235">
        <v>94.587280108254404</v>
      </c>
      <c r="M13" s="234">
        <v>10</v>
      </c>
      <c r="N13" s="235">
        <v>1.3531799729364005</v>
      </c>
      <c r="O13" s="234">
        <v>0</v>
      </c>
      <c r="P13" s="235">
        <v>0</v>
      </c>
      <c r="Q13" s="234">
        <v>3</v>
      </c>
      <c r="R13" s="235">
        <v>0.40595399188092013</v>
      </c>
      <c r="S13" s="234">
        <v>3</v>
      </c>
      <c r="T13" s="235">
        <v>0.40595399188092013</v>
      </c>
      <c r="U13" s="234">
        <v>24</v>
      </c>
      <c r="V13" s="235">
        <v>3.247631935047361</v>
      </c>
      <c r="X13" s="1018"/>
      <c r="Y13" s="1018"/>
      <c r="Z13" s="1018"/>
      <c r="AA13" s="948">
        <v>44347</v>
      </c>
      <c r="AB13" s="946">
        <v>27218</v>
      </c>
      <c r="AC13" s="946">
        <v>17469</v>
      </c>
      <c r="AD13" s="1018"/>
      <c r="AE13" s="305"/>
      <c r="AF13" s="305"/>
      <c r="AG13" s="306"/>
      <c r="AH13" s="949"/>
    </row>
    <row r="14" spans="1:34" s="232" customFormat="1" ht="14.25" x14ac:dyDescent="0.15">
      <c r="A14" s="224"/>
      <c r="B14" s="233" t="s">
        <v>40</v>
      </c>
      <c r="C14" s="226"/>
      <c r="D14" s="801">
        <v>47031</v>
      </c>
      <c r="E14" s="226"/>
      <c r="F14" s="234">
        <v>817</v>
      </c>
      <c r="G14" s="235">
        <v>1.7371520911739065</v>
      </c>
      <c r="H14" s="226"/>
      <c r="I14" s="234">
        <v>657</v>
      </c>
      <c r="J14" s="235">
        <v>1.3969509472475601</v>
      </c>
      <c r="K14" s="234">
        <v>623</v>
      </c>
      <c r="L14" s="235">
        <v>94.824961948249623</v>
      </c>
      <c r="M14" s="234">
        <v>7</v>
      </c>
      <c r="N14" s="235">
        <v>1.06544901065449</v>
      </c>
      <c r="O14" s="234">
        <v>3</v>
      </c>
      <c r="P14" s="235">
        <v>0.45662100456621002</v>
      </c>
      <c r="Q14" s="234">
        <v>0</v>
      </c>
      <c r="R14" s="235">
        <v>0</v>
      </c>
      <c r="S14" s="234">
        <v>0</v>
      </c>
      <c r="T14" s="235">
        <v>0</v>
      </c>
      <c r="U14" s="234">
        <v>24</v>
      </c>
      <c r="V14" s="235">
        <v>3.6529680365296802</v>
      </c>
      <c r="X14" s="1018"/>
      <c r="Y14" s="1018"/>
      <c r="Z14" s="1018"/>
      <c r="AA14" s="948">
        <v>44377</v>
      </c>
      <c r="AB14" s="946">
        <v>28579</v>
      </c>
      <c r="AC14" s="946">
        <v>20931</v>
      </c>
      <c r="AD14" s="1018"/>
      <c r="AE14" s="305"/>
      <c r="AF14" s="305"/>
      <c r="AG14" s="306"/>
      <c r="AH14" s="949"/>
    </row>
    <row r="15" spans="1:34" s="232" customFormat="1" ht="14.25" x14ac:dyDescent="0.15">
      <c r="A15" s="224"/>
      <c r="B15" s="233" t="s">
        <v>41</v>
      </c>
      <c r="C15" s="226"/>
      <c r="D15" s="801">
        <v>43746</v>
      </c>
      <c r="E15" s="226"/>
      <c r="F15" s="234">
        <v>705</v>
      </c>
      <c r="G15" s="235">
        <v>1.6115759155122755</v>
      </c>
      <c r="H15" s="226"/>
      <c r="I15" s="234">
        <v>543</v>
      </c>
      <c r="J15" s="235">
        <v>1.2412563434371142</v>
      </c>
      <c r="K15" s="234">
        <v>534</v>
      </c>
      <c r="L15" s="235">
        <v>98.342541436464089</v>
      </c>
      <c r="M15" s="234">
        <v>5</v>
      </c>
      <c r="N15" s="235">
        <v>0.92081031307550654</v>
      </c>
      <c r="O15" s="234">
        <v>0</v>
      </c>
      <c r="P15" s="235">
        <v>0</v>
      </c>
      <c r="Q15" s="234">
        <v>0</v>
      </c>
      <c r="R15" s="235">
        <v>0</v>
      </c>
      <c r="S15" s="234">
        <v>0</v>
      </c>
      <c r="T15" s="235">
        <v>0</v>
      </c>
      <c r="U15" s="234">
        <v>4</v>
      </c>
      <c r="V15" s="235">
        <v>0.73664825046040516</v>
      </c>
      <c r="X15" s="1018"/>
      <c r="Y15" s="1018"/>
      <c r="Z15" s="1018"/>
      <c r="AA15" s="948">
        <v>44408</v>
      </c>
      <c r="AB15" s="946">
        <v>30723</v>
      </c>
      <c r="AC15" s="946">
        <v>25882</v>
      </c>
      <c r="AD15" s="1018"/>
      <c r="AE15" s="305"/>
      <c r="AF15" s="305"/>
      <c r="AG15" s="306"/>
      <c r="AH15" s="949"/>
    </row>
    <row r="16" spans="1:34" s="232" customFormat="1" ht="14.25" x14ac:dyDescent="0.15">
      <c r="A16" s="224"/>
      <c r="B16" s="233" t="s">
        <v>9</v>
      </c>
      <c r="C16" s="226"/>
      <c r="D16" s="801">
        <v>63642</v>
      </c>
      <c r="E16" s="226"/>
      <c r="F16" s="234">
        <v>1199</v>
      </c>
      <c r="G16" s="235">
        <v>1.8839759906979665</v>
      </c>
      <c r="H16" s="226"/>
      <c r="I16" s="234">
        <v>677</v>
      </c>
      <c r="J16" s="235">
        <v>1.0637629238553157</v>
      </c>
      <c r="K16" s="234">
        <v>563</v>
      </c>
      <c r="L16" s="235">
        <v>83.161004431314623</v>
      </c>
      <c r="M16" s="234">
        <v>14</v>
      </c>
      <c r="N16" s="235">
        <v>2.0679468242245198</v>
      </c>
      <c r="O16" s="234">
        <v>0</v>
      </c>
      <c r="P16" s="235">
        <v>0</v>
      </c>
      <c r="Q16" s="234">
        <v>2</v>
      </c>
      <c r="R16" s="235">
        <v>0.29542097488921715</v>
      </c>
      <c r="S16" s="234">
        <v>98</v>
      </c>
      <c r="T16" s="235">
        <v>14.47562776957164</v>
      </c>
      <c r="U16" s="234">
        <v>0</v>
      </c>
      <c r="V16" s="235">
        <v>0</v>
      </c>
      <c r="X16" s="1018"/>
      <c r="Y16" s="1018"/>
      <c r="Z16" s="1018"/>
      <c r="AA16" s="948">
        <v>44439</v>
      </c>
      <c r="AB16" s="946">
        <v>23332</v>
      </c>
      <c r="AC16" s="946">
        <v>22391</v>
      </c>
      <c r="AD16" s="1018"/>
      <c r="AE16" s="305"/>
      <c r="AF16" s="305"/>
      <c r="AG16" s="306"/>
      <c r="AH16" s="949"/>
    </row>
    <row r="17" spans="1:34" s="232" customFormat="1" ht="14.25" x14ac:dyDescent="0.15">
      <c r="A17" s="224"/>
      <c r="B17" s="233" t="s">
        <v>8</v>
      </c>
      <c r="C17" s="226"/>
      <c r="D17" s="802">
        <v>23735</v>
      </c>
      <c r="E17" s="226"/>
      <c r="F17" s="238">
        <v>144</v>
      </c>
      <c r="G17" s="235">
        <v>0.60669896776911736</v>
      </c>
      <c r="H17" s="226"/>
      <c r="I17" s="238">
        <v>285</v>
      </c>
      <c r="J17" s="235">
        <v>1.2007583737097114</v>
      </c>
      <c r="K17" s="238">
        <v>282</v>
      </c>
      <c r="L17" s="235">
        <v>98.94736842105263</v>
      </c>
      <c r="M17" s="238">
        <v>3</v>
      </c>
      <c r="N17" s="235">
        <v>1.0526315789473684</v>
      </c>
      <c r="O17" s="238">
        <v>0</v>
      </c>
      <c r="P17" s="235">
        <v>0</v>
      </c>
      <c r="Q17" s="238">
        <v>0</v>
      </c>
      <c r="R17" s="235">
        <v>0</v>
      </c>
      <c r="S17" s="238">
        <v>0</v>
      </c>
      <c r="T17" s="235">
        <v>0</v>
      </c>
      <c r="U17" s="238">
        <v>0</v>
      </c>
      <c r="V17" s="235">
        <v>0</v>
      </c>
      <c r="X17" s="1018"/>
      <c r="Y17" s="1018"/>
      <c r="Z17" s="1018"/>
      <c r="AA17" s="948">
        <v>44469</v>
      </c>
      <c r="AB17" s="946">
        <v>26490</v>
      </c>
      <c r="AC17" s="946">
        <v>22335</v>
      </c>
      <c r="AD17" s="1018"/>
      <c r="AE17" s="305"/>
      <c r="AF17" s="305"/>
      <c r="AG17" s="306"/>
      <c r="AH17" s="949"/>
    </row>
    <row r="18" spans="1:34" s="232" customFormat="1" ht="14.25" x14ac:dyDescent="0.15">
      <c r="A18" s="224"/>
      <c r="B18" s="233" t="s">
        <v>7</v>
      </c>
      <c r="C18" s="226"/>
      <c r="D18" s="801">
        <v>157332</v>
      </c>
      <c r="E18" s="226"/>
      <c r="F18" s="234">
        <v>2459</v>
      </c>
      <c r="G18" s="235">
        <v>1.562936974042153</v>
      </c>
      <c r="H18" s="226"/>
      <c r="I18" s="234">
        <v>1677</v>
      </c>
      <c r="J18" s="235">
        <v>1.0658988635496911</v>
      </c>
      <c r="K18" s="234">
        <v>1530</v>
      </c>
      <c r="L18" s="235">
        <v>91.234347048300535</v>
      </c>
      <c r="M18" s="234">
        <v>83</v>
      </c>
      <c r="N18" s="235">
        <v>4.9493142516398327</v>
      </c>
      <c r="O18" s="234">
        <v>0</v>
      </c>
      <c r="P18" s="235">
        <v>0</v>
      </c>
      <c r="Q18" s="234">
        <v>21</v>
      </c>
      <c r="R18" s="235">
        <v>1.2522361359570662</v>
      </c>
      <c r="S18" s="234">
        <v>6</v>
      </c>
      <c r="T18" s="235">
        <v>0.35778175313059035</v>
      </c>
      <c r="U18" s="234">
        <v>37</v>
      </c>
      <c r="V18" s="235">
        <v>2.2063208109719739</v>
      </c>
      <c r="X18" s="1018"/>
      <c r="Y18" s="1018"/>
      <c r="Z18" s="1018"/>
      <c r="AA18" s="948">
        <v>44500</v>
      </c>
      <c r="AB18" s="946">
        <v>29231</v>
      </c>
      <c r="AC18" s="946">
        <v>19576</v>
      </c>
      <c r="AD18" s="1018"/>
      <c r="AE18" s="305"/>
      <c r="AF18" s="305"/>
      <c r="AG18" s="306"/>
      <c r="AH18" s="949"/>
    </row>
    <row r="19" spans="1:34" s="232" customFormat="1" ht="14.25" x14ac:dyDescent="0.15">
      <c r="A19" s="224"/>
      <c r="B19" s="233" t="s">
        <v>43</v>
      </c>
      <c r="C19" s="226"/>
      <c r="D19" s="801">
        <v>95728</v>
      </c>
      <c r="E19" s="226"/>
      <c r="F19" s="234">
        <v>2298</v>
      </c>
      <c r="G19" s="235">
        <v>2.4005515627611564</v>
      </c>
      <c r="H19" s="226"/>
      <c r="I19" s="234">
        <v>1246</v>
      </c>
      <c r="J19" s="235">
        <v>1.3016045462142738</v>
      </c>
      <c r="K19" s="234">
        <v>1082</v>
      </c>
      <c r="L19" s="235">
        <v>86.837881219903693</v>
      </c>
      <c r="M19" s="234">
        <v>34</v>
      </c>
      <c r="N19" s="235">
        <v>2.7287319422150884</v>
      </c>
      <c r="O19" s="234">
        <v>2</v>
      </c>
      <c r="P19" s="235">
        <v>0.16051364365971107</v>
      </c>
      <c r="Q19" s="234">
        <v>27</v>
      </c>
      <c r="R19" s="235">
        <v>2.1669341894060992</v>
      </c>
      <c r="S19" s="234">
        <v>1</v>
      </c>
      <c r="T19" s="235">
        <v>8.0256821829855537E-2</v>
      </c>
      <c r="U19" s="234">
        <v>100</v>
      </c>
      <c r="V19" s="235">
        <v>8.0256821829855536</v>
      </c>
      <c r="X19" s="1018"/>
      <c r="Y19" s="1018"/>
      <c r="Z19" s="1018"/>
      <c r="AA19" s="948">
        <v>44530</v>
      </c>
      <c r="AB19" s="946">
        <v>29856</v>
      </c>
      <c r="AC19" s="946">
        <v>21916</v>
      </c>
      <c r="AD19" s="1018"/>
      <c r="AE19" s="305"/>
      <c r="AF19" s="305"/>
      <c r="AG19" s="306"/>
      <c r="AH19" s="949"/>
    </row>
    <row r="20" spans="1:34" s="232" customFormat="1" ht="14.25" x14ac:dyDescent="0.15">
      <c r="A20" s="224"/>
      <c r="B20" s="233" t="s">
        <v>44</v>
      </c>
      <c r="C20" s="226"/>
      <c r="D20" s="801">
        <v>354657</v>
      </c>
      <c r="E20" s="226"/>
      <c r="F20" s="234">
        <v>6494</v>
      </c>
      <c r="G20" s="235">
        <v>1.831064944439275</v>
      </c>
      <c r="H20" s="226"/>
      <c r="I20" s="234">
        <v>4776</v>
      </c>
      <c r="J20" s="235">
        <v>1.3466532452482258</v>
      </c>
      <c r="K20" s="234">
        <v>3296</v>
      </c>
      <c r="L20" s="235">
        <v>69.011725293132329</v>
      </c>
      <c r="M20" s="234">
        <v>3</v>
      </c>
      <c r="N20" s="235">
        <v>6.2814070351758788E-2</v>
      </c>
      <c r="O20" s="234">
        <v>792</v>
      </c>
      <c r="P20" s="235">
        <v>16.582914572864322</v>
      </c>
      <c r="Q20" s="234">
        <v>0</v>
      </c>
      <c r="R20" s="235">
        <v>0</v>
      </c>
      <c r="S20" s="234">
        <v>407</v>
      </c>
      <c r="T20" s="235">
        <v>8.5217755443886105</v>
      </c>
      <c r="U20" s="234">
        <v>278</v>
      </c>
      <c r="V20" s="235">
        <v>5.8207705192629815</v>
      </c>
      <c r="X20" s="1018"/>
      <c r="Y20" s="1018"/>
      <c r="Z20" s="1018"/>
      <c r="AA20" s="948">
        <v>44561</v>
      </c>
      <c r="AB20" s="946">
        <v>24104</v>
      </c>
      <c r="AC20" s="946">
        <v>29010</v>
      </c>
      <c r="AD20" s="1018"/>
      <c r="AE20" s="305"/>
      <c r="AF20" s="305"/>
      <c r="AG20" s="306"/>
      <c r="AH20" s="949"/>
    </row>
    <row r="21" spans="1:34" s="232" customFormat="1" ht="14.25" x14ac:dyDescent="0.15">
      <c r="A21" s="224"/>
      <c r="B21" s="233" t="s">
        <v>6</v>
      </c>
      <c r="C21" s="226"/>
      <c r="D21" s="801">
        <v>204614</v>
      </c>
      <c r="E21" s="226"/>
      <c r="F21" s="234">
        <v>1956</v>
      </c>
      <c r="G21" s="235">
        <v>0.95594631843373379</v>
      </c>
      <c r="H21" s="226"/>
      <c r="I21" s="234">
        <v>2995</v>
      </c>
      <c r="J21" s="235">
        <v>1.4637317094626956</v>
      </c>
      <c r="K21" s="234">
        <v>2801</v>
      </c>
      <c r="L21" s="235">
        <v>93.522537562604342</v>
      </c>
      <c r="M21" s="234">
        <v>44</v>
      </c>
      <c r="N21" s="235">
        <v>1.4691151919866445</v>
      </c>
      <c r="O21" s="234">
        <v>0</v>
      </c>
      <c r="P21" s="235">
        <v>0</v>
      </c>
      <c r="Q21" s="234">
        <v>75</v>
      </c>
      <c r="R21" s="235">
        <v>2.5041736227045077</v>
      </c>
      <c r="S21" s="234">
        <v>16</v>
      </c>
      <c r="T21" s="235">
        <v>0.53422370617696158</v>
      </c>
      <c r="U21" s="234">
        <v>59</v>
      </c>
      <c r="V21" s="235">
        <v>1.9699499165275458</v>
      </c>
      <c r="X21" s="1018"/>
      <c r="Y21" s="1018"/>
      <c r="Z21" s="1018"/>
      <c r="AA21" s="948">
        <v>44592</v>
      </c>
      <c r="AB21" s="946">
        <v>22642</v>
      </c>
      <c r="AC21" s="946">
        <v>24609</v>
      </c>
      <c r="AD21" s="1018"/>
      <c r="AE21" s="305"/>
      <c r="AF21" s="305"/>
      <c r="AG21" s="306"/>
      <c r="AH21" s="949"/>
    </row>
    <row r="22" spans="1:34" s="232" customFormat="1" ht="14.25" x14ac:dyDescent="0.15">
      <c r="A22" s="224"/>
      <c r="B22" s="233" t="s">
        <v>5</v>
      </c>
      <c r="C22" s="226"/>
      <c r="D22" s="801">
        <v>58759</v>
      </c>
      <c r="E22" s="226"/>
      <c r="F22" s="234">
        <v>777</v>
      </c>
      <c r="G22" s="235">
        <v>1.3223506186286356</v>
      </c>
      <c r="H22" s="226"/>
      <c r="I22" s="234">
        <v>894</v>
      </c>
      <c r="J22" s="235">
        <v>1.5214690515495499</v>
      </c>
      <c r="K22" s="234">
        <v>712</v>
      </c>
      <c r="L22" s="235">
        <v>79.642058165548107</v>
      </c>
      <c r="M22" s="234">
        <v>22</v>
      </c>
      <c r="N22" s="235">
        <v>2.4608501118568231</v>
      </c>
      <c r="O22" s="234">
        <v>0</v>
      </c>
      <c r="P22" s="235">
        <v>0</v>
      </c>
      <c r="Q22" s="234">
        <v>24</v>
      </c>
      <c r="R22" s="235">
        <v>2.6845637583892619</v>
      </c>
      <c r="S22" s="234">
        <v>4</v>
      </c>
      <c r="T22" s="235">
        <v>0.44742729306487694</v>
      </c>
      <c r="U22" s="234">
        <v>132</v>
      </c>
      <c r="V22" s="235">
        <v>14.76510067114094</v>
      </c>
      <c r="X22" s="1018"/>
      <c r="Y22" s="1018"/>
      <c r="Z22" s="1018"/>
      <c r="AA22" s="948">
        <v>44620</v>
      </c>
      <c r="AB22" s="946">
        <v>24889</v>
      </c>
      <c r="AC22" s="946">
        <v>26478</v>
      </c>
      <c r="AD22" s="1018"/>
      <c r="AE22" s="305"/>
      <c r="AF22" s="305"/>
      <c r="AG22" s="306"/>
      <c r="AH22" s="949"/>
    </row>
    <row r="23" spans="1:34" s="232" customFormat="1" ht="14.25" x14ac:dyDescent="0.15">
      <c r="A23" s="224"/>
      <c r="B23" s="233" t="s">
        <v>38</v>
      </c>
      <c r="C23" s="226"/>
      <c r="D23" s="801">
        <v>83638</v>
      </c>
      <c r="E23" s="226"/>
      <c r="F23" s="234">
        <v>716</v>
      </c>
      <c r="G23" s="235">
        <v>0.85607020732203065</v>
      </c>
      <c r="H23" s="226"/>
      <c r="I23" s="234">
        <v>997</v>
      </c>
      <c r="J23" s="235">
        <v>1.1920418948324925</v>
      </c>
      <c r="K23" s="234">
        <v>965</v>
      </c>
      <c r="L23" s="235">
        <v>96.790371113340029</v>
      </c>
      <c r="M23" s="234">
        <v>23</v>
      </c>
      <c r="N23" s="235">
        <v>2.3069207622868606</v>
      </c>
      <c r="O23" s="234">
        <v>0</v>
      </c>
      <c r="P23" s="235">
        <v>0</v>
      </c>
      <c r="Q23" s="234">
        <v>6</v>
      </c>
      <c r="R23" s="235">
        <v>0.60180541624874617</v>
      </c>
      <c r="S23" s="234">
        <v>2</v>
      </c>
      <c r="T23" s="235">
        <v>0.20060180541624875</v>
      </c>
      <c r="U23" s="234">
        <v>1</v>
      </c>
      <c r="V23" s="235">
        <v>0.10030090270812438</v>
      </c>
      <c r="X23" s="1018"/>
      <c r="Y23" s="1018"/>
      <c r="Z23" s="1018"/>
      <c r="AA23" s="948">
        <v>44651</v>
      </c>
      <c r="AB23" s="946">
        <v>30256</v>
      </c>
      <c r="AC23" s="946">
        <v>24903</v>
      </c>
      <c r="AD23" s="1018"/>
      <c r="AE23" s="305"/>
      <c r="AF23" s="305"/>
      <c r="AG23" s="306"/>
      <c r="AH23" s="949"/>
    </row>
    <row r="24" spans="1:34" s="232" customFormat="1" ht="14.25" x14ac:dyDescent="0.15">
      <c r="A24" s="224"/>
      <c r="B24" s="233" t="s">
        <v>45</v>
      </c>
      <c r="C24" s="226"/>
      <c r="D24" s="801">
        <v>242904</v>
      </c>
      <c r="E24" s="226"/>
      <c r="F24" s="234">
        <v>8266</v>
      </c>
      <c r="G24" s="235">
        <v>3.4029904818364458</v>
      </c>
      <c r="H24" s="226"/>
      <c r="I24" s="234">
        <v>2578</v>
      </c>
      <c r="J24" s="235">
        <v>1.0613246385403288</v>
      </c>
      <c r="K24" s="234">
        <v>2174</v>
      </c>
      <c r="L24" s="235">
        <v>84.328937160589604</v>
      </c>
      <c r="M24" s="234">
        <v>112</v>
      </c>
      <c r="N24" s="235">
        <v>4.3444530643910007</v>
      </c>
      <c r="O24" s="234">
        <v>0</v>
      </c>
      <c r="P24" s="235">
        <v>0</v>
      </c>
      <c r="Q24" s="234">
        <v>22</v>
      </c>
      <c r="R24" s="235">
        <v>0.85337470907680368</v>
      </c>
      <c r="S24" s="234">
        <v>0</v>
      </c>
      <c r="T24" s="235">
        <v>0</v>
      </c>
      <c r="U24" s="234">
        <v>270</v>
      </c>
      <c r="V24" s="235">
        <v>10.473235065942593</v>
      </c>
      <c r="X24" s="1018"/>
      <c r="Y24" s="1018"/>
      <c r="Z24" s="1018"/>
      <c r="AA24" s="948">
        <v>44681</v>
      </c>
      <c r="AB24" s="946">
        <v>32696</v>
      </c>
      <c r="AC24" s="946">
        <v>22635</v>
      </c>
      <c r="AD24" s="1018"/>
      <c r="AE24" s="305"/>
      <c r="AF24" s="305"/>
      <c r="AG24" s="306"/>
      <c r="AH24" s="949"/>
    </row>
    <row r="25" spans="1:34" s="240" customFormat="1" ht="14.25" x14ac:dyDescent="0.15">
      <c r="A25" s="239"/>
      <c r="B25" s="233" t="s">
        <v>46</v>
      </c>
      <c r="C25" s="226"/>
      <c r="D25" s="801">
        <v>63686</v>
      </c>
      <c r="E25" s="226"/>
      <c r="F25" s="234">
        <v>1774</v>
      </c>
      <c r="G25" s="235">
        <v>2.7855415632949154</v>
      </c>
      <c r="H25" s="226"/>
      <c r="I25" s="234">
        <v>848</v>
      </c>
      <c r="J25" s="235">
        <v>1.3315328329617184</v>
      </c>
      <c r="K25" s="234">
        <v>577</v>
      </c>
      <c r="L25" s="235">
        <v>68.04245283018868</v>
      </c>
      <c r="M25" s="234">
        <v>13</v>
      </c>
      <c r="N25" s="235">
        <v>1.5330188679245282</v>
      </c>
      <c r="O25" s="234">
        <v>7</v>
      </c>
      <c r="P25" s="235">
        <v>0.82547169811320753</v>
      </c>
      <c r="Q25" s="234">
        <v>196</v>
      </c>
      <c r="R25" s="235">
        <v>23.113207547169811</v>
      </c>
      <c r="S25" s="234">
        <v>34</v>
      </c>
      <c r="T25" s="235">
        <v>4.0094339622641506</v>
      </c>
      <c r="U25" s="234">
        <v>21</v>
      </c>
      <c r="V25" s="235">
        <v>2.4764150943396226</v>
      </c>
      <c r="X25" s="1018"/>
      <c r="Y25" s="1018"/>
      <c r="Z25" s="1018"/>
      <c r="AA25" s="948">
        <v>44712</v>
      </c>
      <c r="AB25" s="946">
        <v>38586</v>
      </c>
      <c r="AC25" s="946">
        <v>22335</v>
      </c>
      <c r="AD25" s="1018"/>
      <c r="AE25" s="305"/>
      <c r="AF25" s="305"/>
      <c r="AG25" s="306"/>
      <c r="AH25" s="949"/>
    </row>
    <row r="26" spans="1:34" s="232" customFormat="1" ht="14.25" x14ac:dyDescent="0.15">
      <c r="B26" s="233" t="s">
        <v>47</v>
      </c>
      <c r="C26" s="226"/>
      <c r="D26" s="803">
        <v>22108</v>
      </c>
      <c r="E26" s="226"/>
      <c r="F26" s="238">
        <v>278</v>
      </c>
      <c r="G26" s="235">
        <v>1.2574633616790303</v>
      </c>
      <c r="H26" s="226"/>
      <c r="I26" s="238">
        <v>278</v>
      </c>
      <c r="J26" s="235">
        <v>1.2574633616790303</v>
      </c>
      <c r="K26" s="238">
        <v>270</v>
      </c>
      <c r="L26" s="235">
        <v>97.122302158273371</v>
      </c>
      <c r="M26" s="238">
        <v>5</v>
      </c>
      <c r="N26" s="235">
        <v>1.7985611510791366</v>
      </c>
      <c r="O26" s="238">
        <v>0</v>
      </c>
      <c r="P26" s="235">
        <v>0</v>
      </c>
      <c r="Q26" s="238">
        <v>0</v>
      </c>
      <c r="R26" s="235">
        <v>0</v>
      </c>
      <c r="S26" s="238">
        <v>0</v>
      </c>
      <c r="T26" s="235">
        <v>0</v>
      </c>
      <c r="U26" s="238">
        <v>3</v>
      </c>
      <c r="V26" s="235">
        <v>1.079136690647482</v>
      </c>
      <c r="X26" s="1018"/>
      <c r="Y26" s="1018"/>
      <c r="Z26" s="1018"/>
      <c r="AA26" s="948">
        <v>44742</v>
      </c>
      <c r="AB26" s="946">
        <v>41750</v>
      </c>
      <c r="AC26" s="946">
        <v>23105</v>
      </c>
      <c r="AD26" s="1018"/>
      <c r="AE26" s="305"/>
      <c r="AF26" s="305"/>
      <c r="AG26" s="306"/>
      <c r="AH26" s="949"/>
    </row>
    <row r="27" spans="1:34" s="232" customFormat="1" ht="14.25" x14ac:dyDescent="0.15">
      <c r="B27" s="233" t="s">
        <v>48</v>
      </c>
      <c r="C27" s="226"/>
      <c r="D27" s="803">
        <v>113902</v>
      </c>
      <c r="E27" s="226"/>
      <c r="F27" s="238">
        <v>831</v>
      </c>
      <c r="G27" s="235">
        <v>0.72957454654000808</v>
      </c>
      <c r="H27" s="226"/>
      <c r="I27" s="238">
        <v>1181</v>
      </c>
      <c r="J27" s="235">
        <v>1.0368562448420573</v>
      </c>
      <c r="K27" s="238">
        <v>1134</v>
      </c>
      <c r="L27" s="235">
        <v>96.020321761219307</v>
      </c>
      <c r="M27" s="238">
        <v>24</v>
      </c>
      <c r="N27" s="235">
        <v>2.0321761219305672</v>
      </c>
      <c r="O27" s="238">
        <v>0</v>
      </c>
      <c r="P27" s="235">
        <v>0</v>
      </c>
      <c r="Q27" s="238">
        <v>7</v>
      </c>
      <c r="R27" s="235">
        <v>0.59271803556308211</v>
      </c>
      <c r="S27" s="238">
        <v>10</v>
      </c>
      <c r="T27" s="235">
        <v>0.84674005080440307</v>
      </c>
      <c r="U27" s="238">
        <v>6</v>
      </c>
      <c r="V27" s="235">
        <v>0.5080440304826418</v>
      </c>
      <c r="X27" s="1018"/>
      <c r="Y27" s="1018"/>
      <c r="Z27" s="1018"/>
      <c r="AA27" s="948">
        <v>44773</v>
      </c>
      <c r="AB27" s="946">
        <v>30827</v>
      </c>
      <c r="AC27" s="946">
        <v>22962</v>
      </c>
      <c r="AD27" s="1018"/>
      <c r="AE27" s="305"/>
      <c r="AF27" s="305"/>
      <c r="AG27" s="306"/>
      <c r="AH27" s="949"/>
    </row>
    <row r="28" spans="1:34" s="232" customFormat="1" ht="14.25" x14ac:dyDescent="0.15">
      <c r="B28" s="233" t="s">
        <v>49</v>
      </c>
      <c r="C28" s="226"/>
      <c r="D28" s="803">
        <v>14653</v>
      </c>
      <c r="E28" s="226"/>
      <c r="F28" s="238">
        <v>255</v>
      </c>
      <c r="G28" s="242">
        <v>1.7402579676516754</v>
      </c>
      <c r="H28" s="226"/>
      <c r="I28" s="238">
        <v>233</v>
      </c>
      <c r="J28" s="242">
        <v>1.5901180645601583</v>
      </c>
      <c r="K28" s="238">
        <v>65</v>
      </c>
      <c r="L28" s="242">
        <v>27.896995708154503</v>
      </c>
      <c r="M28" s="238">
        <v>5</v>
      </c>
      <c r="N28" s="242">
        <v>2.1459227467811157</v>
      </c>
      <c r="O28" s="238">
        <v>163</v>
      </c>
      <c r="P28" s="242">
        <v>69.957081545064383</v>
      </c>
      <c r="Q28" s="238">
        <v>0</v>
      </c>
      <c r="R28" s="242">
        <v>0</v>
      </c>
      <c r="S28" s="238">
        <v>0</v>
      </c>
      <c r="T28" s="242">
        <v>0</v>
      </c>
      <c r="U28" s="238">
        <v>0</v>
      </c>
      <c r="V28" s="242">
        <v>0</v>
      </c>
      <c r="X28" s="1018"/>
      <c r="Y28" s="1018"/>
      <c r="Z28" s="1018"/>
      <c r="AA28" s="948">
        <v>44804</v>
      </c>
      <c r="AB28" s="946">
        <v>26047</v>
      </c>
      <c r="AC28" s="946">
        <v>23877</v>
      </c>
      <c r="AD28" s="1018"/>
      <c r="AE28" s="305"/>
      <c r="AF28" s="305"/>
      <c r="AG28" s="306"/>
      <c r="AH28" s="949"/>
    </row>
    <row r="29" spans="1:34" s="232" customFormat="1" ht="14.25" x14ac:dyDescent="0.15">
      <c r="B29" s="244" t="s">
        <v>4</v>
      </c>
      <c r="C29" s="226"/>
      <c r="D29" s="804">
        <v>5305</v>
      </c>
      <c r="E29" s="226"/>
      <c r="F29" s="245">
        <v>110</v>
      </c>
      <c r="G29" s="246">
        <v>2.0735155513666355</v>
      </c>
      <c r="H29" s="226"/>
      <c r="I29" s="245">
        <v>42</v>
      </c>
      <c r="J29" s="246">
        <v>0.79170593779453358</v>
      </c>
      <c r="K29" s="245">
        <v>29</v>
      </c>
      <c r="L29" s="246">
        <v>69.047619047619051</v>
      </c>
      <c r="M29" s="245">
        <v>2</v>
      </c>
      <c r="N29" s="246">
        <v>4.7619047619047619</v>
      </c>
      <c r="O29" s="245">
        <v>1</v>
      </c>
      <c r="P29" s="246">
        <v>2.3809523809523809</v>
      </c>
      <c r="Q29" s="245">
        <v>7</v>
      </c>
      <c r="R29" s="246">
        <v>16.666666666666664</v>
      </c>
      <c r="S29" s="245">
        <v>0</v>
      </c>
      <c r="T29" s="246">
        <v>0</v>
      </c>
      <c r="U29" s="245">
        <v>3</v>
      </c>
      <c r="V29" s="246">
        <v>7.1428571428571423</v>
      </c>
      <c r="X29" s="1018"/>
      <c r="Y29" s="1018"/>
      <c r="Z29" s="1018"/>
      <c r="AA29" s="948">
        <v>44834</v>
      </c>
      <c r="AB29" s="946">
        <v>32379</v>
      </c>
      <c r="AC29" s="946">
        <v>24010</v>
      </c>
      <c r="AD29" s="1018"/>
      <c r="AE29" s="305"/>
      <c r="AF29" s="305"/>
      <c r="AG29" s="306"/>
      <c r="AH29" s="949"/>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1019"/>
      <c r="Y30" s="1019"/>
      <c r="Z30" s="1018"/>
      <c r="AA30" s="948">
        <v>44865</v>
      </c>
      <c r="AB30" s="946">
        <v>29932</v>
      </c>
      <c r="AC30" s="946">
        <v>19815</v>
      </c>
      <c r="AD30" s="1019"/>
      <c r="AE30" s="309"/>
      <c r="AF30" s="305"/>
      <c r="AG30" s="306"/>
      <c r="AH30" s="949"/>
    </row>
    <row r="31" spans="1:34" s="251" customFormat="1" x14ac:dyDescent="0.15">
      <c r="B31" s="252" t="s">
        <v>3</v>
      </c>
      <c r="C31" s="211"/>
      <c r="D31" s="805">
        <v>2067601</v>
      </c>
      <c r="E31" s="211"/>
      <c r="F31" s="253">
        <v>31387</v>
      </c>
      <c r="G31" s="254">
        <v>1.5180395056879932</v>
      </c>
      <c r="H31" s="211"/>
      <c r="I31" s="253">
        <v>25158</v>
      </c>
      <c r="J31" s="254">
        <v>1.2167724817312431</v>
      </c>
      <c r="K31" s="253">
        <v>20699</v>
      </c>
      <c r="L31" s="254">
        <v>82.27601558152476</v>
      </c>
      <c r="M31" s="253">
        <v>454</v>
      </c>
      <c r="N31" s="254">
        <v>1.8045949598537245</v>
      </c>
      <c r="O31" s="253">
        <v>993</v>
      </c>
      <c r="P31" s="254">
        <v>3.9470546148342471</v>
      </c>
      <c r="Q31" s="253">
        <v>941</v>
      </c>
      <c r="R31" s="254">
        <v>3.7403609189919709</v>
      </c>
      <c r="S31" s="253">
        <v>897</v>
      </c>
      <c r="T31" s="254">
        <v>3.5654662532792751</v>
      </c>
      <c r="U31" s="253">
        <v>1174</v>
      </c>
      <c r="V31" s="254">
        <v>4.666507671516019</v>
      </c>
      <c r="X31" s="1018"/>
      <c r="Y31" s="1018"/>
      <c r="Z31" s="1019"/>
      <c r="AA31" s="948">
        <v>44895</v>
      </c>
      <c r="AB31" s="946">
        <v>32038</v>
      </c>
      <c r="AC31" s="946">
        <v>20330</v>
      </c>
      <c r="AD31" s="1018"/>
      <c r="AE31" s="305"/>
      <c r="AF31" s="309"/>
      <c r="AG31" s="309"/>
      <c r="AH31" s="438"/>
    </row>
    <row r="32" spans="1:34" s="256" customFormat="1" ht="5.25" customHeight="1" x14ac:dyDescent="0.2">
      <c r="B32" s="257"/>
      <c r="C32" s="258"/>
      <c r="E32" s="258"/>
      <c r="X32" s="1012"/>
      <c r="Y32" s="1012"/>
      <c r="Z32" s="1012"/>
      <c r="AA32" s="948">
        <v>44926</v>
      </c>
      <c r="AB32" s="946">
        <v>25446</v>
      </c>
      <c r="AC32" s="946">
        <v>23015</v>
      </c>
      <c r="AD32" s="1012"/>
    </row>
    <row r="33" spans="2:30" s="251" customFormat="1" x14ac:dyDescent="0.2">
      <c r="B33" s="1091" t="s">
        <v>392</v>
      </c>
      <c r="C33" s="1091"/>
      <c r="D33" s="1091"/>
      <c r="E33" s="1091"/>
      <c r="F33" s="1091"/>
      <c r="G33" s="1091"/>
      <c r="H33" s="1091"/>
      <c r="I33" s="1091"/>
      <c r="J33" s="1091"/>
      <c r="K33" s="1091"/>
      <c r="L33" s="1091"/>
      <c r="M33" s="1091"/>
      <c r="N33" s="1091"/>
      <c r="O33" s="1091"/>
      <c r="P33" s="1091"/>
      <c r="Q33" s="1091"/>
      <c r="R33" s="1091"/>
      <c r="S33" s="1091"/>
      <c r="T33" s="1091"/>
      <c r="U33" s="1091"/>
      <c r="V33" s="1091"/>
      <c r="X33" s="1012"/>
      <c r="Y33" s="1012"/>
      <c r="Z33" s="1012"/>
      <c r="AA33" s="948">
        <v>44957</v>
      </c>
      <c r="AB33" s="946">
        <v>28819</v>
      </c>
      <c r="AC33" s="946">
        <v>24165</v>
      </c>
      <c r="AD33" s="1012"/>
    </row>
    <row r="34" spans="2:30" s="251" customFormat="1" ht="12"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X34" s="1012"/>
      <c r="Y34" s="1012"/>
      <c r="Z34" s="1012"/>
      <c r="AA34" s="948">
        <v>44985</v>
      </c>
      <c r="AB34" s="946">
        <v>34747</v>
      </c>
      <c r="AC34" s="946">
        <v>23214</v>
      </c>
      <c r="AD34" s="1012"/>
    </row>
    <row r="35" spans="2:30" x14ac:dyDescent="0.2">
      <c r="B35" s="1075"/>
      <c r="C35" s="1075"/>
      <c r="D35" s="1075"/>
      <c r="E35" s="262"/>
      <c r="F35" s="262"/>
      <c r="AA35" s="948">
        <v>45016</v>
      </c>
      <c r="AB35" s="946">
        <f>GETPIVOTDATA("Suma de AltasSol",[1]td!$A$3,"Fecha",$AA35)</f>
        <v>39866</v>
      </c>
      <c r="AC35" s="946">
        <f>GETPIVOTDATA("Suma de BajasSol",[1]td!$A$3,"Fecha",$AA35)</f>
        <v>28170</v>
      </c>
    </row>
    <row r="36" spans="2:30" x14ac:dyDescent="0.2">
      <c r="B36" s="1076"/>
      <c r="C36" s="1076"/>
      <c r="D36" s="1076"/>
      <c r="E36" s="262"/>
      <c r="F36" s="262"/>
      <c r="AA36" s="948">
        <v>45046</v>
      </c>
      <c r="AB36" s="946">
        <f>GETPIVOTDATA("Suma de AltasSol",[1]td!$A$3,"Fecha",$AA36)</f>
        <v>35704</v>
      </c>
      <c r="AC36" s="946">
        <f>GETPIVOTDATA("Suma de BajasSol",[1]td!$A$3,"Fecha",$AA36)</f>
        <v>24597</v>
      </c>
    </row>
    <row r="37" spans="2:30" x14ac:dyDescent="0.2">
      <c r="AA37" s="948">
        <v>45077</v>
      </c>
      <c r="AB37" s="946">
        <f>GETPIVOTDATA("Suma de AltasSol",[1]td!$A$3,"Fecha",$AA37)</f>
        <v>38659</v>
      </c>
      <c r="AC37" s="946">
        <f>GETPIVOTDATA("Suma de BajasSol",[1]td!$A$3,"Fecha",$AA37)</f>
        <v>21489</v>
      </c>
    </row>
    <row r="38" spans="2:30" x14ac:dyDescent="0.2">
      <c r="AA38" s="948">
        <v>45107</v>
      </c>
      <c r="AB38" s="946">
        <f>GETPIVOTDATA("Suma de AltasSol",[1]td!$A$3,"Fecha",$AA38)</f>
        <v>38600</v>
      </c>
      <c r="AC38" s="946">
        <f>GETPIVOTDATA("Suma de BajasSol",[1]td!$A$3,"Fecha",$AA38)</f>
        <v>21018</v>
      </c>
    </row>
    <row r="39" spans="2:30" x14ac:dyDescent="0.2">
      <c r="AA39" s="948">
        <v>45138</v>
      </c>
      <c r="AB39" s="946">
        <f>GETPIVOTDATA("Suma de AltasSol",[1]td!$A$3,"Fecha",$AA39)</f>
        <v>27853</v>
      </c>
      <c r="AC39" s="946">
        <f>GETPIVOTDATA("Suma de BajasSol",[1]td!$A$3,"Fecha",$AA39)</f>
        <v>19454</v>
      </c>
    </row>
    <row r="40" spans="2:30" x14ac:dyDescent="0.2">
      <c r="AA40" s="948">
        <v>45169</v>
      </c>
      <c r="AB40" s="946">
        <f>GETPIVOTDATA("Suma de AltasSol",[1]td!$A$3,"Fecha",$AA40)</f>
        <v>23854</v>
      </c>
      <c r="AC40" s="946">
        <f>GETPIVOTDATA("Suma de BajasSol",[1]td!$A$3,"Fecha",$AA40)</f>
        <v>17588</v>
      </c>
    </row>
    <row r="41" spans="2:30" x14ac:dyDescent="0.2">
      <c r="AA41" s="948">
        <v>45199</v>
      </c>
      <c r="AB41" s="946">
        <f>GETPIVOTDATA("Suma de AltasSol",[1]td!$A$3,"Fecha",$AA41)</f>
        <v>30663</v>
      </c>
      <c r="AC41" s="946">
        <f>GETPIVOTDATA("Suma de BajasSol",[1]td!$A$3,"Fecha",$AA41)</f>
        <v>23194</v>
      </c>
    </row>
    <row r="42" spans="2:30" x14ac:dyDescent="0.2">
      <c r="AA42" s="948">
        <v>45230</v>
      </c>
      <c r="AB42" s="946">
        <f>GETPIVOTDATA("Suma de AltasSol",[1]td!$A$3,"Fecha",$AA42)</f>
        <v>29848</v>
      </c>
      <c r="AC42" s="946">
        <f>GETPIVOTDATA("Suma de BajasSol",[1]td!$A$3,"Fecha",$AA42)</f>
        <v>22671</v>
      </c>
    </row>
    <row r="43" spans="2:30" x14ac:dyDescent="0.2">
      <c r="AA43" s="948">
        <v>45260</v>
      </c>
      <c r="AB43" s="946">
        <f>GETPIVOTDATA("Suma de AltasSol",[1]td!$A$3,"Fecha",$AA43)</f>
        <v>25851</v>
      </c>
      <c r="AC43" s="946">
        <f>GETPIVOTDATA("Suma de BajasSol",[1]td!$A$3,"Fecha",$AA43)</f>
        <v>49513</v>
      </c>
    </row>
    <row r="44" spans="2:30" x14ac:dyDescent="0.2">
      <c r="AA44" s="948">
        <v>45291</v>
      </c>
      <c r="AB44" s="946">
        <f>GETPIVOTDATA("Suma de AltasSol",[1]td!$A$3,"Fecha",$AA44)</f>
        <v>20461</v>
      </c>
      <c r="AC44" s="946">
        <f>GETPIVOTDATA("Suma de BajasSol",[1]td!$A$3,"Fecha",$AA44)</f>
        <v>20498</v>
      </c>
    </row>
    <row r="45" spans="2:30" x14ac:dyDescent="0.2">
      <c r="AA45" s="948">
        <v>45322</v>
      </c>
      <c r="AB45" s="946">
        <f>GETPIVOTDATA("Suma de AltasSol",[1]td!$A$3,"Fecha",$AA45)</f>
        <v>31387</v>
      </c>
      <c r="AC45" s="946">
        <f>GETPIVOTDATA("Suma de BajasSol",[1]td!$A$3,"Fecha",$AA45)</f>
        <v>25158</v>
      </c>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69"/>
      <c r="C3" s="1069"/>
      <c r="D3" s="1069"/>
      <c r="E3" s="1069"/>
      <c r="F3" s="1069"/>
      <c r="G3" s="1069"/>
      <c r="H3" s="1069"/>
      <c r="I3" s="1069"/>
      <c r="J3" s="1069"/>
      <c r="K3" s="1069"/>
      <c r="L3" s="45"/>
      <c r="M3" s="45"/>
      <c r="W3" s="89"/>
      <c r="AA3" s="89"/>
      <c r="AD3" s="88"/>
    </row>
    <row r="4" spans="2:30" s="7" customFormat="1" ht="7.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0" s="7" customFormat="1" ht="19.5" x14ac:dyDescent="0.2">
      <c r="B5" s="1041" t="s">
        <v>408</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row>
    <row r="6" spans="2:30" s="7" customFormat="1" ht="16.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0" s="7" customFormat="1" ht="5.25" customHeight="1" x14ac:dyDescent="0.2">
      <c r="AC7" s="87"/>
      <c r="AD7" s="86"/>
    </row>
    <row r="8" spans="2:30" s="83" customFormat="1" ht="21.75" customHeight="1" x14ac:dyDescent="0.2">
      <c r="B8" s="1103" t="s">
        <v>30</v>
      </c>
      <c r="C8" s="68"/>
      <c r="D8" s="703"/>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0" s="83" customFormat="1" ht="21.75" customHeight="1" x14ac:dyDescent="0.2">
      <c r="B9" s="1104"/>
      <c r="C9" s="68"/>
      <c r="D9" s="704"/>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0" s="83" customFormat="1" ht="21.75" customHeight="1" x14ac:dyDescent="0.2">
      <c r="B10" s="1105"/>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5" t="s">
        <v>27</v>
      </c>
      <c r="D12" s="74"/>
      <c r="E12" s="77">
        <v>2674</v>
      </c>
      <c r="F12" s="76">
        <v>0.20691021303859333</v>
      </c>
      <c r="G12" s="74"/>
      <c r="H12" s="77">
        <v>42659</v>
      </c>
      <c r="I12" s="76">
        <v>3.3008910912540586</v>
      </c>
      <c r="J12" s="74"/>
      <c r="K12" s="77">
        <v>25898</v>
      </c>
      <c r="L12" s="76">
        <v>2.0039494006258378</v>
      </c>
      <c r="M12" s="74"/>
      <c r="N12" s="77">
        <v>37223</v>
      </c>
      <c r="O12" s="76">
        <v>2.880261353753014</v>
      </c>
      <c r="P12" s="74"/>
      <c r="Q12" s="77">
        <v>44775</v>
      </c>
      <c r="R12" s="76">
        <v>3.4646240795822796</v>
      </c>
      <c r="S12" s="74"/>
      <c r="T12" s="77">
        <v>75422</v>
      </c>
      <c r="U12" s="76">
        <v>5.8360441614797249</v>
      </c>
      <c r="V12" s="74"/>
      <c r="W12" s="77">
        <v>280533</v>
      </c>
      <c r="X12" s="76">
        <v>21.707233655331226</v>
      </c>
      <c r="Y12" s="74"/>
      <c r="Z12" s="77">
        <v>783164</v>
      </c>
      <c r="AA12" s="76">
        <f>Z12*100/$AC$12</f>
        <v>60.600086044935267</v>
      </c>
      <c r="AB12" s="66"/>
      <c r="AC12" s="706">
        <f>E12+H12+K12+N12+Q12+T12+W12+Z12</f>
        <v>1292348</v>
      </c>
      <c r="AD12" s="75">
        <f>F12+I12+L12+O12+R12+U12+X12+AA12</f>
        <v>100</v>
      </c>
    </row>
    <row r="13" spans="2:30" s="73" customFormat="1" ht="20.25" customHeight="1" x14ac:dyDescent="0.2">
      <c r="B13" s="707" t="s">
        <v>26</v>
      </c>
      <c r="D13" s="74"/>
      <c r="E13" s="708">
        <v>3655</v>
      </c>
      <c r="F13" s="709">
        <v>0.47145899467657654</v>
      </c>
      <c r="G13" s="74"/>
      <c r="H13" s="708">
        <v>88364</v>
      </c>
      <c r="I13" s="709">
        <v>11.398085528208211</v>
      </c>
      <c r="J13" s="74"/>
      <c r="K13" s="708">
        <v>41088</v>
      </c>
      <c r="L13" s="709">
        <v>5.2999472430290497</v>
      </c>
      <c r="M13" s="74"/>
      <c r="N13" s="708">
        <v>48658</v>
      </c>
      <c r="O13" s="709">
        <v>6.2764026711280057</v>
      </c>
      <c r="P13" s="74"/>
      <c r="Q13" s="708">
        <v>49933</v>
      </c>
      <c r="R13" s="709">
        <v>6.4408651111314628</v>
      </c>
      <c r="S13" s="74"/>
      <c r="T13" s="708">
        <v>76153</v>
      </c>
      <c r="U13" s="709">
        <v>9.8229868184966715</v>
      </c>
      <c r="V13" s="74"/>
      <c r="W13" s="708">
        <v>166737</v>
      </c>
      <c r="X13" s="709">
        <v>21.507430477534431</v>
      </c>
      <c r="Y13" s="74"/>
      <c r="Z13" s="708">
        <v>300665</v>
      </c>
      <c r="AA13" s="709">
        <f>Z13*100/$AC$13</f>
        <v>38.78282315579559</v>
      </c>
      <c r="AB13" s="66"/>
      <c r="AC13" s="710">
        <f>E13+H13+K13+N13+Q13+T13+W13+Z13</f>
        <v>775253</v>
      </c>
      <c r="AD13" s="711">
        <f>F13+I13+L13+O13+R13+U13+X13+AA13</f>
        <v>100</v>
      </c>
    </row>
    <row r="14" spans="2:30" s="70" customFormat="1" ht="3" customHeight="1" x14ac:dyDescent="0.2">
      <c r="B14" s="712"/>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6329</v>
      </c>
      <c r="F15" s="67">
        <f>E15*100/$AC$15</f>
        <v>0.30610354705767701</v>
      </c>
      <c r="G15" s="66"/>
      <c r="H15" s="65">
        <f>SUM(H12:H13)</f>
        <v>131023</v>
      </c>
      <c r="I15" s="67">
        <f>H15*100/$AC$15</f>
        <v>6.3369576625277313</v>
      </c>
      <c r="J15" s="66"/>
      <c r="K15" s="65">
        <f>SUM(K12:K13)</f>
        <v>66986</v>
      </c>
      <c r="L15" s="67">
        <f>K15*100/$AC$15</f>
        <v>3.2397933643870358</v>
      </c>
      <c r="M15" s="66"/>
      <c r="N15" s="65">
        <f>SUM(N12:N13)</f>
        <v>85881</v>
      </c>
      <c r="O15" s="67">
        <f>N15*100/$AC$15</f>
        <v>4.1536544043072139</v>
      </c>
      <c r="P15" s="66"/>
      <c r="Q15" s="65">
        <f>SUM(Q12:Q13)</f>
        <v>94708</v>
      </c>
      <c r="R15" s="67">
        <f>Q15*100/$AC$15</f>
        <v>4.5805742984260505</v>
      </c>
      <c r="S15" s="66"/>
      <c r="T15" s="65">
        <f>SUM(T12:T13)</f>
        <v>151575</v>
      </c>
      <c r="U15" s="67">
        <f>T15*100/$AC$15</f>
        <v>7.3309598902302717</v>
      </c>
      <c r="V15" s="66"/>
      <c r="W15" s="65">
        <f>SUM(W12:W13)</f>
        <v>447270</v>
      </c>
      <c r="X15" s="67">
        <f>W15*100/$AC$15</f>
        <v>21.6323168735167</v>
      </c>
      <c r="Y15" s="66"/>
      <c r="Z15" s="65">
        <f>SUM(Z12:Z13)</f>
        <v>1083829</v>
      </c>
      <c r="AA15" s="67">
        <f>Z15*100/$AC$15</f>
        <v>52.419639959547318</v>
      </c>
      <c r="AB15" s="66"/>
      <c r="AC15" s="65">
        <f>E15+H15+K15+N15+Q15+T15+W15+Z15</f>
        <v>2067601</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6329</v>
      </c>
      <c r="F19" s="59">
        <f>H15</f>
        <v>131023</v>
      </c>
      <c r="G19" s="59"/>
      <c r="H19" s="59">
        <f>K15</f>
        <v>66986</v>
      </c>
      <c r="I19" s="59">
        <f>N15</f>
        <v>85881</v>
      </c>
      <c r="J19" s="59"/>
      <c r="K19" s="59">
        <f>Q15</f>
        <v>94708</v>
      </c>
      <c r="L19" s="59">
        <f>T15</f>
        <v>151575</v>
      </c>
      <c r="M19" s="59"/>
      <c r="N19" s="59">
        <f>W15</f>
        <v>447270</v>
      </c>
      <c r="O19" s="59">
        <f>Z15</f>
        <v>1083829</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02" t="s">
        <v>17</v>
      </c>
      <c r="C36" s="1102"/>
      <c r="D36" s="1102"/>
      <c r="E36" s="1102"/>
      <c r="F36" s="1102"/>
      <c r="G36" s="1102"/>
      <c r="H36" s="1102"/>
      <c r="I36" s="1102"/>
      <c r="J36" s="1102"/>
      <c r="K36" s="1102"/>
      <c r="AD36" s="55"/>
    </row>
    <row r="37" spans="2:30" s="3" customFormat="1" ht="12.75" customHeight="1" x14ac:dyDescent="0.2">
      <c r="B37" s="1098"/>
      <c r="C37" s="1099"/>
      <c r="D37" s="1099"/>
      <c r="E37" s="1099"/>
      <c r="F37" s="1099"/>
      <c r="G37" s="1099"/>
      <c r="H37" s="1099"/>
      <c r="I37" s="1099"/>
      <c r="J37" s="1099"/>
      <c r="K37" s="1099"/>
      <c r="L37" s="1099"/>
      <c r="M37" s="1099"/>
      <c r="N37" s="1099"/>
      <c r="O37" s="1099"/>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topLeftCell="A18"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6"/>
      <c r="C2" s="1026"/>
      <c r="D2" s="1026"/>
      <c r="E2" s="1026"/>
      <c r="F2" s="1026"/>
      <c r="G2" s="1026"/>
      <c r="H2" s="1026"/>
      <c r="I2" s="1026"/>
      <c r="J2" s="1026"/>
      <c r="K2" s="1026"/>
      <c r="L2" s="1026"/>
      <c r="M2" s="1026"/>
      <c r="N2" s="1026"/>
      <c r="O2" s="1026"/>
      <c r="P2" s="1026"/>
      <c r="Q2" s="1026"/>
      <c r="R2" s="1026"/>
      <c r="S2" s="10"/>
      <c r="T2" s="16"/>
      <c r="U2" s="15"/>
      <c r="V2" s="15"/>
      <c r="W2" s="15"/>
      <c r="X2" s="15"/>
      <c r="Y2" s="15"/>
      <c r="Z2" s="15"/>
      <c r="AA2" s="15"/>
      <c r="AB2" s="15"/>
      <c r="AC2" s="15"/>
      <c r="AD2" s="15"/>
    </row>
    <row r="3" spans="1:30" x14ac:dyDescent="0.2">
      <c r="B3" s="3"/>
      <c r="C3" s="1032" t="s">
        <v>300</v>
      </c>
      <c r="D3" s="1032"/>
      <c r="E3" s="103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3" t="s">
        <v>301</v>
      </c>
      <c r="C5" s="1034"/>
      <c r="D5" s="1034"/>
      <c r="E5" s="1034"/>
      <c r="F5" s="1034"/>
      <c r="G5" s="1034"/>
      <c r="H5" s="1034"/>
      <c r="I5" s="1034"/>
      <c r="J5" s="1034"/>
      <c r="K5" s="1034"/>
      <c r="L5" s="1034"/>
      <c r="M5" s="1034"/>
      <c r="N5" s="1034"/>
      <c r="O5" s="1034"/>
      <c r="P5" s="1034"/>
      <c r="Q5" s="1035">
        <v>45322</v>
      </c>
      <c r="R5" s="1036"/>
      <c r="S5" s="103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1" t="s">
        <v>302</v>
      </c>
      <c r="C7" s="1031"/>
      <c r="D7" s="1031"/>
      <c r="E7" s="1031"/>
      <c r="F7" s="1031"/>
      <c r="G7" s="1031"/>
      <c r="H7" s="1031"/>
      <c r="I7" s="1031"/>
      <c r="J7" s="1031"/>
      <c r="K7" s="1031"/>
      <c r="L7" s="1031"/>
      <c r="M7" s="1031"/>
      <c r="N7" s="1031"/>
      <c r="O7" s="1031"/>
      <c r="P7" s="1031"/>
      <c r="Q7" s="1031"/>
      <c r="R7" s="1031"/>
      <c r="S7" s="1031"/>
      <c r="T7" s="1"/>
    </row>
    <row r="8" spans="1:30" ht="18.75" customHeight="1" x14ac:dyDescent="0.2">
      <c r="B8" s="1030" t="s">
        <v>303</v>
      </c>
      <c r="C8" s="1030"/>
      <c r="D8" s="1030"/>
      <c r="E8" s="1030"/>
      <c r="F8" s="1030"/>
      <c r="G8" s="1030"/>
      <c r="H8" s="1030"/>
      <c r="I8" s="1030"/>
      <c r="J8" s="1030"/>
      <c r="K8" s="1030"/>
      <c r="L8" s="1030"/>
      <c r="M8" s="1030"/>
      <c r="N8" s="1030"/>
      <c r="O8" s="1030"/>
      <c r="P8" s="1030"/>
      <c r="Q8" s="1030"/>
      <c r="R8" s="1030"/>
      <c r="S8" s="1030"/>
      <c r="T8" s="1"/>
    </row>
    <row r="9" spans="1:30" ht="18.75" customHeight="1" x14ac:dyDescent="0.2">
      <c r="B9" s="1030" t="s">
        <v>304</v>
      </c>
      <c r="C9" s="1030"/>
      <c r="D9" s="1030"/>
      <c r="E9" s="1030"/>
      <c r="F9" s="1030"/>
      <c r="G9" s="1030"/>
      <c r="H9" s="1030"/>
      <c r="I9" s="1030"/>
      <c r="J9" s="1030"/>
      <c r="K9" s="1030"/>
      <c r="L9" s="1030"/>
      <c r="M9" s="1030"/>
      <c r="N9" s="1030"/>
      <c r="O9" s="1030"/>
      <c r="P9" s="1030"/>
      <c r="Q9" s="1030"/>
      <c r="R9" s="1030"/>
      <c r="S9" s="1030"/>
      <c r="T9" s="1"/>
    </row>
    <row r="10" spans="1:30" ht="18.75" customHeight="1" x14ac:dyDescent="0.2">
      <c r="B10" s="1030" t="s">
        <v>305</v>
      </c>
      <c r="C10" s="1030"/>
      <c r="D10" s="1030"/>
      <c r="E10" s="1030"/>
      <c r="F10" s="1030"/>
      <c r="G10" s="1030"/>
      <c r="H10" s="1030"/>
      <c r="I10" s="1030"/>
      <c r="J10" s="1030"/>
      <c r="K10" s="1030"/>
      <c r="L10" s="1030"/>
      <c r="M10" s="1030"/>
      <c r="N10" s="1030"/>
      <c r="O10" s="1030"/>
      <c r="P10" s="1030"/>
      <c r="Q10" s="1030"/>
      <c r="R10" s="1030"/>
      <c r="S10" s="1030"/>
      <c r="T10" s="1"/>
    </row>
    <row r="11" spans="1:30" ht="18.75" customHeight="1" x14ac:dyDescent="0.2">
      <c r="B11" s="1030" t="s">
        <v>306</v>
      </c>
      <c r="C11" s="1030"/>
      <c r="D11" s="1030"/>
      <c r="E11" s="1030"/>
      <c r="F11" s="1030"/>
      <c r="G11" s="1030"/>
      <c r="H11" s="1030"/>
      <c r="I11" s="1030"/>
      <c r="J11" s="1030"/>
      <c r="K11" s="1030"/>
      <c r="L11" s="1030"/>
      <c r="M11" s="1030"/>
      <c r="N11" s="1030"/>
      <c r="O11" s="1030"/>
      <c r="P11" s="1030"/>
      <c r="Q11" s="1030"/>
      <c r="R11" s="1030"/>
      <c r="S11" s="1030"/>
      <c r="T11" s="1"/>
    </row>
    <row r="12" spans="1:30" ht="18.75" customHeight="1" x14ac:dyDescent="0.2">
      <c r="B12" s="1030" t="s">
        <v>307</v>
      </c>
      <c r="C12" s="1030"/>
      <c r="D12" s="1030"/>
      <c r="E12" s="1030"/>
      <c r="F12" s="1030"/>
      <c r="G12" s="1030"/>
      <c r="H12" s="1030"/>
      <c r="I12" s="1030"/>
      <c r="J12" s="1030"/>
      <c r="K12" s="1030"/>
      <c r="L12" s="1030"/>
      <c r="M12" s="1030"/>
      <c r="N12" s="1030"/>
      <c r="O12" s="1030"/>
      <c r="P12" s="1030"/>
      <c r="Q12" s="1030"/>
      <c r="R12" s="1030"/>
      <c r="S12" s="1030"/>
      <c r="T12" s="1"/>
    </row>
    <row r="13" spans="1:30" ht="18.75" customHeight="1" x14ac:dyDescent="0.2">
      <c r="B13" s="1030" t="s">
        <v>308</v>
      </c>
      <c r="C13" s="1030"/>
      <c r="D13" s="1030"/>
      <c r="E13" s="1030"/>
      <c r="F13" s="1030"/>
      <c r="G13" s="1030"/>
      <c r="H13" s="1030"/>
      <c r="I13" s="1030"/>
      <c r="J13" s="1030"/>
      <c r="K13" s="1030"/>
      <c r="L13" s="1030"/>
      <c r="M13" s="1030"/>
      <c r="N13" s="1030"/>
      <c r="O13" s="1030"/>
      <c r="P13" s="1030"/>
      <c r="Q13" s="1030"/>
      <c r="R13" s="1030"/>
      <c r="S13" s="1030"/>
      <c r="T13" s="1"/>
    </row>
    <row r="14" spans="1:30" ht="18.75" customHeight="1" x14ac:dyDescent="0.2">
      <c r="B14" s="1030" t="s">
        <v>309</v>
      </c>
      <c r="C14" s="1030"/>
      <c r="D14" s="1030"/>
      <c r="E14" s="1030"/>
      <c r="F14" s="1030"/>
      <c r="G14" s="1030"/>
      <c r="H14" s="1030"/>
      <c r="I14" s="1030"/>
      <c r="J14" s="1030"/>
      <c r="K14" s="1030"/>
      <c r="L14" s="1030"/>
      <c r="M14" s="1030"/>
      <c r="N14" s="1030"/>
      <c r="O14" s="1030"/>
      <c r="P14" s="1030"/>
      <c r="Q14" s="1030"/>
      <c r="R14" s="1030"/>
      <c r="S14" s="1030"/>
      <c r="T14" s="1"/>
    </row>
    <row r="15" spans="1:30" ht="18.75" customHeight="1" x14ac:dyDescent="0.2">
      <c r="B15" s="862"/>
      <c r="C15" s="862"/>
      <c r="D15" s="862"/>
      <c r="E15" s="862"/>
      <c r="F15" s="862"/>
      <c r="G15" s="862"/>
      <c r="H15" s="862"/>
      <c r="I15" s="862"/>
      <c r="J15" s="862"/>
      <c r="K15" s="862"/>
      <c r="L15" s="862"/>
      <c r="M15" s="862"/>
      <c r="N15" s="862"/>
      <c r="O15" s="862"/>
      <c r="P15" s="862"/>
      <c r="Q15" s="862"/>
      <c r="R15" s="862"/>
      <c r="S15" s="862"/>
      <c r="T15" s="1"/>
    </row>
    <row r="16" spans="1:30" ht="18.75" customHeight="1" x14ac:dyDescent="0.2">
      <c r="B16" s="1031" t="s">
        <v>310</v>
      </c>
      <c r="C16" s="1031"/>
      <c r="D16" s="1031"/>
      <c r="E16" s="1031"/>
      <c r="F16" s="1031"/>
      <c r="G16" s="1031"/>
      <c r="H16" s="1031"/>
      <c r="I16" s="1031"/>
      <c r="J16" s="1031"/>
      <c r="K16" s="1031"/>
      <c r="L16" s="1031"/>
      <c r="M16" s="1031"/>
      <c r="N16" s="1031"/>
      <c r="O16" s="1031"/>
      <c r="P16" s="1031"/>
      <c r="Q16" s="1031"/>
      <c r="R16" s="1031"/>
      <c r="S16" s="1031"/>
      <c r="T16" s="1"/>
    </row>
    <row r="17" spans="2:21" ht="18.75" customHeight="1" x14ac:dyDescent="0.2">
      <c r="B17" s="1030" t="s">
        <v>311</v>
      </c>
      <c r="C17" s="1030"/>
      <c r="D17" s="1030"/>
      <c r="E17" s="1030"/>
      <c r="F17" s="1030"/>
      <c r="G17" s="1030"/>
      <c r="H17" s="1030"/>
      <c r="I17" s="1030"/>
      <c r="J17" s="1030"/>
      <c r="K17" s="1030"/>
      <c r="L17" s="1030"/>
      <c r="M17" s="1030"/>
      <c r="N17" s="1030"/>
      <c r="O17" s="1030"/>
      <c r="P17" s="1030"/>
      <c r="Q17" s="1030"/>
      <c r="R17" s="1030"/>
      <c r="S17" s="1030"/>
      <c r="T17" s="862"/>
    </row>
    <row r="18" spans="2:21" ht="18.75" customHeight="1" x14ac:dyDescent="0.2">
      <c r="B18" s="1030" t="s">
        <v>312</v>
      </c>
      <c r="C18" s="1030"/>
      <c r="D18" s="1030"/>
      <c r="E18" s="1030"/>
      <c r="F18" s="1030"/>
      <c r="G18" s="1030"/>
      <c r="H18" s="1030"/>
      <c r="I18" s="1030"/>
      <c r="J18" s="1030"/>
      <c r="K18" s="1030"/>
      <c r="L18" s="1030"/>
      <c r="M18" s="1030"/>
      <c r="N18" s="1030"/>
      <c r="O18" s="1030"/>
      <c r="P18" s="1030"/>
      <c r="Q18" s="1030"/>
      <c r="R18" s="1030"/>
      <c r="S18" s="1030"/>
      <c r="T18" s="862"/>
    </row>
    <row r="19" spans="2:21" ht="18.75" customHeight="1" x14ac:dyDescent="0.2">
      <c r="B19" s="1030" t="s">
        <v>313</v>
      </c>
      <c r="C19" s="1030"/>
      <c r="D19" s="1030"/>
      <c r="E19" s="1030"/>
      <c r="F19" s="1030"/>
      <c r="G19" s="1030"/>
      <c r="H19" s="1030"/>
      <c r="I19" s="1030"/>
      <c r="J19" s="1030"/>
      <c r="K19" s="1030"/>
      <c r="L19" s="1030"/>
      <c r="M19" s="1030"/>
      <c r="N19" s="1030"/>
      <c r="O19" s="1030"/>
      <c r="P19" s="1030"/>
      <c r="Q19" s="1030"/>
      <c r="R19" s="1030"/>
      <c r="S19" s="1030"/>
      <c r="T19" s="862"/>
    </row>
    <row r="20" spans="2:21" ht="18.75" customHeight="1" x14ac:dyDescent="0.2">
      <c r="B20" s="1030" t="s">
        <v>314</v>
      </c>
      <c r="C20" s="1030"/>
      <c r="D20" s="1030"/>
      <c r="E20" s="1030"/>
      <c r="F20" s="1030"/>
      <c r="G20" s="1030"/>
      <c r="H20" s="1030"/>
      <c r="I20" s="1030"/>
      <c r="J20" s="1030"/>
      <c r="K20" s="1030"/>
      <c r="L20" s="1030"/>
      <c r="M20" s="1030"/>
      <c r="N20" s="1030"/>
      <c r="O20" s="1030"/>
      <c r="P20" s="1030"/>
      <c r="Q20" s="1030"/>
      <c r="R20" s="1030"/>
      <c r="S20" s="1030"/>
      <c r="T20" s="862"/>
    </row>
    <row r="21" spans="2:21" ht="18.75" customHeight="1" x14ac:dyDescent="0.2">
      <c r="B21" s="1030" t="s">
        <v>315</v>
      </c>
      <c r="C21" s="1030"/>
      <c r="D21" s="1030"/>
      <c r="E21" s="1030"/>
      <c r="F21" s="1030"/>
      <c r="G21" s="1030"/>
      <c r="H21" s="1030"/>
      <c r="I21" s="1030"/>
      <c r="J21" s="1030"/>
      <c r="K21" s="1030"/>
      <c r="L21" s="1030"/>
      <c r="M21" s="1030"/>
      <c r="N21" s="1030"/>
      <c r="O21" s="1030"/>
      <c r="P21" s="1030"/>
      <c r="Q21" s="1030"/>
      <c r="R21" s="1030"/>
      <c r="S21" s="1030"/>
      <c r="T21" s="1030"/>
    </row>
    <row r="22" spans="2:21" ht="18.75" customHeight="1" x14ac:dyDescent="0.2">
      <c r="B22" s="1030" t="s">
        <v>316</v>
      </c>
      <c r="C22" s="1030"/>
      <c r="D22" s="1030"/>
      <c r="E22" s="1030"/>
      <c r="F22" s="1030"/>
      <c r="G22" s="1030"/>
      <c r="H22" s="1030"/>
      <c r="I22" s="1030"/>
      <c r="J22" s="1030"/>
      <c r="K22" s="1030"/>
      <c r="L22" s="1030"/>
      <c r="M22" s="1030"/>
      <c r="N22" s="1030"/>
      <c r="O22" s="1030"/>
      <c r="P22" s="1030"/>
      <c r="Q22" s="1030"/>
      <c r="R22" s="1030"/>
      <c r="S22" s="1030"/>
      <c r="T22" s="862"/>
    </row>
    <row r="23" spans="2:21" ht="18.75" customHeight="1" x14ac:dyDescent="0.2">
      <c r="B23" s="1030" t="s">
        <v>317</v>
      </c>
      <c r="C23" s="1030"/>
      <c r="D23" s="1030"/>
      <c r="E23" s="1030"/>
      <c r="F23" s="1030"/>
      <c r="G23" s="1030"/>
      <c r="H23" s="1030"/>
      <c r="I23" s="1030"/>
      <c r="J23" s="1030"/>
      <c r="K23" s="1030"/>
      <c r="L23" s="1030"/>
      <c r="M23" s="1030"/>
      <c r="N23" s="1030"/>
      <c r="O23" s="1030"/>
      <c r="P23" s="1030"/>
      <c r="Q23" s="1030"/>
      <c r="R23" s="1030"/>
      <c r="S23" s="1030"/>
      <c r="T23" s="862"/>
    </row>
    <row r="24" spans="2:21" ht="18.75" customHeight="1" x14ac:dyDescent="0.2">
      <c r="B24" s="862"/>
      <c r="C24" s="862"/>
      <c r="D24" s="862"/>
      <c r="E24" s="862"/>
      <c r="F24" s="862"/>
      <c r="G24" s="862"/>
      <c r="H24" s="862"/>
      <c r="I24" s="862"/>
      <c r="J24" s="862"/>
      <c r="K24" s="862"/>
      <c r="L24" s="862"/>
      <c r="M24" s="862"/>
      <c r="N24" s="862"/>
      <c r="O24" s="862"/>
      <c r="P24" s="862"/>
      <c r="Q24" s="862"/>
      <c r="R24" s="862"/>
      <c r="S24" s="862"/>
      <c r="T24" s="787"/>
    </row>
    <row r="25" spans="2:21" ht="18.75" customHeight="1" x14ac:dyDescent="0.2">
      <c r="B25" s="1031" t="s">
        <v>318</v>
      </c>
      <c r="C25" s="1031"/>
      <c r="D25" s="1031"/>
      <c r="E25" s="1031"/>
      <c r="F25" s="1031"/>
      <c r="G25" s="1031"/>
      <c r="H25" s="1031"/>
      <c r="I25" s="1031"/>
      <c r="J25" s="1031"/>
      <c r="K25" s="1031"/>
      <c r="L25" s="1031"/>
      <c r="M25" s="1031"/>
      <c r="N25" s="1031"/>
      <c r="O25" s="1031"/>
      <c r="P25" s="1031"/>
      <c r="Q25" s="1031"/>
      <c r="R25" s="1031"/>
      <c r="S25" s="1031"/>
      <c r="T25" s="1"/>
    </row>
    <row r="26" spans="2:21" ht="18.75" customHeight="1" x14ac:dyDescent="0.2">
      <c r="B26" s="1030" t="s">
        <v>319</v>
      </c>
      <c r="C26" s="1030"/>
      <c r="D26" s="1030"/>
      <c r="E26" s="1030"/>
      <c r="F26" s="1030"/>
      <c r="G26" s="1030"/>
      <c r="H26" s="1030"/>
      <c r="I26" s="1030"/>
      <c r="J26" s="1030"/>
      <c r="K26" s="1030"/>
      <c r="L26" s="1030"/>
      <c r="M26" s="1030"/>
      <c r="N26" s="1030"/>
      <c r="O26" s="1030"/>
      <c r="P26" s="1030"/>
      <c r="Q26" s="1030"/>
      <c r="R26" s="1030"/>
      <c r="S26" s="1030"/>
      <c r="T26" s="1030"/>
      <c r="U26" s="1030"/>
    </row>
    <row r="27" spans="2:21" ht="18.75" customHeight="1" x14ac:dyDescent="0.2">
      <c r="B27" s="1030" t="s">
        <v>320</v>
      </c>
      <c r="C27" s="1030"/>
      <c r="D27" s="1030"/>
      <c r="E27" s="1030"/>
      <c r="F27" s="1030"/>
      <c r="G27" s="1030"/>
      <c r="H27" s="1030"/>
      <c r="I27" s="1030"/>
      <c r="J27" s="1030"/>
      <c r="K27" s="1030"/>
      <c r="L27" s="1030"/>
      <c r="M27" s="1030"/>
      <c r="N27" s="1030"/>
      <c r="O27" s="1030"/>
      <c r="P27" s="1030"/>
      <c r="Q27" s="1030"/>
      <c r="R27" s="1030"/>
      <c r="S27" s="1030"/>
      <c r="T27" s="1030"/>
      <c r="U27" s="1030"/>
    </row>
    <row r="28" spans="2:21" ht="18.75" customHeight="1" x14ac:dyDescent="0.2">
      <c r="B28" s="1030" t="s">
        <v>321</v>
      </c>
      <c r="C28" s="1030"/>
      <c r="D28" s="1030"/>
      <c r="E28" s="1030"/>
      <c r="F28" s="1030"/>
      <c r="G28" s="1030"/>
      <c r="H28" s="1030"/>
      <c r="I28" s="1030"/>
      <c r="J28" s="1030"/>
      <c r="K28" s="1030"/>
      <c r="L28" s="1030"/>
      <c r="M28" s="1030"/>
      <c r="N28" s="1030"/>
      <c r="O28" s="1030"/>
      <c r="P28" s="1030"/>
      <c r="Q28" s="1030"/>
      <c r="R28" s="1030"/>
      <c r="S28" s="1030"/>
      <c r="T28" s="1030"/>
      <c r="U28" s="1030"/>
    </row>
    <row r="29" spans="2:21" ht="18.75" customHeight="1" x14ac:dyDescent="0.2">
      <c r="B29" s="1030" t="s">
        <v>322</v>
      </c>
      <c r="C29" s="1030"/>
      <c r="D29" s="1030"/>
      <c r="E29" s="1030"/>
      <c r="F29" s="1030"/>
      <c r="G29" s="1030"/>
      <c r="H29" s="1030"/>
      <c r="I29" s="1030"/>
      <c r="J29" s="1030"/>
      <c r="K29" s="1030"/>
      <c r="L29" s="1030"/>
      <c r="M29" s="1030"/>
      <c r="N29" s="1030"/>
      <c r="O29" s="1030"/>
      <c r="P29" s="1030"/>
      <c r="Q29" s="1030"/>
      <c r="R29" s="1030"/>
      <c r="S29" s="1030"/>
      <c r="T29" s="1030"/>
      <c r="U29" s="1030"/>
    </row>
    <row r="30" spans="2:21" ht="15" customHeight="1" x14ac:dyDescent="0.2">
      <c r="B30" s="1030" t="s">
        <v>323</v>
      </c>
      <c r="C30" s="1030"/>
      <c r="D30" s="1030"/>
      <c r="E30" s="1030"/>
      <c r="F30" s="1030"/>
      <c r="G30" s="1030"/>
      <c r="H30" s="1030"/>
      <c r="I30" s="1030"/>
      <c r="J30" s="1030"/>
      <c r="K30" s="1030"/>
      <c r="L30" s="1030"/>
      <c r="M30" s="1030"/>
      <c r="N30" s="1030"/>
      <c r="O30" s="1030"/>
      <c r="P30" s="1030"/>
      <c r="Q30" s="1030"/>
      <c r="R30" s="1030"/>
      <c r="S30" s="1030"/>
      <c r="T30" s="1030"/>
      <c r="U30" s="1030"/>
    </row>
    <row r="31" spans="2:21" ht="18.75" customHeight="1" x14ac:dyDescent="0.2">
      <c r="B31" s="1030" t="s">
        <v>324</v>
      </c>
      <c r="C31" s="1030"/>
      <c r="D31" s="1030"/>
      <c r="E31" s="1030"/>
      <c r="F31" s="1030"/>
      <c r="G31" s="1030"/>
      <c r="H31" s="1030"/>
      <c r="I31" s="1030"/>
      <c r="J31" s="1030"/>
      <c r="K31" s="1030"/>
      <c r="L31" s="1030"/>
      <c r="M31" s="1030"/>
      <c r="N31" s="1030"/>
      <c r="O31" s="1030"/>
      <c r="P31" s="1030"/>
      <c r="Q31" s="1030"/>
      <c r="R31" s="1030"/>
      <c r="S31" s="1030"/>
      <c r="T31" s="1030"/>
      <c r="U31" s="1030"/>
    </row>
    <row r="32" spans="2:21" ht="18.75" customHeight="1" x14ac:dyDescent="0.2">
      <c r="B32" s="862"/>
      <c r="C32" s="862"/>
      <c r="D32" s="862"/>
      <c r="E32" s="862"/>
      <c r="F32" s="862"/>
      <c r="G32" s="862"/>
      <c r="H32" s="862"/>
      <c r="I32" s="862"/>
      <c r="J32" s="862"/>
      <c r="K32" s="862"/>
      <c r="L32" s="862"/>
      <c r="M32" s="862"/>
      <c r="N32" s="862"/>
      <c r="O32" s="862"/>
      <c r="P32" s="862"/>
      <c r="Q32" s="862"/>
      <c r="R32" s="862"/>
      <c r="S32" s="862"/>
      <c r="T32" s="787"/>
    </row>
    <row r="33" spans="2:20" ht="15.95" customHeight="1" x14ac:dyDescent="0.2">
      <c r="B33" s="787"/>
      <c r="C33" s="787"/>
      <c r="D33" s="787"/>
      <c r="E33" s="787"/>
      <c r="F33" s="787"/>
      <c r="G33" s="787"/>
      <c r="H33" s="787"/>
      <c r="I33" s="787"/>
      <c r="J33" s="787"/>
      <c r="K33" s="787"/>
      <c r="L33" s="787"/>
      <c r="M33" s="787"/>
      <c r="N33" s="787"/>
      <c r="O33" s="788"/>
      <c r="P33" s="787"/>
      <c r="Q33" s="788"/>
      <c r="R33" s="787"/>
      <c r="S33" s="787"/>
      <c r="T33" s="787"/>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69"/>
      <c r="C2" s="1069"/>
      <c r="D2" s="1069"/>
      <c r="E2" s="1069"/>
      <c r="F2" s="1069"/>
      <c r="G2" s="92"/>
      <c r="H2" s="1113"/>
      <c r="I2" s="1113"/>
      <c r="J2" s="1113"/>
      <c r="K2" s="1113"/>
      <c r="L2" s="1113"/>
      <c r="M2" s="1113"/>
      <c r="N2" s="1113"/>
      <c r="O2" s="1113"/>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1" t="s">
        <v>409</v>
      </c>
      <c r="C4" s="1041"/>
      <c r="D4" s="1041"/>
      <c r="E4" s="1041"/>
      <c r="F4" s="1041"/>
      <c r="G4" s="1041"/>
      <c r="H4" s="1041"/>
      <c r="I4" s="1041"/>
      <c r="J4" s="1041"/>
      <c r="K4" s="1041"/>
      <c r="L4" s="1041"/>
      <c r="M4" s="1041"/>
      <c r="N4" s="1041"/>
      <c r="O4" s="1041"/>
      <c r="P4" s="1041"/>
      <c r="Q4" s="1041"/>
      <c r="R4" s="1041"/>
      <c r="S4" s="1041"/>
      <c r="T4" s="1041"/>
      <c r="U4" s="1041"/>
      <c r="V4" s="1041"/>
      <c r="W4" s="1041"/>
      <c r="X4" s="1041"/>
    </row>
    <row r="5" spans="1:24" s="93" customFormat="1" ht="1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14" t="s">
        <v>15</v>
      </c>
      <c r="C7" s="23"/>
      <c r="D7" s="1070" t="s">
        <v>32</v>
      </c>
      <c r="E7" s="1071"/>
      <c r="F7" s="21"/>
      <c r="G7" s="96"/>
      <c r="H7" s="1070" t="s">
        <v>253</v>
      </c>
      <c r="I7" s="1071"/>
      <c r="J7" s="41"/>
      <c r="K7" s="1070" t="s">
        <v>34</v>
      </c>
      <c r="L7" s="1071"/>
      <c r="M7" s="41"/>
      <c r="N7" s="1070" t="s">
        <v>52</v>
      </c>
      <c r="O7" s="1071"/>
      <c r="P7" s="41"/>
      <c r="Q7" s="1070" t="s">
        <v>53</v>
      </c>
      <c r="R7" s="1071"/>
      <c r="T7" s="1109" t="s">
        <v>54</v>
      </c>
      <c r="U7" s="1110"/>
      <c r="V7" s="41"/>
      <c r="W7" s="1070" t="s">
        <v>121</v>
      </c>
      <c r="X7" s="1071"/>
    </row>
    <row r="8" spans="1:24" s="39" customFormat="1" ht="29.25" customHeight="1" x14ac:dyDescent="0.2">
      <c r="A8" s="98"/>
      <c r="B8" s="1115"/>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417819</v>
      </c>
      <c r="E10" s="185">
        <v>20.207912455062655</v>
      </c>
      <c r="F10" s="106"/>
      <c r="G10" s="107"/>
      <c r="H10" s="105">
        <v>388688</v>
      </c>
      <c r="I10" s="185">
        <v>93.027842199612749</v>
      </c>
      <c r="J10" s="108"/>
      <c r="K10" s="105">
        <v>83914</v>
      </c>
      <c r="L10" s="185">
        <v>21.589037994484009</v>
      </c>
      <c r="M10" s="109">
        <v>53364</v>
      </c>
      <c r="N10" s="105">
        <v>142250</v>
      </c>
      <c r="O10" s="185">
        <v>36.597476639361133</v>
      </c>
      <c r="P10" s="107">
        <v>53364</v>
      </c>
      <c r="Q10" s="105">
        <v>92357</v>
      </c>
      <c r="R10" s="185">
        <f t="shared" ref="R10:R27" si="0">Q10*100/H10</f>
        <v>23.761217223068375</v>
      </c>
      <c r="S10" s="110"/>
      <c r="T10" s="105">
        <f t="shared" ref="T10:T27" si="1">K10+N10+Q10</f>
        <v>318521</v>
      </c>
      <c r="U10" s="185">
        <f>T10*100/H10</f>
        <v>81.947731856913521</v>
      </c>
      <c r="V10" s="107">
        <v>53364</v>
      </c>
      <c r="W10" s="105">
        <v>70167</v>
      </c>
      <c r="X10" s="185">
        <f>W10*100/H10</f>
        <v>18.052268143086486</v>
      </c>
    </row>
    <row r="11" spans="1:24" s="104" customFormat="1" ht="18" customHeight="1" x14ac:dyDescent="0.2">
      <c r="A11" s="103"/>
      <c r="B11" s="32" t="s">
        <v>10</v>
      </c>
      <c r="D11" s="111">
        <v>54342</v>
      </c>
      <c r="E11" s="186">
        <v>2.628263383505812</v>
      </c>
      <c r="F11" s="106"/>
      <c r="G11" s="107"/>
      <c r="H11" s="111">
        <v>48423</v>
      </c>
      <c r="I11" s="186">
        <v>89.107872363917409</v>
      </c>
      <c r="J11" s="108"/>
      <c r="K11" s="111">
        <v>11824</v>
      </c>
      <c r="L11" s="186">
        <v>24.418148400553456</v>
      </c>
      <c r="M11" s="109">
        <v>5161</v>
      </c>
      <c r="N11" s="111">
        <v>14659</v>
      </c>
      <c r="O11" s="186">
        <v>30.272804245916198</v>
      </c>
      <c r="P11" s="107">
        <v>5161</v>
      </c>
      <c r="Q11" s="111">
        <v>13886</v>
      </c>
      <c r="R11" s="186">
        <f t="shared" si="0"/>
        <v>28.676455403423994</v>
      </c>
      <c r="S11" s="110"/>
      <c r="T11" s="111">
        <f t="shared" si="1"/>
        <v>40369</v>
      </c>
      <c r="U11" s="186">
        <f t="shared" ref="U11:U27" si="2">T11*100/H11</f>
        <v>83.367408049893641</v>
      </c>
      <c r="V11" s="107">
        <v>5161</v>
      </c>
      <c r="W11" s="111">
        <v>8054</v>
      </c>
      <c r="X11" s="186">
        <f t="shared" ref="X11:X27" si="3">W11*100/H11</f>
        <v>16.632591950106356</v>
      </c>
    </row>
    <row r="12" spans="1:24" s="104" customFormat="1" ht="18" customHeight="1" x14ac:dyDescent="0.2">
      <c r="A12" s="103"/>
      <c r="B12" s="32" t="s">
        <v>40</v>
      </c>
      <c r="D12" s="111">
        <v>47031</v>
      </c>
      <c r="E12" s="186">
        <v>2.2746651795970307</v>
      </c>
      <c r="F12" s="106"/>
      <c r="G12" s="107"/>
      <c r="H12" s="111">
        <v>41059</v>
      </c>
      <c r="I12" s="186">
        <v>87.301992302949117</v>
      </c>
      <c r="J12" s="108"/>
      <c r="K12" s="111">
        <v>7982</v>
      </c>
      <c r="L12" s="186">
        <v>19.440317591758202</v>
      </c>
      <c r="M12" s="109">
        <v>3593</v>
      </c>
      <c r="N12" s="111">
        <v>10902</v>
      </c>
      <c r="O12" s="186">
        <v>26.552034876640931</v>
      </c>
      <c r="P12" s="107">
        <v>3593</v>
      </c>
      <c r="Q12" s="111">
        <v>13494</v>
      </c>
      <c r="R12" s="186">
        <f t="shared" si="0"/>
        <v>32.864901726783408</v>
      </c>
      <c r="S12" s="110"/>
      <c r="T12" s="111">
        <f t="shared" si="1"/>
        <v>32378</v>
      </c>
      <c r="U12" s="186">
        <f t="shared" si="2"/>
        <v>78.857254195182549</v>
      </c>
      <c r="V12" s="107">
        <v>3593</v>
      </c>
      <c r="W12" s="111">
        <v>8681</v>
      </c>
      <c r="X12" s="186">
        <f t="shared" si="3"/>
        <v>21.142745804817459</v>
      </c>
    </row>
    <row r="13" spans="1:24" s="104" customFormat="1" ht="18" customHeight="1" x14ac:dyDescent="0.2">
      <c r="A13" s="103"/>
      <c r="B13" s="32" t="s">
        <v>41</v>
      </c>
      <c r="D13" s="111">
        <v>43746</v>
      </c>
      <c r="E13" s="186">
        <v>2.1157853957315749</v>
      </c>
      <c r="F13" s="106"/>
      <c r="G13" s="107"/>
      <c r="H13" s="111">
        <v>40777</v>
      </c>
      <c r="I13" s="186">
        <v>93.213093768573131</v>
      </c>
      <c r="J13" s="108"/>
      <c r="K13" s="111">
        <v>8303</v>
      </c>
      <c r="L13" s="186">
        <v>20.361968756897269</v>
      </c>
      <c r="M13" s="109">
        <v>2742</v>
      </c>
      <c r="N13" s="111">
        <v>11087</v>
      </c>
      <c r="O13" s="186">
        <v>27.189346935772615</v>
      </c>
      <c r="P13" s="107">
        <v>2742</v>
      </c>
      <c r="Q13" s="111">
        <v>13954</v>
      </c>
      <c r="R13" s="186">
        <f t="shared" si="0"/>
        <v>34.220271231331388</v>
      </c>
      <c r="S13" s="110"/>
      <c r="T13" s="111">
        <f t="shared" si="1"/>
        <v>33344</v>
      </c>
      <c r="U13" s="186">
        <f t="shared" si="2"/>
        <v>81.771586924001269</v>
      </c>
      <c r="V13" s="107">
        <v>2742</v>
      </c>
      <c r="W13" s="111">
        <v>7433</v>
      </c>
      <c r="X13" s="186">
        <f t="shared" si="3"/>
        <v>18.228413075998724</v>
      </c>
    </row>
    <row r="14" spans="1:24" s="104" customFormat="1" ht="18" customHeight="1" x14ac:dyDescent="0.2">
      <c r="A14" s="103"/>
      <c r="B14" s="32" t="s">
        <v>9</v>
      </c>
      <c r="D14" s="111">
        <v>63642</v>
      </c>
      <c r="E14" s="186">
        <v>3.0780600318920333</v>
      </c>
      <c r="F14" s="106"/>
      <c r="G14" s="107"/>
      <c r="H14" s="111">
        <v>53252</v>
      </c>
      <c r="I14" s="186">
        <v>83.674303133151071</v>
      </c>
      <c r="J14" s="108"/>
      <c r="K14" s="111">
        <v>15464</v>
      </c>
      <c r="L14" s="186">
        <v>29.039284909486966</v>
      </c>
      <c r="M14" s="109">
        <v>7296</v>
      </c>
      <c r="N14" s="111">
        <v>16369</v>
      </c>
      <c r="O14" s="186">
        <v>30.73875159618418</v>
      </c>
      <c r="P14" s="107">
        <v>7296</v>
      </c>
      <c r="Q14" s="111">
        <v>14995</v>
      </c>
      <c r="R14" s="186">
        <f t="shared" si="0"/>
        <v>28.158566814391946</v>
      </c>
      <c r="S14" s="110"/>
      <c r="T14" s="111">
        <f t="shared" si="1"/>
        <v>46828</v>
      </c>
      <c r="U14" s="186">
        <f t="shared" si="2"/>
        <v>87.936603320063099</v>
      </c>
      <c r="V14" s="107">
        <v>7296</v>
      </c>
      <c r="W14" s="111">
        <v>6424</v>
      </c>
      <c r="X14" s="186">
        <f t="shared" si="3"/>
        <v>12.063396679936904</v>
      </c>
    </row>
    <row r="15" spans="1:24" s="104" customFormat="1" ht="18" customHeight="1" x14ac:dyDescent="0.2">
      <c r="A15" s="103"/>
      <c r="B15" s="32" t="s">
        <v>8</v>
      </c>
      <c r="D15" s="111">
        <v>23735</v>
      </c>
      <c r="E15" s="186">
        <v>1.1479487580050503</v>
      </c>
      <c r="F15" s="106"/>
      <c r="G15" s="107"/>
      <c r="H15" s="111">
        <v>22940</v>
      </c>
      <c r="I15" s="186">
        <v>96.650516115441334</v>
      </c>
      <c r="J15" s="108"/>
      <c r="K15" s="111">
        <v>5540</v>
      </c>
      <c r="L15" s="186">
        <v>24.149956408020923</v>
      </c>
      <c r="M15" s="109">
        <v>3462</v>
      </c>
      <c r="N15" s="111">
        <v>7862</v>
      </c>
      <c r="O15" s="186">
        <v>34.272013949433301</v>
      </c>
      <c r="P15" s="107">
        <v>3462</v>
      </c>
      <c r="Q15" s="111">
        <v>5203</v>
      </c>
      <c r="R15" s="186">
        <f t="shared" si="0"/>
        <v>22.680906713164777</v>
      </c>
      <c r="S15" s="110"/>
      <c r="T15" s="111">
        <f t="shared" si="1"/>
        <v>18605</v>
      </c>
      <c r="U15" s="186">
        <f t="shared" si="2"/>
        <v>81.102877070619002</v>
      </c>
      <c r="V15" s="107">
        <v>3462</v>
      </c>
      <c r="W15" s="111">
        <v>4335</v>
      </c>
      <c r="X15" s="186">
        <f t="shared" si="3"/>
        <v>18.897122929380995</v>
      </c>
    </row>
    <row r="16" spans="1:24" s="104" customFormat="1" ht="18" customHeight="1" x14ac:dyDescent="0.2">
      <c r="A16" s="103"/>
      <c r="B16" s="32" t="s">
        <v>7</v>
      </c>
      <c r="D16" s="111">
        <v>157332</v>
      </c>
      <c r="E16" s="186">
        <v>7.6093985251506453</v>
      </c>
      <c r="F16" s="106"/>
      <c r="G16" s="107"/>
      <c r="H16" s="111">
        <v>149948</v>
      </c>
      <c r="I16" s="186">
        <v>95.306739887626165</v>
      </c>
      <c r="J16" s="108"/>
      <c r="K16" s="111">
        <v>34765</v>
      </c>
      <c r="L16" s="186">
        <v>23.184704030730654</v>
      </c>
      <c r="M16" s="109">
        <v>14325</v>
      </c>
      <c r="N16" s="111">
        <v>40422</v>
      </c>
      <c r="O16" s="186">
        <v>26.957345213007176</v>
      </c>
      <c r="P16" s="107">
        <v>14325</v>
      </c>
      <c r="Q16" s="111">
        <v>47897</v>
      </c>
      <c r="R16" s="186">
        <f t="shared" si="0"/>
        <v>31.942406700989675</v>
      </c>
      <c r="S16" s="110"/>
      <c r="T16" s="111">
        <f t="shared" si="1"/>
        <v>123084</v>
      </c>
      <c r="U16" s="186">
        <f t="shared" si="2"/>
        <v>82.084455944727509</v>
      </c>
      <c r="V16" s="107">
        <v>14325</v>
      </c>
      <c r="W16" s="111">
        <v>26864</v>
      </c>
      <c r="X16" s="186">
        <f t="shared" si="3"/>
        <v>17.915544055272495</v>
      </c>
    </row>
    <row r="17" spans="1:24" s="104" customFormat="1" ht="18" customHeight="1" x14ac:dyDescent="0.2">
      <c r="A17" s="103"/>
      <c r="B17" s="32" t="s">
        <v>43</v>
      </c>
      <c r="D17" s="111">
        <v>95728</v>
      </c>
      <c r="E17" s="186">
        <v>4.6299068340555065</v>
      </c>
      <c r="F17" s="106"/>
      <c r="G17" s="107"/>
      <c r="H17" s="111">
        <v>92434</v>
      </c>
      <c r="I17" s="186">
        <v>96.559000501420698</v>
      </c>
      <c r="J17" s="108"/>
      <c r="K17" s="111">
        <v>22544</v>
      </c>
      <c r="L17" s="186">
        <v>24.389293982733626</v>
      </c>
      <c r="M17" s="109">
        <v>9188</v>
      </c>
      <c r="N17" s="111">
        <v>24645</v>
      </c>
      <c r="O17" s="186">
        <v>26.662267131142219</v>
      </c>
      <c r="P17" s="107">
        <v>9188</v>
      </c>
      <c r="Q17" s="111">
        <v>28290</v>
      </c>
      <c r="R17" s="186">
        <f t="shared" si="0"/>
        <v>30.605621308176644</v>
      </c>
      <c r="S17" s="110"/>
      <c r="T17" s="111">
        <f t="shared" si="1"/>
        <v>75479</v>
      </c>
      <c r="U17" s="186">
        <f t="shared" si="2"/>
        <v>81.657182422052486</v>
      </c>
      <c r="V17" s="107">
        <v>9188</v>
      </c>
      <c r="W17" s="111">
        <v>16955</v>
      </c>
      <c r="X17" s="186">
        <f t="shared" si="3"/>
        <v>18.342817577947507</v>
      </c>
    </row>
    <row r="18" spans="1:24" s="104" customFormat="1" ht="18" customHeight="1" x14ac:dyDescent="0.2">
      <c r="A18" s="103"/>
      <c r="B18" s="32" t="s">
        <v>44</v>
      </c>
      <c r="D18" s="111">
        <v>354657</v>
      </c>
      <c r="E18" s="186">
        <v>17.153067734055071</v>
      </c>
      <c r="F18" s="106"/>
      <c r="G18" s="107"/>
      <c r="H18" s="111">
        <v>327118</v>
      </c>
      <c r="I18" s="186">
        <v>92.235032721756511</v>
      </c>
      <c r="J18" s="108"/>
      <c r="K18" s="111">
        <v>49066</v>
      </c>
      <c r="L18" s="186">
        <v>14.999480309857605</v>
      </c>
      <c r="M18" s="109">
        <v>34612</v>
      </c>
      <c r="N18" s="111">
        <v>96500</v>
      </c>
      <c r="O18" s="186">
        <v>29.500058083015915</v>
      </c>
      <c r="P18" s="107">
        <v>34612</v>
      </c>
      <c r="Q18" s="111">
        <v>104100</v>
      </c>
      <c r="R18" s="186">
        <f t="shared" si="0"/>
        <v>31.82337871960577</v>
      </c>
      <c r="S18" s="110"/>
      <c r="T18" s="111">
        <f t="shared" si="1"/>
        <v>249666</v>
      </c>
      <c r="U18" s="186">
        <f t="shared" si="2"/>
        <v>76.322917112479288</v>
      </c>
      <c r="V18" s="107">
        <v>34612</v>
      </c>
      <c r="W18" s="111">
        <v>77452</v>
      </c>
      <c r="X18" s="186">
        <f t="shared" si="3"/>
        <v>23.677082887520712</v>
      </c>
    </row>
    <row r="19" spans="1:24" s="104" customFormat="1" ht="18" customHeight="1" x14ac:dyDescent="0.2">
      <c r="A19" s="103"/>
      <c r="B19" s="32" t="s">
        <v>6</v>
      </c>
      <c r="D19" s="111">
        <v>204614</v>
      </c>
      <c r="E19" s="186">
        <v>9.8962033777310037</v>
      </c>
      <c r="F19" s="106"/>
      <c r="G19" s="107"/>
      <c r="H19" s="111">
        <v>189273</v>
      </c>
      <c r="I19" s="186">
        <v>92.502468061813957</v>
      </c>
      <c r="J19" s="108"/>
      <c r="K19" s="111">
        <v>46887</v>
      </c>
      <c r="L19" s="186">
        <v>24.772154506981977</v>
      </c>
      <c r="M19" s="109">
        <v>13397</v>
      </c>
      <c r="N19" s="111">
        <v>60353</v>
      </c>
      <c r="O19" s="186">
        <v>31.886745600270508</v>
      </c>
      <c r="P19" s="107">
        <v>13397</v>
      </c>
      <c r="Q19" s="111">
        <v>54865</v>
      </c>
      <c r="R19" s="186">
        <f t="shared" si="0"/>
        <v>28.987230085643489</v>
      </c>
      <c r="S19" s="110"/>
      <c r="T19" s="111">
        <f t="shared" si="1"/>
        <v>162105</v>
      </c>
      <c r="U19" s="186">
        <f t="shared" si="2"/>
        <v>85.646130192895981</v>
      </c>
      <c r="V19" s="107">
        <v>13397</v>
      </c>
      <c r="W19" s="111">
        <v>27168</v>
      </c>
      <c r="X19" s="186">
        <f t="shared" si="3"/>
        <v>14.353869807104024</v>
      </c>
    </row>
    <row r="20" spans="1:24" s="104" customFormat="1" ht="18" customHeight="1" x14ac:dyDescent="0.2">
      <c r="A20" s="103"/>
      <c r="B20" s="32" t="s">
        <v>5</v>
      </c>
      <c r="D20" s="111">
        <v>58759</v>
      </c>
      <c r="E20" s="186">
        <v>2.8418926088737626</v>
      </c>
      <c r="F20" s="106"/>
      <c r="G20" s="107"/>
      <c r="H20" s="111">
        <v>56108</v>
      </c>
      <c r="I20" s="186">
        <v>95.488350720740655</v>
      </c>
      <c r="J20" s="108"/>
      <c r="K20" s="111">
        <v>13048</v>
      </c>
      <c r="L20" s="186">
        <v>23.255150780637344</v>
      </c>
      <c r="M20" s="109">
        <v>6540</v>
      </c>
      <c r="N20" s="111">
        <v>13355</v>
      </c>
      <c r="O20" s="186">
        <v>23.802309831040137</v>
      </c>
      <c r="P20" s="107">
        <v>6540</v>
      </c>
      <c r="Q20" s="111">
        <v>14306</v>
      </c>
      <c r="R20" s="186">
        <f t="shared" si="0"/>
        <v>25.497255293362802</v>
      </c>
      <c r="S20" s="110"/>
      <c r="T20" s="111">
        <f t="shared" si="1"/>
        <v>40709</v>
      </c>
      <c r="U20" s="186">
        <f t="shared" si="2"/>
        <v>72.554715905040283</v>
      </c>
      <c r="V20" s="107">
        <v>6540</v>
      </c>
      <c r="W20" s="111">
        <v>15399</v>
      </c>
      <c r="X20" s="186">
        <f t="shared" si="3"/>
        <v>27.445284094959721</v>
      </c>
    </row>
    <row r="21" spans="1:24" s="104" customFormat="1" ht="18" customHeight="1" x14ac:dyDescent="0.2">
      <c r="A21" s="103"/>
      <c r="B21" s="32" t="s">
        <v>38</v>
      </c>
      <c r="D21" s="111">
        <v>83638</v>
      </c>
      <c r="E21" s="186">
        <v>4.0451711911534192</v>
      </c>
      <c r="F21" s="106"/>
      <c r="G21" s="107"/>
      <c r="H21" s="111">
        <v>83134</v>
      </c>
      <c r="I21" s="186">
        <v>99.397403094287284</v>
      </c>
      <c r="J21" s="108"/>
      <c r="K21" s="111">
        <v>26293</v>
      </c>
      <c r="L21" s="186">
        <v>31.627252387711405</v>
      </c>
      <c r="M21" s="109">
        <v>13798</v>
      </c>
      <c r="N21" s="111">
        <v>25833</v>
      </c>
      <c r="O21" s="186">
        <v>31.07392883777997</v>
      </c>
      <c r="P21" s="107">
        <v>13798</v>
      </c>
      <c r="Q21" s="111">
        <v>23284</v>
      </c>
      <c r="R21" s="186">
        <f t="shared" si="0"/>
        <v>28.007794644790337</v>
      </c>
      <c r="S21" s="110"/>
      <c r="T21" s="111">
        <f t="shared" si="1"/>
        <v>75410</v>
      </c>
      <c r="U21" s="186">
        <f t="shared" si="2"/>
        <v>90.708975870281719</v>
      </c>
      <c r="V21" s="107">
        <v>13798</v>
      </c>
      <c r="W21" s="111">
        <v>7724</v>
      </c>
      <c r="X21" s="186">
        <f t="shared" si="3"/>
        <v>9.2910241297182861</v>
      </c>
    </row>
    <row r="22" spans="1:24" s="104" customFormat="1" ht="18" customHeight="1" x14ac:dyDescent="0.2">
      <c r="A22" s="103"/>
      <c r="B22" s="32" t="s">
        <v>45</v>
      </c>
      <c r="D22" s="111">
        <v>242904</v>
      </c>
      <c r="E22" s="186">
        <v>11.748108073075995</v>
      </c>
      <c r="F22" s="106"/>
      <c r="G22" s="107"/>
      <c r="H22" s="111">
        <v>242621</v>
      </c>
      <c r="I22" s="186">
        <v>99.883493067219973</v>
      </c>
      <c r="J22" s="108"/>
      <c r="K22" s="111">
        <v>61977</v>
      </c>
      <c r="L22" s="186">
        <v>25.544779718161248</v>
      </c>
      <c r="M22" s="109">
        <v>24812</v>
      </c>
      <c r="N22" s="111">
        <v>70588</v>
      </c>
      <c r="O22" s="186">
        <v>29.093936633679689</v>
      </c>
      <c r="P22" s="107">
        <v>24812</v>
      </c>
      <c r="Q22" s="111">
        <v>56638</v>
      </c>
      <c r="R22" s="186">
        <f t="shared" si="0"/>
        <v>23.344228240754099</v>
      </c>
      <c r="S22" s="110"/>
      <c r="T22" s="111">
        <f t="shared" si="1"/>
        <v>189203</v>
      </c>
      <c r="U22" s="186">
        <f t="shared" si="2"/>
        <v>77.982944592595032</v>
      </c>
      <c r="V22" s="107">
        <v>24812</v>
      </c>
      <c r="W22" s="111">
        <v>53418</v>
      </c>
      <c r="X22" s="186">
        <f t="shared" si="3"/>
        <v>22.017055407404964</v>
      </c>
    </row>
    <row r="23" spans="1:24" s="104" customFormat="1" ht="18" customHeight="1" x14ac:dyDescent="0.2">
      <c r="A23" s="103">
        <v>47094</v>
      </c>
      <c r="B23" s="32" t="s">
        <v>46</v>
      </c>
      <c r="D23" s="111">
        <v>63686</v>
      </c>
      <c r="E23" s="186">
        <v>3.0801881020564412</v>
      </c>
      <c r="F23" s="106"/>
      <c r="G23" s="107"/>
      <c r="H23" s="111">
        <v>54004</v>
      </c>
      <c r="I23" s="186">
        <v>84.797286687812075</v>
      </c>
      <c r="J23" s="108"/>
      <c r="K23" s="111">
        <v>14718</v>
      </c>
      <c r="L23" s="186">
        <v>27.2535367750537</v>
      </c>
      <c r="M23" s="109">
        <v>10064</v>
      </c>
      <c r="N23" s="111">
        <v>18432</v>
      </c>
      <c r="O23" s="186">
        <v>34.130805125546253</v>
      </c>
      <c r="P23" s="107">
        <v>10064</v>
      </c>
      <c r="Q23" s="111">
        <v>14383</v>
      </c>
      <c r="R23" s="186">
        <f t="shared" si="0"/>
        <v>26.633212354640396</v>
      </c>
      <c r="S23" s="110"/>
      <c r="T23" s="111">
        <f t="shared" si="1"/>
        <v>47533</v>
      </c>
      <c r="U23" s="186">
        <f t="shared" si="2"/>
        <v>88.017554255240356</v>
      </c>
      <c r="V23" s="107">
        <v>10064</v>
      </c>
      <c r="W23" s="111">
        <v>6471</v>
      </c>
      <c r="X23" s="186">
        <f t="shared" si="3"/>
        <v>11.982445744759648</v>
      </c>
    </row>
    <row r="24" spans="1:24" s="104" customFormat="1" ht="18" customHeight="1" x14ac:dyDescent="0.2">
      <c r="B24" s="32" t="s">
        <v>47</v>
      </c>
      <c r="D24" s="112">
        <v>22108</v>
      </c>
      <c r="E24" s="186">
        <v>1.0692585271529662</v>
      </c>
      <c r="F24" s="106"/>
      <c r="G24" s="107"/>
      <c r="H24" s="111">
        <v>22027</v>
      </c>
      <c r="I24" s="186">
        <v>99.633616790302156</v>
      </c>
      <c r="J24" s="108"/>
      <c r="K24" s="112">
        <v>3566</v>
      </c>
      <c r="L24" s="186">
        <v>16.189222318064193</v>
      </c>
      <c r="M24" s="109">
        <v>1275</v>
      </c>
      <c r="N24" s="111">
        <v>6434</v>
      </c>
      <c r="O24" s="186">
        <v>29.209606392155081</v>
      </c>
      <c r="P24" s="107">
        <v>1275</v>
      </c>
      <c r="Q24" s="111">
        <v>6871</v>
      </c>
      <c r="R24" s="186">
        <f t="shared" si="0"/>
        <v>31.193535206791665</v>
      </c>
      <c r="S24" s="110"/>
      <c r="T24" s="112">
        <f t="shared" si="1"/>
        <v>16871</v>
      </c>
      <c r="U24" s="186">
        <f t="shared" si="2"/>
        <v>76.592363917010942</v>
      </c>
      <c r="V24" s="107">
        <v>1275</v>
      </c>
      <c r="W24" s="111">
        <v>5156</v>
      </c>
      <c r="X24" s="186">
        <f t="shared" si="3"/>
        <v>23.407636082989058</v>
      </c>
    </row>
    <row r="25" spans="1:24" s="104" customFormat="1" ht="18" customHeight="1" x14ac:dyDescent="0.2">
      <c r="B25" s="32" t="s">
        <v>48</v>
      </c>
      <c r="D25" s="112">
        <v>113902</v>
      </c>
      <c r="E25" s="186">
        <v>5.5088965424180003</v>
      </c>
      <c r="F25" s="106"/>
      <c r="G25" s="107"/>
      <c r="H25" s="111">
        <v>113489</v>
      </c>
      <c r="I25" s="186">
        <v>99.637407596003584</v>
      </c>
      <c r="J25" s="108"/>
      <c r="K25" s="112">
        <v>19578</v>
      </c>
      <c r="L25" s="186">
        <v>17.251011111209017</v>
      </c>
      <c r="M25" s="109">
        <v>8030</v>
      </c>
      <c r="N25" s="112">
        <v>26320</v>
      </c>
      <c r="O25" s="186">
        <v>23.191674964093437</v>
      </c>
      <c r="P25" s="107">
        <v>8030</v>
      </c>
      <c r="Q25" s="111">
        <v>36232</v>
      </c>
      <c r="R25" s="186">
        <f t="shared" si="0"/>
        <v>31.925561067592454</v>
      </c>
      <c r="S25" s="110"/>
      <c r="T25" s="112">
        <f t="shared" si="1"/>
        <v>82130</v>
      </c>
      <c r="U25" s="186">
        <f t="shared" si="2"/>
        <v>72.368247142894901</v>
      </c>
      <c r="V25" s="107">
        <v>8030</v>
      </c>
      <c r="W25" s="111">
        <v>31359</v>
      </c>
      <c r="X25" s="186">
        <f t="shared" si="3"/>
        <v>27.631752857105095</v>
      </c>
    </row>
    <row r="26" spans="1:24" s="104" customFormat="1" ht="18" customHeight="1" x14ac:dyDescent="0.2">
      <c r="B26" s="32" t="s">
        <v>49</v>
      </c>
      <c r="D26" s="112">
        <v>14653</v>
      </c>
      <c r="E26" s="187">
        <v>0.70869572997884989</v>
      </c>
      <c r="F26" s="106"/>
      <c r="G26" s="107"/>
      <c r="H26" s="111">
        <v>14641</v>
      </c>
      <c r="I26" s="187">
        <v>99.918105507404633</v>
      </c>
      <c r="J26" s="108"/>
      <c r="K26" s="112">
        <v>2604</v>
      </c>
      <c r="L26" s="186">
        <v>17.785670377706442</v>
      </c>
      <c r="M26" s="109">
        <v>1753</v>
      </c>
      <c r="N26" s="112">
        <v>4312</v>
      </c>
      <c r="O26" s="187">
        <v>29.451540195341849</v>
      </c>
      <c r="P26" s="113">
        <v>1753</v>
      </c>
      <c r="Q26" s="111">
        <v>3777</v>
      </c>
      <c r="R26" s="187">
        <f t="shared" si="0"/>
        <v>25.797418209138719</v>
      </c>
      <c r="S26" s="110"/>
      <c r="T26" s="112">
        <f t="shared" si="1"/>
        <v>10693</v>
      </c>
      <c r="U26" s="187">
        <f t="shared" si="2"/>
        <v>73.034628782187013</v>
      </c>
      <c r="V26" s="113">
        <v>1753</v>
      </c>
      <c r="W26" s="111">
        <v>3948</v>
      </c>
      <c r="X26" s="187">
        <f t="shared" si="3"/>
        <v>26.96537121781299</v>
      </c>
    </row>
    <row r="27" spans="1:24" s="104" customFormat="1" ht="18" customHeight="1" x14ac:dyDescent="0.2">
      <c r="B27" s="31" t="s">
        <v>4</v>
      </c>
      <c r="D27" s="114">
        <v>5305</v>
      </c>
      <c r="E27" s="188">
        <v>0.25657755050418335</v>
      </c>
      <c r="F27" s="106"/>
      <c r="G27" s="107"/>
      <c r="H27" s="115">
        <v>5050</v>
      </c>
      <c r="I27" s="188">
        <v>95.193213949104617</v>
      </c>
      <c r="J27" s="108"/>
      <c r="K27" s="114">
        <v>1225</v>
      </c>
      <c r="L27" s="192">
        <v>24.257425742574256</v>
      </c>
      <c r="M27" s="109">
        <v>384</v>
      </c>
      <c r="N27" s="114">
        <v>1354</v>
      </c>
      <c r="O27" s="188">
        <v>26.811881188118811</v>
      </c>
      <c r="P27" s="113">
        <v>384</v>
      </c>
      <c r="Q27" s="115">
        <v>1157</v>
      </c>
      <c r="R27" s="188">
        <f t="shared" si="0"/>
        <v>22.910891089108912</v>
      </c>
      <c r="S27" s="110"/>
      <c r="T27" s="114">
        <f t="shared" si="1"/>
        <v>3736</v>
      </c>
      <c r="U27" s="188">
        <f t="shared" si="2"/>
        <v>73.980198019801975</v>
      </c>
      <c r="V27" s="113">
        <v>384</v>
      </c>
      <c r="W27" s="115">
        <v>1314</v>
      </c>
      <c r="X27" s="188">
        <f t="shared" si="3"/>
        <v>26.019801980198018</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2067601</v>
      </c>
      <c r="E29" s="190">
        <f>SUM(E10:E27)</f>
        <v>100</v>
      </c>
      <c r="F29" s="120"/>
      <c r="G29" s="107"/>
      <c r="H29" s="49">
        <f>SUM(H10:H28)</f>
        <v>1944986</v>
      </c>
      <c r="I29" s="190">
        <f>H29*100/D29</f>
        <v>94.069697199798213</v>
      </c>
      <c r="J29" s="108"/>
      <c r="K29" s="49">
        <f>SUM(K10:K28)</f>
        <v>429298</v>
      </c>
      <c r="L29" s="190">
        <f>K29*100/H29</f>
        <v>22.072035479946898</v>
      </c>
      <c r="M29" s="110"/>
      <c r="N29" s="49">
        <f>SUM(N10:N28)</f>
        <v>591677</v>
      </c>
      <c r="O29" s="190">
        <f>N29*100/H29</f>
        <v>30.420630277030273</v>
      </c>
      <c r="P29" s="110"/>
      <c r="Q29" s="121">
        <f>SUM(Q10:Q28)</f>
        <v>545689</v>
      </c>
      <c r="R29" s="190">
        <f>Q29*100/H29</f>
        <v>28.056191664104524</v>
      </c>
      <c r="S29" s="110"/>
      <c r="T29" s="49">
        <f>SUM(T10:T27)</f>
        <v>1566664</v>
      </c>
      <c r="U29" s="190">
        <f>T29*100/H29</f>
        <v>80.548857421081692</v>
      </c>
      <c r="V29" s="110"/>
      <c r="W29" s="121">
        <f>SUM(W10:W28)</f>
        <v>378322</v>
      </c>
      <c r="X29" s="190">
        <f>W29*100/H29</f>
        <v>19.451142578918304</v>
      </c>
    </row>
    <row r="30" spans="1:24" s="536" customFormat="1" ht="6.75" customHeight="1" x14ac:dyDescent="0.2">
      <c r="B30" s="184" t="s">
        <v>42</v>
      </c>
      <c r="C30" s="995"/>
      <c r="D30" s="995"/>
      <c r="E30" s="995"/>
      <c r="F30" s="995"/>
    </row>
    <row r="31" spans="1:24" s="361" customFormat="1" x14ac:dyDescent="0.2">
      <c r="B31" s="184" t="s">
        <v>50</v>
      </c>
      <c r="H31" s="996"/>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2" t="e">
        <f>GETPIVOTDATA("Cuenta número de expedientes",#REF!,"CCAA",$B37,"Grado",K$7)</f>
        <v>#REF!</v>
      </c>
      <c r="L37" s="603" t="e">
        <f>K37*100/H37</f>
        <v>#REF!</v>
      </c>
      <c r="M37" s="853">
        <v>1753</v>
      </c>
      <c r="N37" s="852" t="e">
        <f>GETPIVOTDATA("Cuenta número de expedientes",#REF!,"CCAA",$B37,"Grado",N$7)</f>
        <v>#REF!</v>
      </c>
      <c r="O37" s="854" t="e">
        <f>N37*100/H37</f>
        <v>#REF!</v>
      </c>
      <c r="P37" s="855">
        <v>1753</v>
      </c>
      <c r="Q37" s="856" t="e">
        <f>GETPIVOTDATA("Cuenta número de expedientes",#REF!,"CCAA",$B37,"Grado",Q$7)</f>
        <v>#REF!</v>
      </c>
      <c r="R37" s="854" t="e">
        <f>Q37*100/H37</f>
        <v>#REF!</v>
      </c>
      <c r="S37" s="857"/>
      <c r="T37" s="852" t="e">
        <f>K37+N37+Q37</f>
        <v>#REF!</v>
      </c>
      <c r="U37" s="854" t="e">
        <f>T37*100/H37</f>
        <v>#REF!</v>
      </c>
      <c r="V37" s="855">
        <v>1753</v>
      </c>
      <c r="W37" s="856" t="e">
        <f>GETPIVOTDATA("Cuenta número de expedientes",#REF!,"CCAA",$B37,"Grado",W$7)</f>
        <v>#REF!</v>
      </c>
      <c r="X37" s="854" t="e">
        <f>W37*100/H37</f>
        <v>#REF!</v>
      </c>
      <c r="Y37" s="492"/>
    </row>
    <row r="38" spans="2:25" s="361" customFormat="1" x14ac:dyDescent="0.2">
      <c r="B38" s="492" t="s">
        <v>50</v>
      </c>
      <c r="C38" s="492"/>
      <c r="D38" s="492"/>
      <c r="E38" s="492"/>
      <c r="F38" s="492"/>
      <c r="G38" s="492"/>
      <c r="H38" s="492"/>
      <c r="I38" s="492"/>
      <c r="J38" s="492"/>
      <c r="K38" s="852" t="e">
        <f>GETPIVOTDATA("Cuenta número de expedientes",#REF!,"CCAA",$B38,"Grado",K$7)</f>
        <v>#REF!</v>
      </c>
      <c r="L38" s="603" t="e">
        <f>K38*100/H38</f>
        <v>#REF!</v>
      </c>
      <c r="M38" s="853">
        <v>1753</v>
      </c>
      <c r="N38" s="852" t="e">
        <f>GETPIVOTDATA("Cuenta número de expedientes",#REF!,"CCAA",$B38,"Grado",N$7)</f>
        <v>#REF!</v>
      </c>
      <c r="O38" s="854" t="e">
        <f>N38*100/H38</f>
        <v>#REF!</v>
      </c>
      <c r="P38" s="855">
        <v>1753</v>
      </c>
      <c r="Q38" s="856" t="e">
        <f>GETPIVOTDATA("Cuenta número de expedientes",#REF!,"CCAA",$B38,"Grado",Q$7)</f>
        <v>#REF!</v>
      </c>
      <c r="R38" s="854" t="e">
        <f>Q38*100/H38</f>
        <v>#REF!</v>
      </c>
      <c r="S38" s="857"/>
      <c r="T38" s="852" t="e">
        <f>K38+N38+Q38</f>
        <v>#REF!</v>
      </c>
      <c r="U38" s="854" t="e">
        <f>T38*100/H38</f>
        <v>#REF!</v>
      </c>
      <c r="V38" s="855">
        <v>1753</v>
      </c>
      <c r="W38" s="856" t="e">
        <f>GETPIVOTDATA("Cuenta número de expedientes",#REF!,"CCAA",$B38,"Grado",W$7)</f>
        <v>#REF!</v>
      </c>
      <c r="X38" s="854" t="e">
        <f>W38*100/H38</f>
        <v>#REF!</v>
      </c>
      <c r="Y38" s="492"/>
    </row>
    <row r="39" spans="2:25" s="361" customFormat="1" x14ac:dyDescent="0.2"/>
    <row r="40" spans="2:25" s="361" customFormat="1" x14ac:dyDescent="0.2"/>
    <row r="41" spans="2:25" s="361" customFormat="1" x14ac:dyDescent="0.2"/>
    <row r="42" spans="2:25" s="361" customFormat="1" x14ac:dyDescent="0.2"/>
    <row r="43" spans="2:25" s="673" customFormat="1" x14ac:dyDescent="0.2"/>
    <row r="44" spans="2:25" s="673"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2" t="s">
        <v>410</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c r="E7" s="542"/>
      <c r="F7" s="1118" t="s">
        <v>35</v>
      </c>
      <c r="G7" s="1118"/>
      <c r="H7" s="1118" t="s">
        <v>36</v>
      </c>
      <c r="I7" s="1118"/>
      <c r="J7" s="1118" t="s">
        <v>51</v>
      </c>
      <c r="K7" s="1118"/>
      <c r="L7" s="1118" t="s">
        <v>37</v>
      </c>
      <c r="M7" s="1118"/>
      <c r="N7" s="1118" t="s">
        <v>199</v>
      </c>
      <c r="O7" s="1118"/>
      <c r="P7" s="543"/>
      <c r="Q7" s="543"/>
    </row>
    <row r="8" spans="2:25" s="542" customFormat="1" ht="20.25" customHeight="1" x14ac:dyDescent="0.2">
      <c r="B8" s="1117"/>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83914</v>
      </c>
      <c r="G10" s="552">
        <f t="shared" ref="G10:G27" si="0">F10*100/$N10</f>
        <v>21.589037994484009</v>
      </c>
      <c r="H10" s="551">
        <f>'31dictsaad'!N10</f>
        <v>142250</v>
      </c>
      <c r="I10" s="552">
        <f t="shared" ref="I10:I27" si="1">H10*100/$N10</f>
        <v>36.597476639361133</v>
      </c>
      <c r="J10" s="551">
        <f>'31dictsaad'!Q10</f>
        <v>92357</v>
      </c>
      <c r="K10" s="552">
        <f t="shared" ref="K10:K27" si="2">J10*100/$N10</f>
        <v>23.761217223068375</v>
      </c>
      <c r="L10" s="551">
        <f>'31dictsaad'!W10</f>
        <v>70167</v>
      </c>
      <c r="M10" s="552">
        <f t="shared" ref="M10:M27" si="3">L10*100/$N10</f>
        <v>18.052268143086486</v>
      </c>
      <c r="N10" s="551">
        <f>F10+H10+J10+L10</f>
        <v>388688</v>
      </c>
      <c r="O10" s="552">
        <f>G10+I10+K10+M10</f>
        <v>100</v>
      </c>
      <c r="P10" s="553"/>
      <c r="Q10" s="553"/>
    </row>
    <row r="11" spans="2:25" s="549" customFormat="1" ht="18" customHeight="1" x14ac:dyDescent="0.2">
      <c r="B11" s="531" t="s">
        <v>10</v>
      </c>
      <c r="C11" s="546"/>
      <c r="D11" s="550"/>
      <c r="F11" s="551">
        <f>'31dictsaad'!K11</f>
        <v>11824</v>
      </c>
      <c r="G11" s="552">
        <f t="shared" si="0"/>
        <v>24.418148400553456</v>
      </c>
      <c r="H11" s="551">
        <f>'31dictsaad'!N11</f>
        <v>14659</v>
      </c>
      <c r="I11" s="552">
        <f t="shared" si="1"/>
        <v>30.272804245916198</v>
      </c>
      <c r="J11" s="551">
        <f>'31dictsaad'!Q11</f>
        <v>13886</v>
      </c>
      <c r="K11" s="552">
        <f t="shared" si="2"/>
        <v>28.676455403423994</v>
      </c>
      <c r="L11" s="551">
        <f>'31dictsaad'!W11</f>
        <v>8054</v>
      </c>
      <c r="M11" s="552">
        <f t="shared" si="3"/>
        <v>16.632591950106356</v>
      </c>
      <c r="N11" s="551">
        <f t="shared" ref="N11:O27" si="4">F11+H11+J11+L11</f>
        <v>48423</v>
      </c>
      <c r="O11" s="552">
        <f t="shared" si="4"/>
        <v>100</v>
      </c>
      <c r="P11" s="553"/>
      <c r="Q11" s="553"/>
    </row>
    <row r="12" spans="2:25" s="549" customFormat="1" ht="22.5" customHeight="1" x14ac:dyDescent="0.2">
      <c r="B12" s="531" t="s">
        <v>40</v>
      </c>
      <c r="C12" s="546"/>
      <c r="D12" s="550"/>
      <c r="F12" s="550">
        <f>'31dictsaad'!K12</f>
        <v>7982</v>
      </c>
      <c r="G12" s="552">
        <f t="shared" si="0"/>
        <v>19.440317591758202</v>
      </c>
      <c r="H12" s="550">
        <f>'31dictsaad'!N12</f>
        <v>10902</v>
      </c>
      <c r="I12" s="552">
        <f t="shared" si="1"/>
        <v>26.552034876640931</v>
      </c>
      <c r="J12" s="550">
        <f>'31dictsaad'!Q12</f>
        <v>13494</v>
      </c>
      <c r="K12" s="552">
        <f t="shared" si="2"/>
        <v>32.864901726783408</v>
      </c>
      <c r="L12" s="550">
        <f>'31dictsaad'!W12</f>
        <v>8681</v>
      </c>
      <c r="M12" s="552">
        <f t="shared" si="3"/>
        <v>21.142745804817459</v>
      </c>
      <c r="N12" s="551">
        <f t="shared" si="4"/>
        <v>41059</v>
      </c>
      <c r="O12" s="552">
        <f t="shared" si="4"/>
        <v>100</v>
      </c>
      <c r="P12" s="553"/>
      <c r="Q12" s="553"/>
    </row>
    <row r="13" spans="2:25" s="549" customFormat="1" ht="18" customHeight="1" x14ac:dyDescent="0.2">
      <c r="B13" s="531" t="s">
        <v>41</v>
      </c>
      <c r="C13" s="546"/>
      <c r="D13" s="550"/>
      <c r="F13" s="551">
        <f>'31dictsaad'!K13</f>
        <v>8303</v>
      </c>
      <c r="G13" s="552">
        <f t="shared" si="0"/>
        <v>20.361968756897269</v>
      </c>
      <c r="H13" s="551">
        <f>'31dictsaad'!N13</f>
        <v>11087</v>
      </c>
      <c r="I13" s="552">
        <f t="shared" si="1"/>
        <v>27.189346935772615</v>
      </c>
      <c r="J13" s="551">
        <f>'31dictsaad'!Q13</f>
        <v>13954</v>
      </c>
      <c r="K13" s="552">
        <f t="shared" si="2"/>
        <v>34.220271231331388</v>
      </c>
      <c r="L13" s="551">
        <f>'31dictsaad'!W13</f>
        <v>7433</v>
      </c>
      <c r="M13" s="552">
        <f t="shared" si="3"/>
        <v>18.228413075998724</v>
      </c>
      <c r="N13" s="551">
        <f t="shared" si="4"/>
        <v>40777</v>
      </c>
      <c r="O13" s="552">
        <f t="shared" si="4"/>
        <v>100</v>
      </c>
      <c r="P13" s="553"/>
      <c r="Q13" s="553"/>
    </row>
    <row r="14" spans="2:25" s="549" customFormat="1" ht="18" customHeight="1" x14ac:dyDescent="0.2">
      <c r="B14" s="531" t="s">
        <v>9</v>
      </c>
      <c r="C14" s="546"/>
      <c r="D14" s="550"/>
      <c r="F14" s="551">
        <f>'31dictsaad'!K14</f>
        <v>15464</v>
      </c>
      <c r="G14" s="552">
        <f t="shared" si="0"/>
        <v>29.039284909486966</v>
      </c>
      <c r="H14" s="551">
        <f>'31dictsaad'!N14</f>
        <v>16369</v>
      </c>
      <c r="I14" s="552">
        <f t="shared" si="1"/>
        <v>30.73875159618418</v>
      </c>
      <c r="J14" s="551">
        <f>'31dictsaad'!Q14</f>
        <v>14995</v>
      </c>
      <c r="K14" s="552">
        <f t="shared" si="2"/>
        <v>28.158566814391946</v>
      </c>
      <c r="L14" s="551">
        <f>'31dictsaad'!W14</f>
        <v>6424</v>
      </c>
      <c r="M14" s="552">
        <f t="shared" si="3"/>
        <v>12.063396679936904</v>
      </c>
      <c r="N14" s="551">
        <f t="shared" si="4"/>
        <v>53252</v>
      </c>
      <c r="O14" s="552">
        <f t="shared" si="4"/>
        <v>99.999999999999986</v>
      </c>
      <c r="P14" s="553"/>
      <c r="Q14" s="553"/>
    </row>
    <row r="15" spans="2:25" s="549" customFormat="1" ht="18" customHeight="1" x14ac:dyDescent="0.2">
      <c r="B15" s="531" t="s">
        <v>8</v>
      </c>
      <c r="C15" s="546"/>
      <c r="D15" s="550"/>
      <c r="F15" s="550">
        <f>'31dictsaad'!K15</f>
        <v>5540</v>
      </c>
      <c r="G15" s="552">
        <f t="shared" si="0"/>
        <v>24.149956408020923</v>
      </c>
      <c r="H15" s="550">
        <f>'31dictsaad'!N15</f>
        <v>7862</v>
      </c>
      <c r="I15" s="552">
        <f t="shared" si="1"/>
        <v>34.272013949433301</v>
      </c>
      <c r="J15" s="550">
        <f>'31dictsaad'!Q15</f>
        <v>5203</v>
      </c>
      <c r="K15" s="552">
        <f t="shared" si="2"/>
        <v>22.680906713164777</v>
      </c>
      <c r="L15" s="550">
        <f>'31dictsaad'!W15</f>
        <v>4335</v>
      </c>
      <c r="M15" s="552">
        <f t="shared" si="3"/>
        <v>18.897122929380995</v>
      </c>
      <c r="N15" s="551">
        <f t="shared" si="4"/>
        <v>22940</v>
      </c>
      <c r="O15" s="552">
        <f t="shared" si="4"/>
        <v>100</v>
      </c>
      <c r="P15" s="553"/>
      <c r="Q15" s="553"/>
    </row>
    <row r="16" spans="2:25" s="549" customFormat="1" ht="18" customHeight="1" x14ac:dyDescent="0.2">
      <c r="B16" s="531" t="s">
        <v>7</v>
      </c>
      <c r="C16" s="546"/>
      <c r="D16" s="550"/>
      <c r="F16" s="551">
        <f>'31dictsaad'!K16</f>
        <v>34765</v>
      </c>
      <c r="G16" s="552">
        <f t="shared" si="0"/>
        <v>23.184704030730654</v>
      </c>
      <c r="H16" s="551">
        <f>'31dictsaad'!N16</f>
        <v>40422</v>
      </c>
      <c r="I16" s="552">
        <f t="shared" si="1"/>
        <v>26.957345213007176</v>
      </c>
      <c r="J16" s="551">
        <f>'31dictsaad'!Q16</f>
        <v>47897</v>
      </c>
      <c r="K16" s="552">
        <f t="shared" si="2"/>
        <v>31.942406700989675</v>
      </c>
      <c r="L16" s="551">
        <f>'31dictsaad'!W16</f>
        <v>26864</v>
      </c>
      <c r="M16" s="552">
        <f t="shared" si="3"/>
        <v>17.915544055272495</v>
      </c>
      <c r="N16" s="551">
        <f t="shared" si="4"/>
        <v>149948</v>
      </c>
      <c r="O16" s="552">
        <f t="shared" si="4"/>
        <v>100</v>
      </c>
      <c r="P16" s="553"/>
      <c r="Q16" s="553"/>
    </row>
    <row r="17" spans="2:25" s="549" customFormat="1" ht="18" customHeight="1" x14ac:dyDescent="0.2">
      <c r="B17" s="531" t="s">
        <v>43</v>
      </c>
      <c r="C17" s="546"/>
      <c r="D17" s="550"/>
      <c r="F17" s="551">
        <f>'31dictsaad'!K17</f>
        <v>22544</v>
      </c>
      <c r="G17" s="552">
        <f t="shared" si="0"/>
        <v>24.389293982733626</v>
      </c>
      <c r="H17" s="551">
        <f>'31dictsaad'!N17</f>
        <v>24645</v>
      </c>
      <c r="I17" s="552">
        <f t="shared" si="1"/>
        <v>26.662267131142219</v>
      </c>
      <c r="J17" s="551">
        <f>'31dictsaad'!Q17</f>
        <v>28290</v>
      </c>
      <c r="K17" s="552">
        <f t="shared" si="2"/>
        <v>30.605621308176644</v>
      </c>
      <c r="L17" s="551">
        <f>'31dictsaad'!W17</f>
        <v>16955</v>
      </c>
      <c r="M17" s="552">
        <f t="shared" si="3"/>
        <v>18.342817577947507</v>
      </c>
      <c r="N17" s="551">
        <f t="shared" si="4"/>
        <v>92434</v>
      </c>
      <c r="O17" s="552">
        <f t="shared" si="4"/>
        <v>100</v>
      </c>
      <c r="P17" s="553"/>
      <c r="Q17" s="553"/>
    </row>
    <row r="18" spans="2:25" s="549" customFormat="1" ht="18" customHeight="1" x14ac:dyDescent="0.2">
      <c r="B18" s="531" t="s">
        <v>44</v>
      </c>
      <c r="C18" s="546"/>
      <c r="D18" s="550"/>
      <c r="F18" s="551">
        <f>'31dictsaad'!K18</f>
        <v>49066</v>
      </c>
      <c r="G18" s="552">
        <f t="shared" si="0"/>
        <v>14.999480309857605</v>
      </c>
      <c r="H18" s="551">
        <f>'31dictsaad'!N18</f>
        <v>96500</v>
      </c>
      <c r="I18" s="552">
        <f t="shared" si="1"/>
        <v>29.500058083015915</v>
      </c>
      <c r="J18" s="551">
        <f>'31dictsaad'!Q18</f>
        <v>104100</v>
      </c>
      <c r="K18" s="552">
        <f t="shared" si="2"/>
        <v>31.82337871960577</v>
      </c>
      <c r="L18" s="551">
        <f>'31dictsaad'!W18</f>
        <v>77452</v>
      </c>
      <c r="M18" s="552">
        <f t="shared" si="3"/>
        <v>23.677082887520712</v>
      </c>
      <c r="N18" s="551">
        <f t="shared" si="4"/>
        <v>327118</v>
      </c>
      <c r="O18" s="552">
        <f t="shared" si="4"/>
        <v>100</v>
      </c>
      <c r="P18" s="553"/>
      <c r="Q18" s="553"/>
    </row>
    <row r="19" spans="2:25" s="549" customFormat="1" ht="18" customHeight="1" x14ac:dyDescent="0.2">
      <c r="B19" s="531" t="s">
        <v>6</v>
      </c>
      <c r="C19" s="546"/>
      <c r="D19" s="550"/>
      <c r="F19" s="551">
        <f>'31dictsaad'!K19</f>
        <v>46887</v>
      </c>
      <c r="G19" s="552">
        <f t="shared" si="0"/>
        <v>24.772154506981977</v>
      </c>
      <c r="H19" s="551">
        <f>'31dictsaad'!N19</f>
        <v>60353</v>
      </c>
      <c r="I19" s="552">
        <f>H19*100/$N19</f>
        <v>31.886745600270508</v>
      </c>
      <c r="J19" s="551">
        <f>'31dictsaad'!Q19</f>
        <v>54865</v>
      </c>
      <c r="K19" s="552">
        <f>J19*100/$N19</f>
        <v>28.987230085643489</v>
      </c>
      <c r="L19" s="551">
        <f>'31dictsaad'!W19</f>
        <v>27168</v>
      </c>
      <c r="M19" s="552">
        <f t="shared" si="3"/>
        <v>14.353869807104024</v>
      </c>
      <c r="N19" s="551">
        <f t="shared" si="4"/>
        <v>189273</v>
      </c>
      <c r="O19" s="552">
        <f t="shared" si="4"/>
        <v>100</v>
      </c>
      <c r="P19" s="553"/>
      <c r="Q19" s="553"/>
    </row>
    <row r="20" spans="2:25" s="549" customFormat="1" ht="18" customHeight="1" x14ac:dyDescent="0.2">
      <c r="B20" s="531" t="s">
        <v>5</v>
      </c>
      <c r="C20" s="546"/>
      <c r="D20" s="550"/>
      <c r="F20" s="551">
        <f>'31dictsaad'!K20</f>
        <v>13048</v>
      </c>
      <c r="G20" s="552">
        <f t="shared" si="0"/>
        <v>23.255150780637344</v>
      </c>
      <c r="H20" s="551">
        <f>'31dictsaad'!N20</f>
        <v>13355</v>
      </c>
      <c r="I20" s="552">
        <f>H20*100/$N20</f>
        <v>23.802309831040137</v>
      </c>
      <c r="J20" s="551">
        <f>'31dictsaad'!Q20</f>
        <v>14306</v>
      </c>
      <c r="K20" s="552">
        <f>J20*100/$N20</f>
        <v>25.497255293362802</v>
      </c>
      <c r="L20" s="551">
        <f>'31dictsaad'!W20</f>
        <v>15399</v>
      </c>
      <c r="M20" s="552">
        <f t="shared" si="3"/>
        <v>27.445284094959721</v>
      </c>
      <c r="N20" s="551">
        <f t="shared" si="4"/>
        <v>56108</v>
      </c>
      <c r="O20" s="552">
        <f t="shared" si="4"/>
        <v>100</v>
      </c>
      <c r="P20" s="553"/>
      <c r="Q20" s="553"/>
    </row>
    <row r="21" spans="2:25" s="549" customFormat="1" ht="18" customHeight="1" x14ac:dyDescent="0.2">
      <c r="B21" s="531" t="s">
        <v>38</v>
      </c>
      <c r="C21" s="546"/>
      <c r="D21" s="550"/>
      <c r="F21" s="551">
        <f>'31dictsaad'!K21</f>
        <v>26293</v>
      </c>
      <c r="G21" s="552">
        <f t="shared" si="0"/>
        <v>31.627252387711405</v>
      </c>
      <c r="H21" s="551">
        <f>'31dictsaad'!N21</f>
        <v>25833</v>
      </c>
      <c r="I21" s="552">
        <f>H21*100/$N21</f>
        <v>31.07392883777997</v>
      </c>
      <c r="J21" s="551">
        <f>'31dictsaad'!Q21</f>
        <v>23284</v>
      </c>
      <c r="K21" s="552">
        <f>J21*100/$N21</f>
        <v>28.007794644790337</v>
      </c>
      <c r="L21" s="551">
        <f>'31dictsaad'!W21</f>
        <v>7724</v>
      </c>
      <c r="M21" s="552">
        <f t="shared" si="3"/>
        <v>9.2910241297182861</v>
      </c>
      <c r="N21" s="551">
        <f t="shared" si="4"/>
        <v>83134</v>
      </c>
      <c r="O21" s="552">
        <f t="shared" si="4"/>
        <v>99.999999999999986</v>
      </c>
      <c r="P21" s="553"/>
      <c r="Q21" s="553"/>
    </row>
    <row r="22" spans="2:25" s="549" customFormat="1" ht="21" customHeight="1" x14ac:dyDescent="0.2">
      <c r="B22" s="531" t="s">
        <v>45</v>
      </c>
      <c r="C22" s="546"/>
      <c r="D22" s="550"/>
      <c r="F22" s="551">
        <f>'31dictsaad'!K22</f>
        <v>61977</v>
      </c>
      <c r="G22" s="552">
        <f t="shared" si="0"/>
        <v>25.544779718161248</v>
      </c>
      <c r="H22" s="551">
        <f>'31dictsaad'!N22</f>
        <v>70588</v>
      </c>
      <c r="I22" s="552">
        <f>H22*100/$N22</f>
        <v>29.093936633679689</v>
      </c>
      <c r="J22" s="551">
        <f>'31dictsaad'!Q22</f>
        <v>56638</v>
      </c>
      <c r="K22" s="552">
        <f>J22*100/$N22</f>
        <v>23.344228240754099</v>
      </c>
      <c r="L22" s="551">
        <f>'31dictsaad'!W22</f>
        <v>53418</v>
      </c>
      <c r="M22" s="552">
        <f t="shared" si="3"/>
        <v>22.017055407404964</v>
      </c>
      <c r="N22" s="551">
        <f t="shared" si="4"/>
        <v>242621</v>
      </c>
      <c r="O22" s="552">
        <f t="shared" si="4"/>
        <v>100</v>
      </c>
      <c r="P22" s="553"/>
      <c r="Q22" s="553"/>
    </row>
    <row r="23" spans="2:25" s="549" customFormat="1" ht="18" customHeight="1" x14ac:dyDescent="0.2">
      <c r="B23" s="531" t="s">
        <v>46</v>
      </c>
      <c r="C23" s="546"/>
      <c r="D23" s="550"/>
      <c r="F23" s="551">
        <f>'31dictsaad'!K23</f>
        <v>14718</v>
      </c>
      <c r="G23" s="552">
        <f t="shared" si="0"/>
        <v>27.2535367750537</v>
      </c>
      <c r="H23" s="551">
        <f>'31dictsaad'!N23</f>
        <v>18432</v>
      </c>
      <c r="I23" s="552">
        <f>H23*100/$N23</f>
        <v>34.130805125546253</v>
      </c>
      <c r="J23" s="551">
        <f>'31dictsaad'!Q23</f>
        <v>14383</v>
      </c>
      <c r="K23" s="552">
        <f>J23*100/$N23</f>
        <v>26.633212354640396</v>
      </c>
      <c r="L23" s="551">
        <f>'31dictsaad'!W23</f>
        <v>6471</v>
      </c>
      <c r="M23" s="552">
        <f t="shared" si="3"/>
        <v>11.982445744759648</v>
      </c>
      <c r="N23" s="551">
        <f t="shared" si="4"/>
        <v>54004</v>
      </c>
      <c r="O23" s="552">
        <f t="shared" si="4"/>
        <v>99.999999999999986</v>
      </c>
      <c r="P23" s="553"/>
      <c r="Q23" s="553"/>
    </row>
    <row r="24" spans="2:25" s="549" customFormat="1" ht="22.5" customHeight="1" x14ac:dyDescent="0.2">
      <c r="B24" s="531" t="s">
        <v>47</v>
      </c>
      <c r="C24" s="546"/>
      <c r="D24" s="550"/>
      <c r="F24" s="550">
        <f>'31dictsaad'!K24</f>
        <v>3566</v>
      </c>
      <c r="G24" s="554">
        <f t="shared" si="0"/>
        <v>16.189222318064193</v>
      </c>
      <c r="H24" s="550">
        <f>'31dictsaad'!N24</f>
        <v>6434</v>
      </c>
      <c r="I24" s="552">
        <f t="shared" si="1"/>
        <v>29.209606392155081</v>
      </c>
      <c r="J24" s="550">
        <f>'31dictsaad'!Q24</f>
        <v>6871</v>
      </c>
      <c r="K24" s="552">
        <f t="shared" si="2"/>
        <v>31.193535206791665</v>
      </c>
      <c r="L24" s="550">
        <f>'31dictsaad'!W24</f>
        <v>5156</v>
      </c>
      <c r="M24" s="552">
        <f t="shared" si="3"/>
        <v>23.407636082989058</v>
      </c>
      <c r="N24" s="550">
        <f t="shared" si="4"/>
        <v>22027</v>
      </c>
      <c r="O24" s="552">
        <f t="shared" si="4"/>
        <v>100</v>
      </c>
      <c r="P24" s="553"/>
      <c r="Q24" s="553"/>
    </row>
    <row r="25" spans="2:25" s="549" customFormat="1" ht="18" customHeight="1" x14ac:dyDescent="0.2">
      <c r="B25" s="531" t="s">
        <v>48</v>
      </c>
      <c r="C25" s="546"/>
      <c r="D25" s="550"/>
      <c r="F25" s="550">
        <f>'31dictsaad'!K25</f>
        <v>19578</v>
      </c>
      <c r="G25" s="554">
        <f t="shared" si="0"/>
        <v>17.251011111209017</v>
      </c>
      <c r="H25" s="550">
        <f>'31dictsaad'!N25</f>
        <v>26320</v>
      </c>
      <c r="I25" s="552">
        <f t="shared" si="1"/>
        <v>23.191674964093437</v>
      </c>
      <c r="J25" s="550">
        <f>'31dictsaad'!Q25</f>
        <v>36232</v>
      </c>
      <c r="K25" s="552">
        <f t="shared" si="2"/>
        <v>31.925561067592454</v>
      </c>
      <c r="L25" s="550">
        <f>'31dictsaad'!W25</f>
        <v>31359</v>
      </c>
      <c r="M25" s="552">
        <f t="shared" si="3"/>
        <v>27.631752857105095</v>
      </c>
      <c r="N25" s="550">
        <f t="shared" si="4"/>
        <v>113489</v>
      </c>
      <c r="O25" s="552">
        <f t="shared" si="4"/>
        <v>100.00000000000001</v>
      </c>
      <c r="P25" s="553"/>
      <c r="Q25" s="553"/>
    </row>
    <row r="26" spans="2:25" s="549" customFormat="1" ht="18" customHeight="1" x14ac:dyDescent="0.2">
      <c r="B26" s="531" t="s">
        <v>49</v>
      </c>
      <c r="C26" s="546"/>
      <c r="D26" s="550"/>
      <c r="F26" s="550">
        <f>'31dictsaad'!K26</f>
        <v>2604</v>
      </c>
      <c r="G26" s="554">
        <f t="shared" si="0"/>
        <v>17.785670377706442</v>
      </c>
      <c r="H26" s="550">
        <f>'31dictsaad'!N26</f>
        <v>4312</v>
      </c>
      <c r="I26" s="552">
        <f t="shared" si="1"/>
        <v>29.451540195341849</v>
      </c>
      <c r="J26" s="550">
        <f>'31dictsaad'!Q26</f>
        <v>3777</v>
      </c>
      <c r="K26" s="552">
        <f t="shared" si="2"/>
        <v>25.797418209138719</v>
      </c>
      <c r="L26" s="550">
        <f>'31dictsaad'!W26</f>
        <v>3948</v>
      </c>
      <c r="M26" s="552">
        <f t="shared" si="3"/>
        <v>26.96537121781299</v>
      </c>
      <c r="N26" s="550">
        <f t="shared" si="4"/>
        <v>14641</v>
      </c>
      <c r="O26" s="552">
        <f t="shared" si="4"/>
        <v>100</v>
      </c>
      <c r="P26" s="553"/>
      <c r="Q26" s="553"/>
    </row>
    <row r="27" spans="2:25" s="549" customFormat="1" ht="18" customHeight="1" x14ac:dyDescent="0.2">
      <c r="B27" s="531" t="s">
        <v>4</v>
      </c>
      <c r="C27" s="546"/>
      <c r="D27" s="550"/>
      <c r="F27" s="550">
        <f>'31dictsaad'!K27</f>
        <v>1225</v>
      </c>
      <c r="G27" s="554">
        <f t="shared" si="0"/>
        <v>24.257425742574256</v>
      </c>
      <c r="H27" s="550">
        <f>'31dictsaad'!N27</f>
        <v>1354</v>
      </c>
      <c r="I27" s="552">
        <f t="shared" si="1"/>
        <v>26.811881188118811</v>
      </c>
      <c r="J27" s="550">
        <f>'31dictsaad'!Q27</f>
        <v>1157</v>
      </c>
      <c r="K27" s="552">
        <f t="shared" si="2"/>
        <v>22.910891089108912</v>
      </c>
      <c r="L27" s="550">
        <f>'31dictsaad'!W27</f>
        <v>1314</v>
      </c>
      <c r="M27" s="552">
        <f t="shared" si="3"/>
        <v>26.019801980198018</v>
      </c>
      <c r="N27" s="551">
        <f t="shared" si="4"/>
        <v>5050</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89" t="s">
        <v>3</v>
      </c>
      <c r="C29" s="546"/>
      <c r="D29" s="558"/>
      <c r="F29" s="532">
        <f>SUM(F10:F27)</f>
        <v>429298</v>
      </c>
      <c r="G29" s="559">
        <f>F29*100/$N29</f>
        <v>22.072035479946898</v>
      </c>
      <c r="H29" s="532">
        <f>SUM(H10:H27)</f>
        <v>591677</v>
      </c>
      <c r="I29" s="559">
        <f>H29*100/$N29</f>
        <v>30.420630277030273</v>
      </c>
      <c r="J29" s="532">
        <f>SUM(J10:J27)</f>
        <v>545689</v>
      </c>
      <c r="K29" s="559">
        <f>J29*100/$N29</f>
        <v>28.056191664104524</v>
      </c>
      <c r="L29" s="532">
        <f>SUM(L10:L27)</f>
        <v>378322</v>
      </c>
      <c r="M29" s="559">
        <f>L29*100/$N29</f>
        <v>19.451142578918304</v>
      </c>
      <c r="N29" s="532">
        <f>SUM(N10:N27)</f>
        <v>1944986</v>
      </c>
      <c r="O29" s="559">
        <f>N29*100/$N29</f>
        <v>100</v>
      </c>
      <c r="P29" s="559"/>
      <c r="Q29" s="559"/>
    </row>
    <row r="30" spans="2:25" s="549" customFormat="1" ht="20.25" customHeight="1" x14ac:dyDescent="0.2">
      <c r="B30" s="531" t="s">
        <v>3</v>
      </c>
      <c r="C30" s="560"/>
      <c r="D30" s="532">
        <f>SUM(D10:D29)</f>
        <v>0</v>
      </c>
      <c r="E30" s="561"/>
      <c r="F30" s="532">
        <f>SUM(F10:F27)</f>
        <v>429298</v>
      </c>
      <c r="G30" s="562">
        <f>F30*100/$N30</f>
        <v>22.072035479946898</v>
      </c>
      <c r="H30" s="532">
        <f>SUM(H10:H27)</f>
        <v>591677</v>
      </c>
      <c r="I30" s="562">
        <f>H30*100/$N30</f>
        <v>30.420630277030273</v>
      </c>
      <c r="J30" s="532">
        <f>SUM(J10:J27)</f>
        <v>545689</v>
      </c>
      <c r="K30" s="562">
        <f>J30*100/$N30</f>
        <v>28.056191664104524</v>
      </c>
      <c r="L30" s="532">
        <f>SUM(L10:L28)</f>
        <v>378322</v>
      </c>
      <c r="M30" s="562">
        <f>L30*100/$N30</f>
        <v>19.451142578918304</v>
      </c>
      <c r="N30" s="532">
        <f>F30+H30+J30+L30</f>
        <v>1944986</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0"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2" t="s">
        <v>411</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1: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16" t="s">
        <v>55</v>
      </c>
      <c r="G6" s="1116"/>
      <c r="H6" s="1116"/>
      <c r="I6" s="1116"/>
      <c r="J6" s="1116"/>
      <c r="K6" s="1116"/>
      <c r="L6" s="1116"/>
      <c r="M6" s="1116"/>
      <c r="N6" s="1116"/>
      <c r="O6" s="1116"/>
      <c r="P6" s="1116"/>
      <c r="Q6" s="1116"/>
      <c r="R6" s="1116"/>
      <c r="S6" s="1116"/>
      <c r="T6" s="1116"/>
      <c r="U6" s="1116"/>
      <c r="V6" s="1116"/>
      <c r="W6" s="1116"/>
      <c r="X6" s="541"/>
      <c r="Y6" s="541"/>
    </row>
    <row r="7" spans="1:25" s="518" customFormat="1" ht="64.5" customHeight="1" x14ac:dyDescent="0.2">
      <c r="A7" s="517"/>
      <c r="B7" s="1117" t="s">
        <v>15</v>
      </c>
      <c r="C7" s="542"/>
      <c r="D7" s="543"/>
      <c r="E7" s="542"/>
      <c r="F7" s="1118" t="s">
        <v>35</v>
      </c>
      <c r="G7" s="1118"/>
      <c r="H7" s="1118" t="s">
        <v>36</v>
      </c>
      <c r="I7" s="1118"/>
      <c r="J7" s="1118" t="s">
        <v>51</v>
      </c>
      <c r="K7" s="1118"/>
      <c r="L7" s="1118"/>
      <c r="M7" s="1118"/>
      <c r="N7" s="1118" t="s">
        <v>233</v>
      </c>
      <c r="O7" s="1118"/>
      <c r="P7" s="543"/>
      <c r="Q7" s="543"/>
    </row>
    <row r="8" spans="1:25" s="542" customFormat="1" ht="20.25" customHeight="1" x14ac:dyDescent="0.2">
      <c r="A8" s="626"/>
      <c r="B8" s="1117"/>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7"/>
      <c r="B9" s="545"/>
      <c r="C9" s="546"/>
      <c r="D9" s="547"/>
      <c r="E9" s="546"/>
      <c r="F9" s="548"/>
      <c r="G9" s="548"/>
      <c r="H9" s="548"/>
      <c r="I9" s="548"/>
      <c r="J9" s="548"/>
      <c r="K9" s="548"/>
      <c r="L9" s="548"/>
      <c r="M9" s="548"/>
      <c r="N9" s="548"/>
      <c r="O9" s="548"/>
      <c r="P9" s="548"/>
      <c r="Q9" s="548"/>
    </row>
    <row r="10" spans="1:25" s="549" customFormat="1" ht="18" customHeight="1" x14ac:dyDescent="0.2">
      <c r="A10" s="628"/>
      <c r="B10" s="531" t="s">
        <v>11</v>
      </c>
      <c r="C10" s="546"/>
      <c r="D10" s="550"/>
      <c r="F10" s="551">
        <f>'31dictsaad'!K10</f>
        <v>83914</v>
      </c>
      <c r="G10" s="552">
        <f t="shared" ref="G10:G27" si="0">F10*100/$N10</f>
        <v>26.344887778199869</v>
      </c>
      <c r="H10" s="551">
        <f>'31dictsaad'!N10</f>
        <v>142250</v>
      </c>
      <c r="I10" s="552">
        <f t="shared" ref="I10:I27" si="1">H10*100/$N10</f>
        <v>44.659535791988596</v>
      </c>
      <c r="J10" s="551">
        <f>'31dictsaad'!Q10</f>
        <v>92357</v>
      </c>
      <c r="K10" s="552">
        <f t="shared" ref="K10:K27" si="2">J10*100/$N10</f>
        <v>28.995576429811535</v>
      </c>
      <c r="L10" s="551"/>
      <c r="M10" s="552"/>
      <c r="N10" s="551">
        <f>F10+H10+J10+L10</f>
        <v>318521</v>
      </c>
      <c r="O10" s="552">
        <f>G10+I10+K10+M10</f>
        <v>100</v>
      </c>
      <c r="P10" s="553"/>
      <c r="Q10" s="553"/>
    </row>
    <row r="11" spans="1:25" s="549" customFormat="1" ht="18" customHeight="1" x14ac:dyDescent="0.2">
      <c r="A11" s="628"/>
      <c r="B11" s="531" t="s">
        <v>10</v>
      </c>
      <c r="C11" s="546"/>
      <c r="D11" s="550"/>
      <c r="F11" s="551">
        <f>'31dictsaad'!K11</f>
        <v>11824</v>
      </c>
      <c r="G11" s="552">
        <f t="shared" si="0"/>
        <v>29.289801580420619</v>
      </c>
      <c r="H11" s="551">
        <f>'31dictsaad'!N11</f>
        <v>14659</v>
      </c>
      <c r="I11" s="552">
        <f t="shared" si="1"/>
        <v>36.312517030394609</v>
      </c>
      <c r="J11" s="551">
        <f>'31dictsaad'!Q11</f>
        <v>13886</v>
      </c>
      <c r="K11" s="552">
        <f t="shared" si="2"/>
        <v>34.397681389184768</v>
      </c>
      <c r="L11" s="551"/>
      <c r="M11" s="552"/>
      <c r="N11" s="551">
        <f t="shared" ref="N11:O27" si="3">F11+H11+J11+L11</f>
        <v>40369</v>
      </c>
      <c r="O11" s="552">
        <f t="shared" si="3"/>
        <v>100</v>
      </c>
      <c r="P11" s="553"/>
      <c r="Q11" s="553"/>
    </row>
    <row r="12" spans="1:25" s="549" customFormat="1" ht="22.5" customHeight="1" x14ac:dyDescent="0.2">
      <c r="A12" s="628"/>
      <c r="B12" s="531" t="s">
        <v>40</v>
      </c>
      <c r="C12" s="546"/>
      <c r="D12" s="550"/>
      <c r="F12" s="550">
        <f>'31dictsaad'!K12</f>
        <v>7982</v>
      </c>
      <c r="G12" s="552">
        <f t="shared" si="0"/>
        <v>24.652541849403917</v>
      </c>
      <c r="H12" s="550">
        <f>'31dictsaad'!N12</f>
        <v>10902</v>
      </c>
      <c r="I12" s="552">
        <f t="shared" si="1"/>
        <v>33.671011180431158</v>
      </c>
      <c r="J12" s="550">
        <f>'31dictsaad'!Q12</f>
        <v>13494</v>
      </c>
      <c r="K12" s="552">
        <f t="shared" si="2"/>
        <v>41.676446970164925</v>
      </c>
      <c r="L12" s="550"/>
      <c r="M12" s="552"/>
      <c r="N12" s="551">
        <f t="shared" si="3"/>
        <v>32378</v>
      </c>
      <c r="O12" s="552">
        <f t="shared" si="3"/>
        <v>100</v>
      </c>
      <c r="P12" s="553"/>
      <c r="Q12" s="553"/>
    </row>
    <row r="13" spans="1:25" s="549" customFormat="1" ht="18" customHeight="1" x14ac:dyDescent="0.2">
      <c r="A13" s="628"/>
      <c r="B13" s="531" t="s">
        <v>41</v>
      </c>
      <c r="C13" s="546"/>
      <c r="D13" s="550"/>
      <c r="F13" s="551">
        <f>'31dictsaad'!K13</f>
        <v>8303</v>
      </c>
      <c r="G13" s="552">
        <f t="shared" si="0"/>
        <v>24.901031669865642</v>
      </c>
      <c r="H13" s="551">
        <f>'31dictsaad'!N13</f>
        <v>11087</v>
      </c>
      <c r="I13" s="552">
        <f t="shared" si="1"/>
        <v>33.250359884836854</v>
      </c>
      <c r="J13" s="551">
        <f>'31dictsaad'!Q13</f>
        <v>13954</v>
      </c>
      <c r="K13" s="552">
        <f t="shared" si="2"/>
        <v>41.848608445297508</v>
      </c>
      <c r="L13" s="551"/>
      <c r="M13" s="552"/>
      <c r="N13" s="551">
        <f t="shared" si="3"/>
        <v>33344</v>
      </c>
      <c r="O13" s="552">
        <f t="shared" si="3"/>
        <v>100</v>
      </c>
      <c r="P13" s="553"/>
      <c r="Q13" s="553"/>
    </row>
    <row r="14" spans="1:25" s="549" customFormat="1" ht="18" customHeight="1" x14ac:dyDescent="0.2">
      <c r="A14" s="628"/>
      <c r="B14" s="531" t="s">
        <v>9</v>
      </c>
      <c r="C14" s="546"/>
      <c r="D14" s="550"/>
      <c r="F14" s="551">
        <f>'31dictsaad'!K14</f>
        <v>15464</v>
      </c>
      <c r="G14" s="552">
        <f t="shared" si="0"/>
        <v>33.022977705646191</v>
      </c>
      <c r="H14" s="551">
        <f>'31dictsaad'!N14</f>
        <v>16369</v>
      </c>
      <c r="I14" s="552">
        <f t="shared" si="1"/>
        <v>34.955582130349363</v>
      </c>
      <c r="J14" s="551">
        <f>'31dictsaad'!Q14</f>
        <v>14995</v>
      </c>
      <c r="K14" s="552">
        <f t="shared" si="2"/>
        <v>32.021440164004439</v>
      </c>
      <c r="L14" s="551"/>
      <c r="M14" s="552"/>
      <c r="N14" s="551">
        <f t="shared" si="3"/>
        <v>46828</v>
      </c>
      <c r="O14" s="552">
        <f t="shared" si="3"/>
        <v>100</v>
      </c>
      <c r="P14" s="553"/>
      <c r="Q14" s="553"/>
    </row>
    <row r="15" spans="1:25" s="549" customFormat="1" ht="18" customHeight="1" x14ac:dyDescent="0.2">
      <c r="A15" s="628"/>
      <c r="B15" s="531" t="s">
        <v>8</v>
      </c>
      <c r="C15" s="546"/>
      <c r="D15" s="550"/>
      <c r="F15" s="550">
        <f>'31dictsaad'!K15</f>
        <v>5540</v>
      </c>
      <c r="G15" s="552">
        <f t="shared" si="0"/>
        <v>29.776941682343455</v>
      </c>
      <c r="H15" s="550">
        <f>'31dictsaad'!N15</f>
        <v>7862</v>
      </c>
      <c r="I15" s="552">
        <f t="shared" si="1"/>
        <v>42.257457672668636</v>
      </c>
      <c r="J15" s="550">
        <f>'31dictsaad'!Q15</f>
        <v>5203</v>
      </c>
      <c r="K15" s="552">
        <f t="shared" si="2"/>
        <v>27.965600644987905</v>
      </c>
      <c r="L15" s="550"/>
      <c r="M15" s="552"/>
      <c r="N15" s="551">
        <f t="shared" si="3"/>
        <v>18605</v>
      </c>
      <c r="O15" s="552">
        <f t="shared" si="3"/>
        <v>99.999999999999986</v>
      </c>
      <c r="P15" s="553"/>
      <c r="Q15" s="553"/>
    </row>
    <row r="16" spans="1:25" s="549" customFormat="1" ht="18" customHeight="1" x14ac:dyDescent="0.2">
      <c r="A16" s="628"/>
      <c r="B16" s="531" t="s">
        <v>7</v>
      </c>
      <c r="C16" s="546"/>
      <c r="D16" s="550"/>
      <c r="F16" s="551">
        <f>'31dictsaad'!K16</f>
        <v>34765</v>
      </c>
      <c r="G16" s="552">
        <f t="shared" si="0"/>
        <v>28.244938416041077</v>
      </c>
      <c r="H16" s="551">
        <f>'31dictsaad'!N16</f>
        <v>40422</v>
      </c>
      <c r="I16" s="552">
        <f t="shared" si="1"/>
        <v>32.84098664326801</v>
      </c>
      <c r="J16" s="551">
        <f>'31dictsaad'!Q16</f>
        <v>47897</v>
      </c>
      <c r="K16" s="552">
        <f t="shared" si="2"/>
        <v>38.914074940690909</v>
      </c>
      <c r="L16" s="551"/>
      <c r="M16" s="552"/>
      <c r="N16" s="551">
        <f t="shared" si="3"/>
        <v>123084</v>
      </c>
      <c r="O16" s="552">
        <f t="shared" si="3"/>
        <v>100</v>
      </c>
      <c r="P16" s="553"/>
      <c r="Q16" s="553"/>
    </row>
    <row r="17" spans="1:25" s="549" customFormat="1" ht="18" customHeight="1" x14ac:dyDescent="0.2">
      <c r="A17" s="628"/>
      <c r="B17" s="531" t="s">
        <v>43</v>
      </c>
      <c r="C17" s="546"/>
      <c r="D17" s="550"/>
      <c r="F17" s="551">
        <f>'31dictsaad'!K17</f>
        <v>22544</v>
      </c>
      <c r="G17" s="552">
        <f t="shared" si="0"/>
        <v>29.867910279680441</v>
      </c>
      <c r="H17" s="551">
        <f>'31dictsaad'!N17</f>
        <v>24645</v>
      </c>
      <c r="I17" s="552">
        <f t="shared" si="1"/>
        <v>32.651465970667338</v>
      </c>
      <c r="J17" s="551">
        <f>'31dictsaad'!Q17</f>
        <v>28290</v>
      </c>
      <c r="K17" s="552">
        <f t="shared" si="2"/>
        <v>37.480623749652224</v>
      </c>
      <c r="L17" s="551"/>
      <c r="M17" s="552"/>
      <c r="N17" s="551">
        <f t="shared" si="3"/>
        <v>75479</v>
      </c>
      <c r="O17" s="552">
        <f t="shared" si="3"/>
        <v>100</v>
      </c>
      <c r="P17" s="553"/>
      <c r="Q17" s="553"/>
    </row>
    <row r="18" spans="1:25" s="549" customFormat="1" ht="18" customHeight="1" x14ac:dyDescent="0.2">
      <c r="A18" s="628"/>
      <c r="B18" s="531" t="s">
        <v>44</v>
      </c>
      <c r="C18" s="546"/>
      <c r="D18" s="550"/>
      <c r="F18" s="551">
        <f>'31dictsaad'!K18</f>
        <v>49066</v>
      </c>
      <c r="G18" s="552">
        <f t="shared" si="0"/>
        <v>19.652655948346993</v>
      </c>
      <c r="H18" s="551">
        <f>'31dictsaad'!N18</f>
        <v>96500</v>
      </c>
      <c r="I18" s="552">
        <f t="shared" si="1"/>
        <v>38.651638589155112</v>
      </c>
      <c r="J18" s="551">
        <f>'31dictsaad'!Q18</f>
        <v>104100</v>
      </c>
      <c r="K18" s="552">
        <f t="shared" si="2"/>
        <v>41.695705462497898</v>
      </c>
      <c r="L18" s="551"/>
      <c r="M18" s="552"/>
      <c r="N18" s="551">
        <f t="shared" si="3"/>
        <v>249666</v>
      </c>
      <c r="O18" s="552">
        <f t="shared" si="3"/>
        <v>100</v>
      </c>
      <c r="P18" s="553"/>
      <c r="Q18" s="553"/>
    </row>
    <row r="19" spans="1:25" s="549" customFormat="1" ht="18" customHeight="1" x14ac:dyDescent="0.2">
      <c r="A19" s="628"/>
      <c r="B19" s="531" t="s">
        <v>6</v>
      </c>
      <c r="C19" s="546"/>
      <c r="D19" s="550"/>
      <c r="F19" s="551">
        <f>'31dictsaad'!K19</f>
        <v>46887</v>
      </c>
      <c r="G19" s="552">
        <f t="shared" si="0"/>
        <v>28.923845655593595</v>
      </c>
      <c r="H19" s="551">
        <f>'31dictsaad'!N19</f>
        <v>60353</v>
      </c>
      <c r="I19" s="552">
        <f>H19*100/$N19</f>
        <v>37.230807192868816</v>
      </c>
      <c r="J19" s="551">
        <f>'31dictsaad'!Q19</f>
        <v>54865</v>
      </c>
      <c r="K19" s="552">
        <f>J19*100/$N19</f>
        <v>33.845347151537581</v>
      </c>
      <c r="L19" s="551"/>
      <c r="M19" s="552"/>
      <c r="N19" s="551">
        <f t="shared" si="3"/>
        <v>162105</v>
      </c>
      <c r="O19" s="552">
        <f t="shared" si="3"/>
        <v>99.999999999999986</v>
      </c>
      <c r="P19" s="553"/>
      <c r="Q19" s="553"/>
    </row>
    <row r="20" spans="1:25" s="549" customFormat="1" ht="18" customHeight="1" x14ac:dyDescent="0.2">
      <c r="A20" s="628"/>
      <c r="B20" s="531" t="s">
        <v>5</v>
      </c>
      <c r="C20" s="546"/>
      <c r="D20" s="550"/>
      <c r="F20" s="551">
        <f>'31dictsaad'!K20</f>
        <v>13048</v>
      </c>
      <c r="G20" s="552">
        <f t="shared" si="0"/>
        <v>32.05188041956324</v>
      </c>
      <c r="H20" s="551">
        <f>'31dictsaad'!N20</f>
        <v>13355</v>
      </c>
      <c r="I20" s="552">
        <f>H20*100/$N20</f>
        <v>32.806013412267561</v>
      </c>
      <c r="J20" s="551">
        <f>'31dictsaad'!Q20</f>
        <v>14306</v>
      </c>
      <c r="K20" s="552">
        <f>J20*100/$N20</f>
        <v>35.1421061681692</v>
      </c>
      <c r="L20" s="551"/>
      <c r="M20" s="552"/>
      <c r="N20" s="551">
        <f t="shared" si="3"/>
        <v>40709</v>
      </c>
      <c r="O20" s="552">
        <f t="shared" si="3"/>
        <v>100</v>
      </c>
      <c r="P20" s="553"/>
      <c r="Q20" s="553"/>
    </row>
    <row r="21" spans="1:25" s="549" customFormat="1" ht="18" customHeight="1" x14ac:dyDescent="0.2">
      <c r="A21" s="628"/>
      <c r="B21" s="531" t="s">
        <v>38</v>
      </c>
      <c r="C21" s="546"/>
      <c r="D21" s="550"/>
      <c r="F21" s="551">
        <f>'31dictsaad'!K21</f>
        <v>26293</v>
      </c>
      <c r="G21" s="552">
        <f t="shared" si="0"/>
        <v>34.866728550590111</v>
      </c>
      <c r="H21" s="551">
        <f>'31dictsaad'!N21</f>
        <v>25833</v>
      </c>
      <c r="I21" s="552">
        <f>H21*100/$N21</f>
        <v>34.256729876674179</v>
      </c>
      <c r="J21" s="551">
        <f>'31dictsaad'!Q21</f>
        <v>23284</v>
      </c>
      <c r="K21" s="552">
        <f>J21*100/$N21</f>
        <v>30.876541572735711</v>
      </c>
      <c r="L21" s="551"/>
      <c r="M21" s="552"/>
      <c r="N21" s="551">
        <f t="shared" si="3"/>
        <v>75410</v>
      </c>
      <c r="O21" s="552">
        <f t="shared" si="3"/>
        <v>100</v>
      </c>
      <c r="P21" s="553"/>
      <c r="Q21" s="553"/>
    </row>
    <row r="22" spans="1:25" s="549" customFormat="1" ht="21" customHeight="1" x14ac:dyDescent="0.2">
      <c r="A22" s="628"/>
      <c r="B22" s="531" t="s">
        <v>45</v>
      </c>
      <c r="C22" s="546"/>
      <c r="D22" s="550"/>
      <c r="F22" s="551">
        <f>'31dictsaad'!K22</f>
        <v>61977</v>
      </c>
      <c r="G22" s="552">
        <f t="shared" si="0"/>
        <v>32.75688017631856</v>
      </c>
      <c r="H22" s="551">
        <f>'31dictsaad'!N22</f>
        <v>70588</v>
      </c>
      <c r="I22" s="552">
        <f>H22*100/$N22</f>
        <v>37.308076510414743</v>
      </c>
      <c r="J22" s="551">
        <f>'31dictsaad'!Q22</f>
        <v>56638</v>
      </c>
      <c r="K22" s="552">
        <f>J22*100/$N22</f>
        <v>29.935043313266704</v>
      </c>
      <c r="L22" s="551"/>
      <c r="M22" s="552"/>
      <c r="N22" s="551">
        <f t="shared" si="3"/>
        <v>189203</v>
      </c>
      <c r="O22" s="552">
        <f t="shared" si="3"/>
        <v>100</v>
      </c>
      <c r="P22" s="553"/>
      <c r="Q22" s="553"/>
    </row>
    <row r="23" spans="1:25" s="549" customFormat="1" ht="18" customHeight="1" x14ac:dyDescent="0.2">
      <c r="A23" s="628"/>
      <c r="B23" s="531" t="s">
        <v>46</v>
      </c>
      <c r="C23" s="546"/>
      <c r="D23" s="550"/>
      <c r="F23" s="551">
        <f>'31dictsaad'!K23</f>
        <v>14718</v>
      </c>
      <c r="G23" s="552">
        <f t="shared" si="0"/>
        <v>30.963751498958619</v>
      </c>
      <c r="H23" s="551">
        <f>'31dictsaad'!N23</f>
        <v>18432</v>
      </c>
      <c r="I23" s="552">
        <f>H23*100/$N23</f>
        <v>38.777270527843811</v>
      </c>
      <c r="J23" s="551">
        <f>'31dictsaad'!Q23</f>
        <v>14383</v>
      </c>
      <c r="K23" s="552">
        <f>J23*100/$N23</f>
        <v>30.258977973197567</v>
      </c>
      <c r="L23" s="551"/>
      <c r="M23" s="552"/>
      <c r="N23" s="551">
        <f t="shared" si="3"/>
        <v>47533</v>
      </c>
      <c r="O23" s="552">
        <f t="shared" si="3"/>
        <v>100</v>
      </c>
      <c r="P23" s="553"/>
      <c r="Q23" s="553"/>
    </row>
    <row r="24" spans="1:25" s="549" customFormat="1" ht="22.5" customHeight="1" x14ac:dyDescent="0.2">
      <c r="A24" s="628"/>
      <c r="B24" s="531" t="s">
        <v>47</v>
      </c>
      <c r="C24" s="546"/>
      <c r="D24" s="550"/>
      <c r="F24" s="550">
        <f>'31dictsaad'!K24</f>
        <v>3566</v>
      </c>
      <c r="G24" s="554">
        <f t="shared" si="0"/>
        <v>21.136862071009425</v>
      </c>
      <c r="H24" s="550">
        <f>'31dictsaad'!N24</f>
        <v>6434</v>
      </c>
      <c r="I24" s="552">
        <f t="shared" si="1"/>
        <v>38.13644715784482</v>
      </c>
      <c r="J24" s="550">
        <f>'31dictsaad'!Q24</f>
        <v>6871</v>
      </c>
      <c r="K24" s="552">
        <f t="shared" si="2"/>
        <v>40.726690771145755</v>
      </c>
      <c r="L24" s="550"/>
      <c r="M24" s="552"/>
      <c r="N24" s="550">
        <f t="shared" si="3"/>
        <v>16871</v>
      </c>
      <c r="O24" s="552">
        <f t="shared" si="3"/>
        <v>100</v>
      </c>
      <c r="P24" s="553"/>
      <c r="Q24" s="553"/>
    </row>
    <row r="25" spans="1:25" s="549" customFormat="1" ht="18" customHeight="1" x14ac:dyDescent="0.2">
      <c r="A25" s="628"/>
      <c r="B25" s="531" t="s">
        <v>48</v>
      </c>
      <c r="C25" s="546"/>
      <c r="D25" s="550"/>
      <c r="F25" s="550">
        <f>'31dictsaad'!K25</f>
        <v>19578</v>
      </c>
      <c r="G25" s="554">
        <f t="shared" si="0"/>
        <v>23.837818093266772</v>
      </c>
      <c r="H25" s="550">
        <f>'31dictsaad'!N25</f>
        <v>26320</v>
      </c>
      <c r="I25" s="552">
        <f t="shared" si="1"/>
        <v>32.046755144283452</v>
      </c>
      <c r="J25" s="550">
        <f>'31dictsaad'!Q25</f>
        <v>36232</v>
      </c>
      <c r="K25" s="552">
        <f t="shared" si="2"/>
        <v>44.115426762449772</v>
      </c>
      <c r="L25" s="550"/>
      <c r="M25" s="552"/>
      <c r="N25" s="550">
        <f t="shared" si="3"/>
        <v>82130</v>
      </c>
      <c r="O25" s="552">
        <f t="shared" si="3"/>
        <v>100</v>
      </c>
      <c r="P25" s="553"/>
      <c r="Q25" s="553"/>
    </row>
    <row r="26" spans="1:25" s="549" customFormat="1" ht="18" customHeight="1" x14ac:dyDescent="0.2">
      <c r="A26" s="628"/>
      <c r="B26" s="531" t="s">
        <v>49</v>
      </c>
      <c r="C26" s="546"/>
      <c r="D26" s="550"/>
      <c r="F26" s="550">
        <f>'31dictsaad'!K26</f>
        <v>2604</v>
      </c>
      <c r="G26" s="554">
        <f t="shared" si="0"/>
        <v>24.352380061722624</v>
      </c>
      <c r="H26" s="550">
        <f>'31dictsaad'!N26</f>
        <v>4312</v>
      </c>
      <c r="I26" s="552">
        <f t="shared" si="1"/>
        <v>40.325446553820257</v>
      </c>
      <c r="J26" s="550">
        <f>'31dictsaad'!Q26</f>
        <v>3777</v>
      </c>
      <c r="K26" s="552">
        <f t="shared" si="2"/>
        <v>35.322173384457123</v>
      </c>
      <c r="L26" s="550"/>
      <c r="M26" s="552"/>
      <c r="N26" s="550">
        <f t="shared" si="3"/>
        <v>10693</v>
      </c>
      <c r="O26" s="552">
        <f t="shared" si="3"/>
        <v>100</v>
      </c>
      <c r="P26" s="553"/>
      <c r="Q26" s="553"/>
    </row>
    <row r="27" spans="1:25" s="549" customFormat="1" ht="18" customHeight="1" x14ac:dyDescent="0.2">
      <c r="A27" s="628"/>
      <c r="B27" s="531" t="s">
        <v>4</v>
      </c>
      <c r="C27" s="546"/>
      <c r="D27" s="550"/>
      <c r="F27" s="550">
        <f>'31dictsaad'!K27</f>
        <v>1225</v>
      </c>
      <c r="G27" s="554">
        <f t="shared" si="0"/>
        <v>32.789079229122059</v>
      </c>
      <c r="H27" s="550">
        <f>'31dictsaad'!N27</f>
        <v>1354</v>
      </c>
      <c r="I27" s="552">
        <f t="shared" si="1"/>
        <v>36.241970021413273</v>
      </c>
      <c r="J27" s="550">
        <f>'31dictsaad'!Q27</f>
        <v>1157</v>
      </c>
      <c r="K27" s="552">
        <f t="shared" si="2"/>
        <v>30.968950749464668</v>
      </c>
      <c r="L27" s="550"/>
      <c r="M27" s="552"/>
      <c r="N27" s="551">
        <f t="shared" si="3"/>
        <v>3736</v>
      </c>
      <c r="O27" s="552">
        <f t="shared" si="3"/>
        <v>100</v>
      </c>
      <c r="P27" s="553"/>
      <c r="Q27" s="553"/>
    </row>
    <row r="28" spans="1:25" s="549" customFormat="1" ht="8.25" customHeight="1" x14ac:dyDescent="0.2">
      <c r="A28" s="628"/>
      <c r="B28" s="555"/>
      <c r="C28" s="546"/>
      <c r="D28" s="556"/>
      <c r="F28" s="550"/>
      <c r="G28" s="557"/>
      <c r="H28" s="550"/>
      <c r="I28" s="557"/>
      <c r="J28" s="550"/>
      <c r="K28" s="557"/>
      <c r="L28" s="550"/>
      <c r="M28" s="557"/>
      <c r="N28" s="551"/>
      <c r="O28" s="553"/>
      <c r="P28" s="553"/>
      <c r="Q28" s="557"/>
    </row>
    <row r="29" spans="1:25" s="549" customFormat="1" x14ac:dyDescent="0.2">
      <c r="B29" s="771" t="s">
        <v>3</v>
      </c>
      <c r="C29" s="546"/>
      <c r="D29" s="558"/>
      <c r="F29" s="532">
        <f>SUM(F10:F27)</f>
        <v>429298</v>
      </c>
      <c r="G29" s="559">
        <f>F29*100/$N29</f>
        <v>27.402046641781517</v>
      </c>
      <c r="H29" s="532">
        <f>SUM(H10:H27)</f>
        <v>591677</v>
      </c>
      <c r="I29" s="559">
        <f>H29*100/$N29</f>
        <v>37.766681304989454</v>
      </c>
      <c r="J29" s="532">
        <f>SUM(J10:J27)</f>
        <v>545689</v>
      </c>
      <c r="K29" s="559">
        <f>J29*100/$N29</f>
        <v>34.831272053229029</v>
      </c>
      <c r="L29" s="532"/>
      <c r="M29" s="559"/>
      <c r="N29" s="532">
        <f>SUM(N10:N27)</f>
        <v>1566664</v>
      </c>
      <c r="O29" s="559">
        <f>N29*100/$N29</f>
        <v>100</v>
      </c>
      <c r="P29" s="559"/>
      <c r="Q29" s="559"/>
    </row>
    <row r="30" spans="1:25" s="549" customFormat="1" ht="20.25" customHeight="1" x14ac:dyDescent="0.2">
      <c r="B30" s="531" t="s">
        <v>3</v>
      </c>
      <c r="C30" s="560"/>
      <c r="D30" s="532">
        <f>SUM(D10:D29)</f>
        <v>0</v>
      </c>
      <c r="E30" s="561"/>
      <c r="F30" s="532">
        <f>SUM(F10:F27)</f>
        <v>429298</v>
      </c>
      <c r="G30" s="562">
        <f>F30*100/$N30</f>
        <v>27.402046641781517</v>
      </c>
      <c r="H30" s="532">
        <f>SUM(H10:H27)</f>
        <v>591677</v>
      </c>
      <c r="I30" s="562">
        <f>H30*100/$N30</f>
        <v>37.766681304989454</v>
      </c>
      <c r="J30" s="532">
        <f>SUM(J10:J27)</f>
        <v>545689</v>
      </c>
      <c r="K30" s="562">
        <f>J30*100/$N30</f>
        <v>34.831272053229029</v>
      </c>
      <c r="L30" s="532">
        <f>SUM(L10:L28)</f>
        <v>0</v>
      </c>
      <c r="M30" s="562">
        <f>L30*100/$N30</f>
        <v>0</v>
      </c>
      <c r="N30" s="532">
        <f>F30+H30+J30+L30</f>
        <v>1566664</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6"/>
      <c r="C3" s="1046"/>
      <c r="D3" s="1046"/>
      <c r="E3" s="1046"/>
      <c r="F3" s="1046"/>
      <c r="G3" s="1046"/>
      <c r="H3" s="1046"/>
      <c r="I3" s="1046"/>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21" t="s">
        <v>412</v>
      </c>
      <c r="B4" s="1121"/>
      <c r="C4" s="1121"/>
      <c r="D4" s="1121"/>
      <c r="E4" s="1121"/>
      <c r="F4" s="1121"/>
      <c r="G4" s="1121"/>
      <c r="H4" s="1121"/>
      <c r="I4" s="1121"/>
      <c r="J4" s="1121"/>
      <c r="K4" s="1121"/>
      <c r="L4" s="1121"/>
      <c r="M4" s="1121"/>
      <c r="N4" s="1121"/>
      <c r="O4" s="1121"/>
      <c r="P4" s="1121"/>
      <c r="Q4" s="1121"/>
      <c r="R4" s="1121"/>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7" t="str">
        <f>porsaad!B6</f>
        <v>Situación a 31 de enero de 2024</v>
      </c>
      <c r="C5" s="1047"/>
      <c r="D5" s="1047"/>
      <c r="E5" s="1047"/>
      <c r="F5" s="1047"/>
      <c r="G5" s="1047"/>
      <c r="H5" s="1047"/>
      <c r="I5" s="1047"/>
      <c r="J5" s="1047"/>
      <c r="K5" s="1047"/>
      <c r="L5" s="1047"/>
      <c r="M5" s="1047"/>
      <c r="N5" s="1047"/>
      <c r="O5" s="1047"/>
      <c r="P5" s="1047"/>
      <c r="Q5" s="1047"/>
      <c r="R5" s="1047"/>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48" t="s">
        <v>15</v>
      </c>
      <c r="C8" s="211"/>
      <c r="D8" s="1057" t="s">
        <v>115</v>
      </c>
      <c r="E8" s="1056"/>
      <c r="F8" s="216"/>
      <c r="G8" s="1057" t="s">
        <v>117</v>
      </c>
      <c r="H8" s="1056"/>
      <c r="I8" s="211"/>
      <c r="J8" s="1057" t="s">
        <v>253</v>
      </c>
      <c r="K8" s="1055"/>
      <c r="L8" s="1056"/>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20"/>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8584147</v>
      </c>
      <c r="E11" s="185">
        <v>17.851892595752791</v>
      </c>
      <c r="F11" s="226"/>
      <c r="G11" s="227">
        <v>1014321</v>
      </c>
      <c r="H11" s="228">
        <v>16.031753056369972</v>
      </c>
      <c r="I11" s="276"/>
      <c r="J11" s="277">
        <v>388688</v>
      </c>
      <c r="K11" s="412">
        <f>J11*100/D11</f>
        <v>4.5279746490827799</v>
      </c>
      <c r="L11" s="228">
        <f>J11*100/G11</f>
        <v>38.320019007789448</v>
      </c>
      <c r="M11" s="278"/>
      <c r="N11" s="278">
        <f>_xlfn.RANK.EQ(L11,L$11:L$31,0)</f>
        <v>1</v>
      </c>
      <c r="O11" s="278">
        <v>1</v>
      </c>
      <c r="P11" s="278">
        <f>MATCH(O11,N$11:N$31,0)</f>
        <v>1</v>
      </c>
      <c r="Q11" s="279" t="str">
        <f>INDEX(B$11:B$31,P11,1)</f>
        <v>Andalucía</v>
      </c>
      <c r="R11" s="280">
        <f>INDEX(L$11:L$31,P11,1)</f>
        <v>38.320019007789448</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1341289</v>
      </c>
      <c r="E12" s="186">
        <v>2.7893915572350596</v>
      </c>
      <c r="F12" s="226"/>
      <c r="G12" s="234">
        <v>186533</v>
      </c>
      <c r="H12" s="235">
        <v>2.9482293996317339</v>
      </c>
      <c r="I12" s="276"/>
      <c r="J12" s="282">
        <v>48423</v>
      </c>
      <c r="K12" s="413">
        <f t="shared" ref="K12:K28" si="0">J12*100/D12</f>
        <v>3.610183935005804</v>
      </c>
      <c r="L12" s="235">
        <f t="shared" ref="L12:L28" si="1">J12*100/G12</f>
        <v>25.959481700288958</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37.271899931578282</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1006060</v>
      </c>
      <c r="E13" s="186">
        <v>2.0922375938905815</v>
      </c>
      <c r="F13" s="226"/>
      <c r="G13" s="234">
        <v>183865</v>
      </c>
      <c r="H13" s="235">
        <v>2.9060605821130245</v>
      </c>
      <c r="I13" s="276"/>
      <c r="J13" s="282">
        <v>41059</v>
      </c>
      <c r="K13" s="413">
        <f t="shared" si="0"/>
        <v>4.0811681211856152</v>
      </c>
      <c r="L13" s="235">
        <f t="shared" si="1"/>
        <v>22.331058113289643</v>
      </c>
      <c r="M13" s="278"/>
      <c r="N13" s="278">
        <f t="shared" si="2"/>
        <v>17</v>
      </c>
      <c r="O13" s="278">
        <v>3</v>
      </c>
      <c r="P13" s="278">
        <f>MATCH(O13,N$11:N$31,0)</f>
        <v>7</v>
      </c>
      <c r="Q13" s="279" t="str">
        <f t="shared" si="4"/>
        <v>Castilla y León</v>
      </c>
      <c r="R13" s="280">
        <f t="shared" si="5"/>
        <v>36.602768617131645</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1209906</v>
      </c>
      <c r="E14" s="186">
        <v>2.516162871273858</v>
      </c>
      <c r="F14" s="226"/>
      <c r="G14" s="234">
        <v>122472</v>
      </c>
      <c r="H14" s="235">
        <v>1.9357194224705427</v>
      </c>
      <c r="I14" s="276"/>
      <c r="J14" s="282">
        <v>40777</v>
      </c>
      <c r="K14" s="413">
        <f t="shared" si="0"/>
        <v>3.3702618219927829</v>
      </c>
      <c r="L14" s="235">
        <f t="shared" si="1"/>
        <v>33.294957214710301</v>
      </c>
      <c r="M14" s="278"/>
      <c r="N14" s="278">
        <f t="shared" si="2"/>
        <v>6</v>
      </c>
      <c r="O14" s="278">
        <v>4</v>
      </c>
      <c r="P14" s="278">
        <f t="shared" si="3"/>
        <v>17</v>
      </c>
      <c r="Q14" s="279" t="str">
        <f t="shared" si="4"/>
        <v>Rioja, La</v>
      </c>
      <c r="R14" s="280">
        <f t="shared" si="5"/>
        <v>34.736292675982824</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2213016</v>
      </c>
      <c r="E15" s="186">
        <v>4.6022655418974603</v>
      </c>
      <c r="F15" s="226"/>
      <c r="G15" s="234">
        <v>253565</v>
      </c>
      <c r="H15" s="235">
        <v>4.0076972316835127</v>
      </c>
      <c r="I15" s="276"/>
      <c r="J15" s="282">
        <v>53252</v>
      </c>
      <c r="K15" s="413">
        <f t="shared" si="0"/>
        <v>2.4063088563300039</v>
      </c>
      <c r="L15" s="235">
        <f t="shared" si="1"/>
        <v>21.001321160254768</v>
      </c>
      <c r="M15" s="278"/>
      <c r="N15" s="278">
        <f t="shared" si="2"/>
        <v>18</v>
      </c>
      <c r="O15" s="278">
        <v>5</v>
      </c>
      <c r="P15" s="278">
        <f t="shared" si="3"/>
        <v>16</v>
      </c>
      <c r="Q15" s="279" t="str">
        <f t="shared" si="4"/>
        <v>País Vasco</v>
      </c>
      <c r="R15" s="280">
        <f t="shared" si="5"/>
        <v>34.559739330359179</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588387</v>
      </c>
      <c r="E16" s="186">
        <v>1.2236302021315801</v>
      </c>
      <c r="F16" s="226"/>
      <c r="G16" s="238">
        <v>99920</v>
      </c>
      <c r="H16" s="235">
        <v>1.579275954448826</v>
      </c>
      <c r="I16" s="276"/>
      <c r="J16" s="282">
        <v>22940</v>
      </c>
      <c r="K16" s="413">
        <f t="shared" si="0"/>
        <v>3.8987945008982186</v>
      </c>
      <c r="L16" s="235">
        <f t="shared" si="1"/>
        <v>22.958366693354684</v>
      </c>
      <c r="M16" s="278"/>
      <c r="N16" s="278">
        <f t="shared" si="2"/>
        <v>16</v>
      </c>
      <c r="O16" s="278">
        <v>6</v>
      </c>
      <c r="P16" s="278">
        <f t="shared" si="3"/>
        <v>4</v>
      </c>
      <c r="Q16" s="279" t="str">
        <f t="shared" si="4"/>
        <v>Balears, Illes</v>
      </c>
      <c r="R16" s="283">
        <f t="shared" si="5"/>
        <v>33.294957214710301</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2383703</v>
      </c>
      <c r="E17" s="186">
        <v>4.9572322021248834</v>
      </c>
      <c r="F17" s="226"/>
      <c r="G17" s="286">
        <v>409663</v>
      </c>
      <c r="H17" s="287">
        <v>6.4748891646053783</v>
      </c>
      <c r="I17" s="276"/>
      <c r="J17" s="288">
        <v>149948</v>
      </c>
      <c r="K17" s="414">
        <f t="shared" si="0"/>
        <v>6.2905487806157057</v>
      </c>
      <c r="L17" s="287">
        <f t="shared" si="1"/>
        <v>36.602768617131645</v>
      </c>
      <c r="M17" s="278"/>
      <c r="N17" s="278">
        <f t="shared" si="2"/>
        <v>3</v>
      </c>
      <c r="O17" s="278">
        <v>7</v>
      </c>
      <c r="P17" s="278">
        <f t="shared" si="3"/>
        <v>8</v>
      </c>
      <c r="Q17" s="279" t="str">
        <f t="shared" si="4"/>
        <v>Castilla - La Mancha</v>
      </c>
      <c r="R17" s="280">
        <f t="shared" si="5"/>
        <v>32.770112171533107</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2084086</v>
      </c>
      <c r="E18" s="186">
        <v>4.3341382006053779</v>
      </c>
      <c r="F18" s="226"/>
      <c r="G18" s="286">
        <v>282068</v>
      </c>
      <c r="H18" s="287">
        <v>4.4581986581212121</v>
      </c>
      <c r="I18" s="276"/>
      <c r="J18" s="288">
        <v>92434</v>
      </c>
      <c r="K18" s="414">
        <f t="shared" si="0"/>
        <v>4.4352296402355753</v>
      </c>
      <c r="L18" s="287">
        <f t="shared" si="1"/>
        <v>32.770112171533107</v>
      </c>
      <c r="M18" s="278"/>
      <c r="N18" s="278">
        <f t="shared" si="2"/>
        <v>7</v>
      </c>
      <c r="O18" s="278">
        <v>8</v>
      </c>
      <c r="P18" s="278">
        <f t="shared" si="3"/>
        <v>9</v>
      </c>
      <c r="Q18" s="279" t="str">
        <f t="shared" si="4"/>
        <v>Cataluña</v>
      </c>
      <c r="R18" s="280">
        <f t="shared" si="5"/>
        <v>31.438327661418903</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7901963</v>
      </c>
      <c r="E19" s="186">
        <v>16.433198868986342</v>
      </c>
      <c r="F19" s="226"/>
      <c r="G19" s="286">
        <v>1040507</v>
      </c>
      <c r="H19" s="287">
        <v>16.445633362046483</v>
      </c>
      <c r="I19" s="276"/>
      <c r="J19" s="288">
        <v>327118</v>
      </c>
      <c r="K19" s="414">
        <f t="shared" si="0"/>
        <v>4.1397055389907544</v>
      </c>
      <c r="L19" s="287">
        <f t="shared" si="1"/>
        <v>31.438327661418903</v>
      </c>
      <c r="M19" s="278"/>
      <c r="N19" s="278">
        <f t="shared" si="2"/>
        <v>8</v>
      </c>
      <c r="O19" s="278">
        <v>9</v>
      </c>
      <c r="P19" s="278">
        <f t="shared" si="3"/>
        <v>21</v>
      </c>
      <c r="Q19" s="279" t="str">
        <f>INDEX(B$11:B$31,P19,1)</f>
        <v>TOTAL</v>
      </c>
      <c r="R19" s="280">
        <f t="shared" si="5"/>
        <v>30.741289246793478</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5216195</v>
      </c>
      <c r="E20" s="186">
        <v>10.847781718847862</v>
      </c>
      <c r="F20" s="226"/>
      <c r="G20" s="286">
        <v>644872</v>
      </c>
      <c r="H20" s="287">
        <v>10.192462402895551</v>
      </c>
      <c r="I20" s="276"/>
      <c r="J20" s="288">
        <v>189273</v>
      </c>
      <c r="K20" s="414">
        <f t="shared" si="0"/>
        <v>3.6285644996017212</v>
      </c>
      <c r="L20" s="287">
        <f>J20*100/G20</f>
        <v>29.350475753327792</v>
      </c>
      <c r="M20" s="278"/>
      <c r="N20" s="278">
        <f t="shared" si="2"/>
        <v>11</v>
      </c>
      <c r="O20" s="278">
        <v>10</v>
      </c>
      <c r="P20" s="278">
        <f t="shared" si="3"/>
        <v>13</v>
      </c>
      <c r="Q20" s="279" t="str">
        <f t="shared" si="4"/>
        <v>Madrid, Comunidad de</v>
      </c>
      <c r="R20" s="280">
        <f t="shared" si="5"/>
        <v>30.220455708942165</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1054306</v>
      </c>
      <c r="E21" s="186">
        <v>2.1925716643782711</v>
      </c>
      <c r="F21" s="226"/>
      <c r="G21" s="234">
        <v>150537</v>
      </c>
      <c r="H21" s="235">
        <v>2.3792980820142406</v>
      </c>
      <c r="I21" s="276"/>
      <c r="J21" s="282">
        <v>56108</v>
      </c>
      <c r="K21" s="413">
        <f t="shared" si="0"/>
        <v>5.3217946212959042</v>
      </c>
      <c r="L21" s="235">
        <f t="shared" si="1"/>
        <v>37.271899931578282</v>
      </c>
      <c r="M21" s="278"/>
      <c r="N21" s="278">
        <f t="shared" si="2"/>
        <v>2</v>
      </c>
      <c r="O21" s="278">
        <v>11</v>
      </c>
      <c r="P21" s="278">
        <f t="shared" si="3"/>
        <v>10</v>
      </c>
      <c r="Q21" s="279" t="str">
        <f t="shared" si="4"/>
        <v>Comunitat Valenciana</v>
      </c>
      <c r="R21" s="280">
        <f t="shared" si="5"/>
        <v>29.350475753327792</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2699424</v>
      </c>
      <c r="E22" s="186">
        <v>5.6138166457770797</v>
      </c>
      <c r="F22" s="226"/>
      <c r="G22" s="234">
        <v>469573</v>
      </c>
      <c r="H22" s="235">
        <v>7.4217909103122359</v>
      </c>
      <c r="I22" s="276"/>
      <c r="J22" s="282">
        <v>83134</v>
      </c>
      <c r="K22" s="413">
        <f t="shared" si="0"/>
        <v>3.0796940384319025</v>
      </c>
      <c r="L22" s="235">
        <f t="shared" si="1"/>
        <v>17.704169532745706</v>
      </c>
      <c r="M22" s="278"/>
      <c r="N22" s="278">
        <f t="shared" si="2"/>
        <v>19</v>
      </c>
      <c r="O22" s="278">
        <v>12</v>
      </c>
      <c r="P22" s="278">
        <f t="shared" si="3"/>
        <v>14</v>
      </c>
      <c r="Q22" s="279" t="str">
        <f t="shared" si="4"/>
        <v>Murcia, Región de</v>
      </c>
      <c r="R22" s="280">
        <f t="shared" si="5"/>
        <v>27.815749759205559</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6871903</v>
      </c>
      <c r="E23" s="186">
        <v>14.291050034957625</v>
      </c>
      <c r="F23" s="226"/>
      <c r="G23" s="234">
        <v>802837</v>
      </c>
      <c r="H23" s="235">
        <v>12.689163024838193</v>
      </c>
      <c r="I23" s="276"/>
      <c r="J23" s="282">
        <v>242621</v>
      </c>
      <c r="K23" s="413">
        <f t="shared" si="0"/>
        <v>3.5306231767241183</v>
      </c>
      <c r="L23" s="235">
        <f t="shared" si="1"/>
        <v>30.220455708942165</v>
      </c>
      <c r="M23" s="278"/>
      <c r="N23" s="278">
        <f t="shared" si="2"/>
        <v>10</v>
      </c>
      <c r="O23" s="278">
        <v>13</v>
      </c>
      <c r="P23" s="278">
        <f t="shared" si="3"/>
        <v>15</v>
      </c>
      <c r="Q23" s="279" t="str">
        <f t="shared" si="4"/>
        <v>Navarra, Comunidad Foral de</v>
      </c>
      <c r="R23" s="280">
        <f t="shared" si="5"/>
        <v>27.076495679217221</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1551692</v>
      </c>
      <c r="E24" s="186">
        <v>3.2269530013510765</v>
      </c>
      <c r="F24" s="226"/>
      <c r="G24" s="234">
        <v>194149</v>
      </c>
      <c r="H24" s="235">
        <v>3.0686033554872409</v>
      </c>
      <c r="I24" s="276"/>
      <c r="J24" s="282">
        <v>54004</v>
      </c>
      <c r="K24" s="413">
        <f t="shared" si="0"/>
        <v>3.4803298592761966</v>
      </c>
      <c r="L24" s="235">
        <f>J24*100/G24</f>
        <v>27.815749759205559</v>
      </c>
      <c r="M24" s="278"/>
      <c r="N24" s="278">
        <f t="shared" si="2"/>
        <v>12</v>
      </c>
      <c r="O24" s="278">
        <v>14</v>
      </c>
      <c r="P24" s="278">
        <f t="shared" si="3"/>
        <v>2</v>
      </c>
      <c r="Q24" s="279" t="str">
        <f t="shared" si="4"/>
        <v>Aragón</v>
      </c>
      <c r="R24" s="280">
        <f t="shared" si="5"/>
        <v>25.959481700288958</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672155</v>
      </c>
      <c r="E25" s="186">
        <v>1.3978370672937237</v>
      </c>
      <c r="F25" s="226"/>
      <c r="G25" s="238">
        <v>81351</v>
      </c>
      <c r="H25" s="235">
        <v>1.2857854100316899</v>
      </c>
      <c r="I25" s="276"/>
      <c r="J25" s="282">
        <v>22027</v>
      </c>
      <c r="K25" s="413">
        <f t="shared" si="0"/>
        <v>3.2770715088037727</v>
      </c>
      <c r="L25" s="235">
        <f t="shared" si="1"/>
        <v>27.076495679217221</v>
      </c>
      <c r="M25" s="278"/>
      <c r="N25" s="278">
        <f t="shared" si="2"/>
        <v>13</v>
      </c>
      <c r="O25" s="278">
        <v>15</v>
      </c>
      <c r="P25" s="278">
        <f t="shared" si="3"/>
        <v>18</v>
      </c>
      <c r="Q25" s="279" t="str">
        <f t="shared" si="4"/>
        <v>Ceuta y Melilla</v>
      </c>
      <c r="R25" s="283">
        <f t="shared" si="5"/>
        <v>25.021057325471933</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2216302</v>
      </c>
      <c r="E26" s="186">
        <v>4.6090992225263738</v>
      </c>
      <c r="F26" s="226"/>
      <c r="G26" s="238">
        <v>328385</v>
      </c>
      <c r="H26" s="235">
        <v>5.1902575490560219</v>
      </c>
      <c r="I26" s="276"/>
      <c r="J26" s="282">
        <v>113489</v>
      </c>
      <c r="K26" s="413">
        <f t="shared" si="0"/>
        <v>5.1206469154474439</v>
      </c>
      <c r="L26" s="235">
        <f t="shared" si="1"/>
        <v>34.559739330359179</v>
      </c>
      <c r="M26" s="278"/>
      <c r="N26" s="278">
        <f t="shared" si="2"/>
        <v>5</v>
      </c>
      <c r="O26" s="278">
        <v>16</v>
      </c>
      <c r="P26" s="278">
        <f t="shared" si="3"/>
        <v>6</v>
      </c>
      <c r="Q26" s="279" t="str">
        <f t="shared" si="4"/>
        <v>Cantabria</v>
      </c>
      <c r="R26" s="280">
        <f t="shared" si="5"/>
        <v>22.958366693354684</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322282</v>
      </c>
      <c r="E27" s="187">
        <v>0.67022892892495911</v>
      </c>
      <c r="F27" s="226"/>
      <c r="G27" s="238">
        <v>42149</v>
      </c>
      <c r="H27" s="242">
        <v>0.66618196761472748</v>
      </c>
      <c r="I27" s="276"/>
      <c r="J27" s="282">
        <v>14641</v>
      </c>
      <c r="K27" s="413">
        <f t="shared" si="0"/>
        <v>4.5429158314767815</v>
      </c>
      <c r="L27" s="242">
        <f t="shared" si="1"/>
        <v>34.736292675982824</v>
      </c>
      <c r="M27" s="278"/>
      <c r="N27" s="278">
        <f t="shared" si="2"/>
        <v>4</v>
      </c>
      <c r="O27" s="278">
        <v>17</v>
      </c>
      <c r="P27" s="278">
        <f t="shared" si="3"/>
        <v>3</v>
      </c>
      <c r="Q27" s="279" t="str">
        <f t="shared" si="4"/>
        <v>Asturias, Principado de</v>
      </c>
      <c r="R27" s="280">
        <f t="shared" si="5"/>
        <v>22.331058113289643</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168545</v>
      </c>
      <c r="E28" s="242">
        <v>0.35051208204509476</v>
      </c>
      <c r="F28" s="222"/>
      <c r="G28" s="238">
        <v>20183</v>
      </c>
      <c r="H28" s="242">
        <v>0.31900046625941408</v>
      </c>
      <c r="I28" s="276"/>
      <c r="J28" s="282">
        <v>5050</v>
      </c>
      <c r="K28" s="413">
        <f t="shared" si="0"/>
        <v>2.9962324601738408</v>
      </c>
      <c r="L28" s="242">
        <f t="shared" si="1"/>
        <v>25.021057325471933</v>
      </c>
      <c r="M28" s="278"/>
      <c r="N28" s="278">
        <f t="shared" si="2"/>
        <v>15</v>
      </c>
      <c r="O28" s="278">
        <v>18</v>
      </c>
      <c r="P28" s="278">
        <f t="shared" si="3"/>
        <v>5</v>
      </c>
      <c r="Q28" s="279" t="str">
        <f t="shared" si="4"/>
        <v>Canarias</v>
      </c>
      <c r="R28" s="280">
        <f t="shared" si="5"/>
        <v>21.001321160254768</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17.704169532745706</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48085361</v>
      </c>
      <c r="E31" s="254">
        <f>SUM(E11:E28)</f>
        <v>99.999999999999986</v>
      </c>
      <c r="F31" s="260"/>
      <c r="G31" s="253">
        <f>SUM(G11:G28)</f>
        <v>6326950</v>
      </c>
      <c r="H31" s="254">
        <f>SUM(H11:H28)</f>
        <v>100.00000000000003</v>
      </c>
      <c r="I31" s="211"/>
      <c r="J31" s="253">
        <f>SUM(J11:J30)</f>
        <v>1944986</v>
      </c>
      <c r="K31" s="409">
        <f>J31*100/D31</f>
        <v>4.0448609713047592</v>
      </c>
      <c r="L31" s="254">
        <f>J31*100/G31</f>
        <v>30.741289246793478</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68" t="str">
        <f>'22solcasaadpot'!B32:M32</f>
        <v>(1) Cifras INE de población referidas al 01/01/2023. Real Decreto 1085/2023, de 5 de diciembre BOE 23.12.22.</v>
      </c>
      <c r="C33" s="1082"/>
      <c r="D33" s="1082"/>
      <c r="E33" s="1082"/>
      <c r="F33" s="1082"/>
      <c r="G33" s="1082"/>
      <c r="H33" s="1082"/>
      <c r="I33" s="1082"/>
      <c r="J33" s="1082"/>
      <c r="K33" s="1082"/>
      <c r="L33" s="1082"/>
      <c r="M33" s="1082"/>
      <c r="N33" s="1082"/>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75" t="str">
        <f>'22solcasaadpot'!B33:Q33</f>
        <v>(2) Cifras de Población Potencialmente Dependiente calculadas según lo explicado en la metodología</v>
      </c>
      <c r="C34" s="1119"/>
      <c r="D34" s="1119"/>
      <c r="E34" s="1119"/>
      <c r="F34" s="1119"/>
      <c r="G34" s="1119"/>
      <c r="H34" s="1119"/>
      <c r="I34" s="1119"/>
      <c r="J34" s="1119"/>
      <c r="K34" s="1119"/>
      <c r="L34" s="1119"/>
      <c r="M34" s="1119"/>
      <c r="N34" s="1119"/>
      <c r="O34" s="1119"/>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413</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253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184</v>
      </c>
      <c r="K8" s="1055"/>
      <c r="L8" s="1055"/>
      <c r="M8" s="1055"/>
      <c r="N8" s="1055"/>
      <c r="O8" s="1056"/>
      <c r="P8" s="211"/>
      <c r="Q8" s="1057" t="s">
        <v>185</v>
      </c>
      <c r="R8" s="1055"/>
      <c r="S8" s="1055"/>
      <c r="T8" s="1055"/>
      <c r="U8" s="1055"/>
      <c r="V8" s="1056"/>
      <c r="W8" s="211"/>
      <c r="X8" s="1057" t="s">
        <v>186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229</v>
      </c>
      <c r="L9" s="1060" t="s">
        <v>27</v>
      </c>
      <c r="M9" s="1061"/>
      <c r="N9" s="1061" t="s">
        <v>26</v>
      </c>
      <c r="O9" s="1062"/>
      <c r="P9" s="211"/>
      <c r="Q9" s="1063" t="s">
        <v>12</v>
      </c>
      <c r="R9" s="1065" t="s">
        <v>229</v>
      </c>
      <c r="S9" s="1060" t="s">
        <v>27</v>
      </c>
      <c r="T9" s="1061"/>
      <c r="U9" s="1061" t="s">
        <v>26</v>
      </c>
      <c r="V9" s="1062"/>
      <c r="W9" s="211"/>
      <c r="X9" s="1063" t="s">
        <v>12</v>
      </c>
      <c r="Y9" s="1065" t="s">
        <v>229</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229</v>
      </c>
      <c r="G10" s="408" t="s">
        <v>12</v>
      </c>
      <c r="H10" s="218" t="s">
        <v>229</v>
      </c>
      <c r="I10" s="216"/>
      <c r="J10" s="1064"/>
      <c r="K10" s="1066"/>
      <c r="L10" s="408" t="s">
        <v>12</v>
      </c>
      <c r="M10" s="408" t="s">
        <v>230</v>
      </c>
      <c r="N10" s="408" t="s">
        <v>12</v>
      </c>
      <c r="O10" s="218" t="s">
        <v>230</v>
      </c>
      <c r="P10" s="216"/>
      <c r="Q10" s="1064"/>
      <c r="R10" s="1066"/>
      <c r="S10" s="408" t="s">
        <v>12</v>
      </c>
      <c r="T10" s="408" t="s">
        <v>230</v>
      </c>
      <c r="U10" s="408" t="s">
        <v>12</v>
      </c>
      <c r="V10" s="218" t="s">
        <v>230</v>
      </c>
      <c r="W10" s="216"/>
      <c r="X10" s="1064"/>
      <c r="Y10" s="1066"/>
      <c r="Z10" s="408" t="s">
        <v>12</v>
      </c>
      <c r="AA10" s="408" t="s">
        <v>230</v>
      </c>
      <c r="AB10" s="408" t="s">
        <v>12</v>
      </c>
      <c r="AC10" s="218" t="s">
        <v>230</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388688</v>
      </c>
      <c r="E12" s="738">
        <f>L12+S12+Z12</f>
        <v>242516</v>
      </c>
      <c r="F12" s="747">
        <f>E12/$D12*100</f>
        <v>62.393487836002137</v>
      </c>
      <c r="G12" s="738">
        <f>N12+U12+AB12</f>
        <v>146172</v>
      </c>
      <c r="H12" s="230">
        <f>G12/$D12*100</f>
        <v>37.606512163997856</v>
      </c>
      <c r="I12" s="226"/>
      <c r="J12" s="227">
        <v>112966</v>
      </c>
      <c r="K12" s="750">
        <v>29.063413328942495</v>
      </c>
      <c r="L12" s="744">
        <v>47606</v>
      </c>
      <c r="M12" s="747">
        <v>42.141883398544692</v>
      </c>
      <c r="N12" s="744">
        <v>65360</v>
      </c>
      <c r="O12" s="228">
        <v>57.858116601455301</v>
      </c>
      <c r="P12" s="226"/>
      <c r="Q12" s="227">
        <v>91828</v>
      </c>
      <c r="R12" s="750">
        <v>23.625118346848886</v>
      </c>
      <c r="S12" s="744">
        <v>61078</v>
      </c>
      <c r="T12" s="747">
        <v>66.513481726706445</v>
      </c>
      <c r="U12" s="744">
        <v>30750</v>
      </c>
      <c r="V12" s="228">
        <v>33.486518273293548</v>
      </c>
      <c r="W12" s="226"/>
      <c r="X12" s="227">
        <v>183894</v>
      </c>
      <c r="Y12" s="750">
        <v>47.311468324208619</v>
      </c>
      <c r="Z12" s="744">
        <v>133832</v>
      </c>
      <c r="AA12" s="747">
        <v>72.776708321098027</v>
      </c>
      <c r="AB12" s="744">
        <v>50062</v>
      </c>
      <c r="AC12" s="228">
        <f t="shared" ref="AC12:AC29" si="0">AB12/$X12*100</f>
        <v>27.22329167890198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48423</v>
      </c>
      <c r="E13" s="739">
        <f t="shared" ref="E13:E29" si="2">L13+S13+Z13</f>
        <v>31169</v>
      </c>
      <c r="F13" s="576">
        <f t="shared" ref="F13:H29" si="3">E13/$D13*100</f>
        <v>64.368172149598337</v>
      </c>
      <c r="G13" s="739">
        <f t="shared" ref="G13:G29" si="4">N13+U13+AB13</f>
        <v>17254</v>
      </c>
      <c r="H13" s="237">
        <f t="shared" si="3"/>
        <v>35.63182785040167</v>
      </c>
      <c r="I13" s="226"/>
      <c r="J13" s="234">
        <v>9855</v>
      </c>
      <c r="K13" s="751">
        <v>20.351898891022859</v>
      </c>
      <c r="L13" s="745">
        <v>4226</v>
      </c>
      <c r="M13" s="748">
        <v>42.881785895484526</v>
      </c>
      <c r="N13" s="745">
        <v>5629</v>
      </c>
      <c r="O13" s="235">
        <v>57.118214104515474</v>
      </c>
      <c r="P13" s="226"/>
      <c r="Q13" s="234">
        <v>9163</v>
      </c>
      <c r="R13" s="751">
        <v>18.922825929826736</v>
      </c>
      <c r="S13" s="745">
        <v>5670</v>
      </c>
      <c r="T13" s="748">
        <v>61.879297173414813</v>
      </c>
      <c r="U13" s="745">
        <v>3493</v>
      </c>
      <c r="V13" s="235">
        <v>38.12070282658518</v>
      </c>
      <c r="W13" s="226"/>
      <c r="X13" s="234">
        <v>29405</v>
      </c>
      <c r="Y13" s="751">
        <v>60.725275179150408</v>
      </c>
      <c r="Z13" s="745">
        <v>21273</v>
      </c>
      <c r="AA13" s="748">
        <v>72.344839313042002</v>
      </c>
      <c r="AB13" s="745">
        <v>8132</v>
      </c>
      <c r="AC13" s="235">
        <f t="shared" si="0"/>
        <v>27.655160686958002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41059</v>
      </c>
      <c r="E14" s="739">
        <f t="shared" si="2"/>
        <v>26637</v>
      </c>
      <c r="F14" s="576">
        <f t="shared" si="3"/>
        <v>64.874936067610022</v>
      </c>
      <c r="G14" s="739">
        <f t="shared" si="4"/>
        <v>14422</v>
      </c>
      <c r="H14" s="237">
        <f t="shared" si="3"/>
        <v>35.125063932389978</v>
      </c>
      <c r="I14" s="226"/>
      <c r="J14" s="234">
        <v>9522</v>
      </c>
      <c r="K14" s="751">
        <v>23.19101780364841</v>
      </c>
      <c r="L14" s="745">
        <v>3993</v>
      </c>
      <c r="M14" s="748">
        <v>41.934467548834284</v>
      </c>
      <c r="N14" s="745">
        <v>5529</v>
      </c>
      <c r="O14" s="235">
        <v>58.065532451165723</v>
      </c>
      <c r="P14" s="226"/>
      <c r="Q14" s="234">
        <v>8834</v>
      </c>
      <c r="R14" s="751">
        <v>21.515380306388369</v>
      </c>
      <c r="S14" s="745">
        <v>5415</v>
      </c>
      <c r="T14" s="748">
        <v>61.297260584106859</v>
      </c>
      <c r="U14" s="745">
        <v>3419</v>
      </c>
      <c r="V14" s="235">
        <v>38.702739415893141</v>
      </c>
      <c r="W14" s="226"/>
      <c r="X14" s="234">
        <v>22703</v>
      </c>
      <c r="Y14" s="751">
        <v>55.293601889963227</v>
      </c>
      <c r="Z14" s="745">
        <v>17229</v>
      </c>
      <c r="AA14" s="748">
        <v>75.888649077214467</v>
      </c>
      <c r="AB14" s="745">
        <v>5474</v>
      </c>
      <c r="AC14" s="235">
        <f t="shared" si="0"/>
        <v>24.111350922785533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40777</v>
      </c>
      <c r="E15" s="739">
        <f t="shared" si="2"/>
        <v>25016</v>
      </c>
      <c r="F15" s="576">
        <f t="shared" si="3"/>
        <v>61.348309095813811</v>
      </c>
      <c r="G15" s="739">
        <f t="shared" si="4"/>
        <v>15761</v>
      </c>
      <c r="H15" s="237">
        <f t="shared" si="3"/>
        <v>38.651690904186182</v>
      </c>
      <c r="I15" s="226"/>
      <c r="J15" s="234">
        <v>11587</v>
      </c>
      <c r="K15" s="751">
        <v>28.415528361576381</v>
      </c>
      <c r="L15" s="745">
        <v>5029</v>
      </c>
      <c r="M15" s="748">
        <v>43.402088547510139</v>
      </c>
      <c r="N15" s="745">
        <v>6558</v>
      </c>
      <c r="O15" s="235">
        <v>56.597911452489861</v>
      </c>
      <c r="P15" s="226"/>
      <c r="Q15" s="234">
        <v>9430</v>
      </c>
      <c r="R15" s="751">
        <v>23.12578169065895</v>
      </c>
      <c r="S15" s="745">
        <v>5663</v>
      </c>
      <c r="T15" s="748">
        <v>60.053022269353129</v>
      </c>
      <c r="U15" s="745">
        <v>3767</v>
      </c>
      <c r="V15" s="235">
        <v>39.946977730646871</v>
      </c>
      <c r="W15" s="226"/>
      <c r="X15" s="234">
        <v>19760</v>
      </c>
      <c r="Y15" s="751">
        <v>48.458689947764668</v>
      </c>
      <c r="Z15" s="745">
        <v>14324</v>
      </c>
      <c r="AA15" s="748">
        <v>72.489878542510127</v>
      </c>
      <c r="AB15" s="745">
        <v>5436</v>
      </c>
      <c r="AC15" s="235">
        <f t="shared" si="0"/>
        <v>27.510121457489877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53252</v>
      </c>
      <c r="E16" s="739">
        <f t="shared" si="2"/>
        <v>31331</v>
      </c>
      <c r="F16" s="576">
        <f t="shared" si="3"/>
        <v>58.835348907083308</v>
      </c>
      <c r="G16" s="739">
        <f t="shared" si="4"/>
        <v>21921</v>
      </c>
      <c r="H16" s="237">
        <f t="shared" si="3"/>
        <v>41.164651092916699</v>
      </c>
      <c r="I16" s="226"/>
      <c r="J16" s="234">
        <v>19891</v>
      </c>
      <c r="K16" s="751">
        <v>37.35258769623676</v>
      </c>
      <c r="L16" s="745">
        <v>8210</v>
      </c>
      <c r="M16" s="748">
        <v>41.274948469156904</v>
      </c>
      <c r="N16" s="745">
        <v>11681</v>
      </c>
      <c r="O16" s="235">
        <v>58.725051530843096</v>
      </c>
      <c r="P16" s="226"/>
      <c r="Q16" s="234">
        <v>11400</v>
      </c>
      <c r="R16" s="751">
        <v>21.407646661158267</v>
      </c>
      <c r="S16" s="745">
        <v>6912</v>
      </c>
      <c r="T16" s="748">
        <v>60.631578947368425</v>
      </c>
      <c r="U16" s="745">
        <v>4488</v>
      </c>
      <c r="V16" s="235">
        <v>39.368421052631582</v>
      </c>
      <c r="W16" s="226"/>
      <c r="X16" s="234">
        <v>21961</v>
      </c>
      <c r="Y16" s="751">
        <v>41.239765642604972</v>
      </c>
      <c r="Z16" s="745">
        <v>16209</v>
      </c>
      <c r="AA16" s="748">
        <v>73.808114384590866</v>
      </c>
      <c r="AB16" s="745">
        <v>5752</v>
      </c>
      <c r="AC16" s="235">
        <f t="shared" si="0"/>
        <v>26.191885615409134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22940</v>
      </c>
      <c r="E17" s="740">
        <f t="shared" si="2"/>
        <v>14190</v>
      </c>
      <c r="F17" s="577">
        <f t="shared" si="3"/>
        <v>61.857018308631204</v>
      </c>
      <c r="G17" s="740">
        <f t="shared" si="4"/>
        <v>8750</v>
      </c>
      <c r="H17" s="237">
        <f t="shared" si="3"/>
        <v>38.142981691368789</v>
      </c>
      <c r="I17" s="226"/>
      <c r="J17" s="238">
        <v>6257</v>
      </c>
      <c r="K17" s="752">
        <v>27.27550130775937</v>
      </c>
      <c r="L17" s="740">
        <v>2656</v>
      </c>
      <c r="M17" s="577">
        <v>42.448457727345371</v>
      </c>
      <c r="N17" s="740">
        <v>3601</v>
      </c>
      <c r="O17" s="235">
        <v>57.551542272654629</v>
      </c>
      <c r="P17" s="226"/>
      <c r="Q17" s="238">
        <v>4858</v>
      </c>
      <c r="R17" s="752">
        <v>21.176983435047951</v>
      </c>
      <c r="S17" s="740">
        <v>2768</v>
      </c>
      <c r="T17" s="577">
        <v>56.978180321119801</v>
      </c>
      <c r="U17" s="740">
        <v>2090</v>
      </c>
      <c r="V17" s="235">
        <v>43.021819678880199</v>
      </c>
      <c r="W17" s="226"/>
      <c r="X17" s="238">
        <v>11825</v>
      </c>
      <c r="Y17" s="752">
        <v>51.547515257192678</v>
      </c>
      <c r="Z17" s="740">
        <v>8766</v>
      </c>
      <c r="AA17" s="577">
        <v>74.131078224101472</v>
      </c>
      <c r="AB17" s="740">
        <v>3059</v>
      </c>
      <c r="AC17" s="235">
        <f t="shared" si="0"/>
        <v>25.868921775898517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149948</v>
      </c>
      <c r="E18" s="739">
        <f t="shared" si="2"/>
        <v>93647</v>
      </c>
      <c r="F18" s="576">
        <f t="shared" si="3"/>
        <v>62.45298370101635</v>
      </c>
      <c r="G18" s="739">
        <f t="shared" si="4"/>
        <v>56301</v>
      </c>
      <c r="H18" s="237">
        <f t="shared" si="3"/>
        <v>37.54701629898365</v>
      </c>
      <c r="I18" s="226"/>
      <c r="J18" s="234">
        <v>30497</v>
      </c>
      <c r="K18" s="751">
        <v>20.33838397311068</v>
      </c>
      <c r="L18" s="745">
        <v>12853</v>
      </c>
      <c r="M18" s="748">
        <v>42.145129029084828</v>
      </c>
      <c r="N18" s="745">
        <v>17644</v>
      </c>
      <c r="O18" s="235">
        <v>57.854870970915172</v>
      </c>
      <c r="P18" s="226"/>
      <c r="Q18" s="234">
        <v>26930</v>
      </c>
      <c r="R18" s="751">
        <v>17.959559313895486</v>
      </c>
      <c r="S18" s="745">
        <v>15596</v>
      </c>
      <c r="T18" s="748">
        <v>57.913108057927964</v>
      </c>
      <c r="U18" s="745">
        <v>11334</v>
      </c>
      <c r="V18" s="235">
        <v>42.086891942072043</v>
      </c>
      <c r="W18" s="226"/>
      <c r="X18" s="234">
        <v>92521</v>
      </c>
      <c r="Y18" s="751">
        <v>61.702056712993837</v>
      </c>
      <c r="Z18" s="745">
        <v>65198</v>
      </c>
      <c r="AA18" s="748">
        <v>70.468326109748062</v>
      </c>
      <c r="AB18" s="745">
        <v>27323</v>
      </c>
      <c r="AC18" s="235">
        <f t="shared" si="0"/>
        <v>29.531673890251941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92434</v>
      </c>
      <c r="E19" s="739">
        <f t="shared" si="2"/>
        <v>58179</v>
      </c>
      <c r="F19" s="576">
        <f t="shared" si="3"/>
        <v>62.941125559858925</v>
      </c>
      <c r="G19" s="739">
        <f t="shared" si="4"/>
        <v>34255</v>
      </c>
      <c r="H19" s="237">
        <f t="shared" si="3"/>
        <v>37.058874440141075</v>
      </c>
      <c r="I19" s="226"/>
      <c r="J19" s="234">
        <v>21486</v>
      </c>
      <c r="K19" s="751">
        <v>23.244693511045718</v>
      </c>
      <c r="L19" s="745">
        <v>9135</v>
      </c>
      <c r="M19" s="748">
        <v>42.516056967327565</v>
      </c>
      <c r="N19" s="745">
        <v>12351</v>
      </c>
      <c r="O19" s="235">
        <v>57.483943032672435</v>
      </c>
      <c r="P19" s="226"/>
      <c r="Q19" s="234">
        <v>17923</v>
      </c>
      <c r="R19" s="751">
        <v>19.390051279832097</v>
      </c>
      <c r="S19" s="745">
        <v>11250</v>
      </c>
      <c r="T19" s="748">
        <v>62.768509736093293</v>
      </c>
      <c r="U19" s="745">
        <v>6673</v>
      </c>
      <c r="V19" s="235">
        <v>37.231490263906714</v>
      </c>
      <c r="W19" s="226"/>
      <c r="X19" s="234">
        <v>53025</v>
      </c>
      <c r="Y19" s="751">
        <v>57.365255209122182</v>
      </c>
      <c r="Z19" s="745">
        <v>37794</v>
      </c>
      <c r="AA19" s="748">
        <v>71.275813295615279</v>
      </c>
      <c r="AB19" s="745">
        <v>15231</v>
      </c>
      <c r="AC19" s="235">
        <f t="shared" si="0"/>
        <v>28.724186704384724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327118</v>
      </c>
      <c r="E20" s="739">
        <f t="shared" si="2"/>
        <v>206787</v>
      </c>
      <c r="F20" s="576">
        <f t="shared" si="3"/>
        <v>63.214803220856083</v>
      </c>
      <c r="G20" s="739">
        <f t="shared" si="4"/>
        <v>120331</v>
      </c>
      <c r="H20" s="237">
        <f t="shared" si="3"/>
        <v>36.785196779143917</v>
      </c>
      <c r="I20" s="226"/>
      <c r="J20" s="234">
        <v>82141</v>
      </c>
      <c r="K20" s="751">
        <v>25.1105105802799</v>
      </c>
      <c r="L20" s="745">
        <v>36183</v>
      </c>
      <c r="M20" s="748">
        <v>44.049865475219441</v>
      </c>
      <c r="N20" s="745">
        <v>45958</v>
      </c>
      <c r="O20" s="235">
        <v>55.950134524780559</v>
      </c>
      <c r="P20" s="226"/>
      <c r="Q20" s="234">
        <v>72962</v>
      </c>
      <c r="R20" s="751">
        <v>22.304489511430127</v>
      </c>
      <c r="S20" s="745">
        <v>46070</v>
      </c>
      <c r="T20" s="748">
        <v>63.14245771771607</v>
      </c>
      <c r="U20" s="745">
        <v>26892</v>
      </c>
      <c r="V20" s="235">
        <v>36.85754228228393</v>
      </c>
      <c r="W20" s="226"/>
      <c r="X20" s="234">
        <v>172015</v>
      </c>
      <c r="Y20" s="751">
        <v>52.584999908289973</v>
      </c>
      <c r="Z20" s="745">
        <v>124534</v>
      </c>
      <c r="AA20" s="748">
        <v>72.397174665000136</v>
      </c>
      <c r="AB20" s="745">
        <v>47481</v>
      </c>
      <c r="AC20" s="235">
        <f t="shared" si="0"/>
        <v>27.602825334999853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189273</v>
      </c>
      <c r="E21" s="739">
        <f t="shared" si="2"/>
        <v>117131</v>
      </c>
      <c r="F21" s="576">
        <f t="shared" si="3"/>
        <v>61.884685084507559</v>
      </c>
      <c r="G21" s="739">
        <f t="shared" si="4"/>
        <v>72142</v>
      </c>
      <c r="H21" s="237">
        <f t="shared" si="3"/>
        <v>38.115314915492441</v>
      </c>
      <c r="I21" s="226"/>
      <c r="J21" s="234">
        <v>51390</v>
      </c>
      <c r="K21" s="751">
        <v>27.151257707121463</v>
      </c>
      <c r="L21" s="745">
        <v>21002</v>
      </c>
      <c r="M21" s="748">
        <v>40.867873127067526</v>
      </c>
      <c r="N21" s="745">
        <v>30388</v>
      </c>
      <c r="O21" s="235">
        <v>59.132126872932474</v>
      </c>
      <c r="P21" s="226"/>
      <c r="Q21" s="234">
        <v>40719</v>
      </c>
      <c r="R21" s="751">
        <v>21.513369577277267</v>
      </c>
      <c r="S21" s="745">
        <v>25116</v>
      </c>
      <c r="T21" s="748">
        <v>61.681279009798864</v>
      </c>
      <c r="U21" s="745">
        <v>15603</v>
      </c>
      <c r="V21" s="235">
        <v>38.318720990201136</v>
      </c>
      <c r="W21" s="226"/>
      <c r="X21" s="234">
        <v>97164</v>
      </c>
      <c r="Y21" s="751">
        <v>51.335372715601281</v>
      </c>
      <c r="Z21" s="745">
        <v>71013</v>
      </c>
      <c r="AA21" s="748">
        <v>73.085710757070515</v>
      </c>
      <c r="AB21" s="745">
        <v>26151</v>
      </c>
      <c r="AC21" s="235">
        <f t="shared" si="0"/>
        <v>26.914289242929478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56108</v>
      </c>
      <c r="E22" s="739">
        <f t="shared" si="2"/>
        <v>35764</v>
      </c>
      <c r="F22" s="576">
        <f t="shared" si="3"/>
        <v>63.741355956369858</v>
      </c>
      <c r="G22" s="739">
        <f t="shared" si="4"/>
        <v>20344</v>
      </c>
      <c r="H22" s="237">
        <f t="shared" si="3"/>
        <v>36.258644043630142</v>
      </c>
      <c r="I22" s="226"/>
      <c r="J22" s="234">
        <v>13032</v>
      </c>
      <c r="K22" s="751">
        <v>23.22663434804306</v>
      </c>
      <c r="L22" s="745">
        <v>5754</v>
      </c>
      <c r="M22" s="748">
        <v>44.152854511970538</v>
      </c>
      <c r="N22" s="745">
        <v>7278</v>
      </c>
      <c r="O22" s="235">
        <v>55.847145488029469</v>
      </c>
      <c r="P22" s="226"/>
      <c r="Q22" s="234">
        <v>12202</v>
      </c>
      <c r="R22" s="751">
        <v>21.747344407214658</v>
      </c>
      <c r="S22" s="745">
        <v>7817</v>
      </c>
      <c r="T22" s="748">
        <v>64.063268316669394</v>
      </c>
      <c r="U22" s="745">
        <v>4385</v>
      </c>
      <c r="V22" s="235">
        <v>35.936731683330606</v>
      </c>
      <c r="W22" s="226"/>
      <c r="X22" s="234">
        <v>30874</v>
      </c>
      <c r="Y22" s="751">
        <v>55.026021244742282</v>
      </c>
      <c r="Z22" s="745">
        <v>22193</v>
      </c>
      <c r="AA22" s="748">
        <v>71.882490121137536</v>
      </c>
      <c r="AB22" s="745">
        <v>8681</v>
      </c>
      <c r="AC22" s="235">
        <f t="shared" si="0"/>
        <v>28.117509878862474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83134</v>
      </c>
      <c r="E23" s="739">
        <f t="shared" si="2"/>
        <v>51978</v>
      </c>
      <c r="F23" s="576">
        <f t="shared" si="3"/>
        <v>62.523155387687346</v>
      </c>
      <c r="G23" s="739">
        <f t="shared" si="4"/>
        <v>31156</v>
      </c>
      <c r="H23" s="237">
        <f t="shared" si="3"/>
        <v>37.476844612312654</v>
      </c>
      <c r="I23" s="226"/>
      <c r="J23" s="234">
        <v>23729</v>
      </c>
      <c r="K23" s="751">
        <v>28.543075035484875</v>
      </c>
      <c r="L23" s="745">
        <v>9383</v>
      </c>
      <c r="M23" s="748">
        <v>39.542332167390114</v>
      </c>
      <c r="N23" s="745">
        <v>14346</v>
      </c>
      <c r="O23" s="235">
        <v>60.457667832609886</v>
      </c>
      <c r="P23" s="226"/>
      <c r="Q23" s="234">
        <v>14898</v>
      </c>
      <c r="R23" s="751">
        <v>17.920465754083772</v>
      </c>
      <c r="S23" s="745">
        <v>8719</v>
      </c>
      <c r="T23" s="748">
        <v>58.524634179084444</v>
      </c>
      <c r="U23" s="745">
        <v>6179</v>
      </c>
      <c r="V23" s="235">
        <v>41.475365820915563</v>
      </c>
      <c r="W23" s="226"/>
      <c r="X23" s="234">
        <v>44507</v>
      </c>
      <c r="Y23" s="751">
        <v>53.536459210431353</v>
      </c>
      <c r="Z23" s="745">
        <v>33876</v>
      </c>
      <c r="AA23" s="748">
        <v>76.113869728357344</v>
      </c>
      <c r="AB23" s="745">
        <v>10631</v>
      </c>
      <c r="AC23" s="235">
        <f t="shared" si="0"/>
        <v>23.886130271642664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242621</v>
      </c>
      <c r="E24" s="739">
        <f t="shared" si="2"/>
        <v>160737</v>
      </c>
      <c r="F24" s="576">
        <f t="shared" si="3"/>
        <v>66.250242147217264</v>
      </c>
      <c r="G24" s="739">
        <f t="shared" si="4"/>
        <v>81884</v>
      </c>
      <c r="H24" s="237">
        <f t="shared" si="3"/>
        <v>33.749757852782736</v>
      </c>
      <c r="I24" s="226"/>
      <c r="J24" s="234">
        <v>57445</v>
      </c>
      <c r="K24" s="751">
        <v>23.676845780043774</v>
      </c>
      <c r="L24" s="745">
        <v>27184</v>
      </c>
      <c r="M24" s="748">
        <v>47.321786056227694</v>
      </c>
      <c r="N24" s="745">
        <v>30261</v>
      </c>
      <c r="O24" s="235">
        <v>52.678213943772299</v>
      </c>
      <c r="P24" s="226"/>
      <c r="Q24" s="234">
        <v>47219</v>
      </c>
      <c r="R24" s="751">
        <v>19.462041620469787</v>
      </c>
      <c r="S24" s="745">
        <v>31179</v>
      </c>
      <c r="T24" s="748">
        <v>66.030623266058157</v>
      </c>
      <c r="U24" s="745">
        <v>16040</v>
      </c>
      <c r="V24" s="235">
        <v>33.96937673394185</v>
      </c>
      <c r="W24" s="226"/>
      <c r="X24" s="234">
        <v>137957</v>
      </c>
      <c r="Y24" s="751">
        <v>56.861112599486439</v>
      </c>
      <c r="Z24" s="745">
        <v>102374</v>
      </c>
      <c r="AA24" s="748">
        <v>74.2071804982712</v>
      </c>
      <c r="AB24" s="745">
        <v>35583</v>
      </c>
      <c r="AC24" s="235">
        <f t="shared" si="0"/>
        <v>25.792819501728797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54004</v>
      </c>
      <c r="E25" s="739">
        <f t="shared" si="2"/>
        <v>31422</v>
      </c>
      <c r="F25" s="576">
        <f t="shared" si="3"/>
        <v>58.18457892008</v>
      </c>
      <c r="G25" s="739">
        <f t="shared" si="4"/>
        <v>22582</v>
      </c>
      <c r="H25" s="237">
        <f t="shared" si="3"/>
        <v>41.815421079920007</v>
      </c>
      <c r="I25" s="226"/>
      <c r="J25" s="234">
        <v>19350</v>
      </c>
      <c r="K25" s="751">
        <v>35.830679208947487</v>
      </c>
      <c r="L25" s="745">
        <v>7424</v>
      </c>
      <c r="M25" s="748">
        <v>38.366925064599485</v>
      </c>
      <c r="N25" s="745">
        <v>11926</v>
      </c>
      <c r="O25" s="235">
        <v>61.633074935400515</v>
      </c>
      <c r="P25" s="226"/>
      <c r="Q25" s="234">
        <v>11741</v>
      </c>
      <c r="R25" s="751">
        <v>21.740982149470408</v>
      </c>
      <c r="S25" s="745">
        <v>7412</v>
      </c>
      <c r="T25" s="748">
        <v>63.129205348777781</v>
      </c>
      <c r="U25" s="745">
        <v>4329</v>
      </c>
      <c r="V25" s="235">
        <v>36.870794651222212</v>
      </c>
      <c r="W25" s="226"/>
      <c r="X25" s="234">
        <v>22913</v>
      </c>
      <c r="Y25" s="751">
        <v>42.428338641582101</v>
      </c>
      <c r="Z25" s="745">
        <v>16586</v>
      </c>
      <c r="AA25" s="748">
        <v>72.386854624012571</v>
      </c>
      <c r="AB25" s="745">
        <v>6327</v>
      </c>
      <c r="AC25" s="235">
        <f t="shared" si="0"/>
        <v>27.613145375987429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22027</v>
      </c>
      <c r="E26" s="741">
        <f t="shared" si="2"/>
        <v>13791</v>
      </c>
      <c r="F26" s="578">
        <f t="shared" si="3"/>
        <v>62.609524674263405</v>
      </c>
      <c r="G26" s="741">
        <f t="shared" si="4"/>
        <v>8236</v>
      </c>
      <c r="H26" s="237">
        <f t="shared" si="3"/>
        <v>37.390475325736595</v>
      </c>
      <c r="I26" s="226"/>
      <c r="J26" s="238">
        <v>5192</v>
      </c>
      <c r="K26" s="752">
        <v>23.57107186634585</v>
      </c>
      <c r="L26" s="740">
        <v>2272</v>
      </c>
      <c r="M26" s="577">
        <v>43.759630200308166</v>
      </c>
      <c r="N26" s="740">
        <v>2920</v>
      </c>
      <c r="O26" s="235">
        <v>56.240369799691834</v>
      </c>
      <c r="P26" s="226"/>
      <c r="Q26" s="238">
        <v>4099</v>
      </c>
      <c r="R26" s="752">
        <v>18.608979888318881</v>
      </c>
      <c r="S26" s="740">
        <v>2270</v>
      </c>
      <c r="T26" s="577">
        <v>55.379360819712119</v>
      </c>
      <c r="U26" s="740">
        <v>1829</v>
      </c>
      <c r="V26" s="235">
        <v>44.620639180287874</v>
      </c>
      <c r="W26" s="226"/>
      <c r="X26" s="238">
        <v>12736</v>
      </c>
      <c r="Y26" s="752">
        <v>57.819948245335276</v>
      </c>
      <c r="Z26" s="740">
        <v>9249</v>
      </c>
      <c r="AA26" s="577">
        <v>72.620917085427138</v>
      </c>
      <c r="AB26" s="740">
        <v>3487</v>
      </c>
      <c r="AC26" s="235">
        <f t="shared" si="0"/>
        <v>27.379082914572866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113489</v>
      </c>
      <c r="E27" s="741">
        <f t="shared" si="2"/>
        <v>69155</v>
      </c>
      <c r="F27" s="578">
        <f t="shared" si="3"/>
        <v>60.935421054022854</v>
      </c>
      <c r="G27" s="741">
        <f t="shared" si="4"/>
        <v>44334</v>
      </c>
      <c r="H27" s="237">
        <f t="shared" si="3"/>
        <v>39.064578945977139</v>
      </c>
      <c r="I27" s="226"/>
      <c r="J27" s="238">
        <v>29959</v>
      </c>
      <c r="K27" s="752">
        <v>26.398153124972463</v>
      </c>
      <c r="L27" s="740">
        <v>12278</v>
      </c>
      <c r="M27" s="577">
        <v>40.982676324309892</v>
      </c>
      <c r="N27" s="740">
        <v>17681</v>
      </c>
      <c r="O27" s="235">
        <v>59.017323675690115</v>
      </c>
      <c r="P27" s="226"/>
      <c r="Q27" s="238">
        <v>22731</v>
      </c>
      <c r="R27" s="752">
        <v>20.029253936504858</v>
      </c>
      <c r="S27" s="740">
        <v>12979</v>
      </c>
      <c r="T27" s="577">
        <v>57.098235889314154</v>
      </c>
      <c r="U27" s="740">
        <v>9752</v>
      </c>
      <c r="V27" s="235">
        <v>42.901764110685846</v>
      </c>
      <c r="W27" s="226"/>
      <c r="X27" s="238">
        <v>60799</v>
      </c>
      <c r="Y27" s="752">
        <v>53.572592938522675</v>
      </c>
      <c r="Z27" s="740">
        <v>43898</v>
      </c>
      <c r="AA27" s="577">
        <v>72.201845425089232</v>
      </c>
      <c r="AB27" s="740">
        <v>16901</v>
      </c>
      <c r="AC27" s="235">
        <f t="shared" si="0"/>
        <v>27.798154574910772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14641</v>
      </c>
      <c r="E28" s="741">
        <f t="shared" si="2"/>
        <v>9083</v>
      </c>
      <c r="F28" s="578">
        <f t="shared" si="3"/>
        <v>62.038112150809368</v>
      </c>
      <c r="G28" s="741">
        <f t="shared" si="4"/>
        <v>5558</v>
      </c>
      <c r="H28" s="243">
        <f t="shared" si="3"/>
        <v>37.961887849190632</v>
      </c>
      <c r="I28" s="226"/>
      <c r="J28" s="238">
        <v>3427</v>
      </c>
      <c r="K28" s="752">
        <v>23.406871115360971</v>
      </c>
      <c r="L28" s="740">
        <v>1411</v>
      </c>
      <c r="M28" s="577">
        <v>41.173037642252694</v>
      </c>
      <c r="N28" s="740">
        <v>2016</v>
      </c>
      <c r="O28" s="242">
        <v>58.826962357747306</v>
      </c>
      <c r="P28" s="226"/>
      <c r="Q28" s="238">
        <v>2736</v>
      </c>
      <c r="R28" s="752">
        <v>18.687248138788334</v>
      </c>
      <c r="S28" s="740">
        <v>1643</v>
      </c>
      <c r="T28" s="577">
        <v>60.051169590643269</v>
      </c>
      <c r="U28" s="740">
        <v>1093</v>
      </c>
      <c r="V28" s="242">
        <v>39.948830409356724</v>
      </c>
      <c r="W28" s="226"/>
      <c r="X28" s="238">
        <v>8478</v>
      </c>
      <c r="Y28" s="752">
        <v>57.905880745850688</v>
      </c>
      <c r="Z28" s="740">
        <v>6029</v>
      </c>
      <c r="AA28" s="577">
        <v>71.113470158056145</v>
      </c>
      <c r="AB28" s="740">
        <v>2449</v>
      </c>
      <c r="AC28" s="242">
        <f t="shared" si="0"/>
        <v>28.886529841943855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5050</v>
      </c>
      <c r="E29" s="742">
        <f t="shared" si="2"/>
        <v>2812</v>
      </c>
      <c r="F29" s="579">
        <f t="shared" si="3"/>
        <v>55.68316831683169</v>
      </c>
      <c r="G29" s="742">
        <f t="shared" si="4"/>
        <v>2238</v>
      </c>
      <c r="H29" s="248">
        <f t="shared" si="3"/>
        <v>44.316831683168317</v>
      </c>
      <c r="I29" s="226"/>
      <c r="J29" s="245">
        <v>2685</v>
      </c>
      <c r="K29" s="753">
        <v>53.168316831683171</v>
      </c>
      <c r="L29" s="746">
        <v>1055</v>
      </c>
      <c r="M29" s="749">
        <v>39.292364990689009</v>
      </c>
      <c r="N29" s="746">
        <v>1630</v>
      </c>
      <c r="O29" s="246">
        <v>60.707635009310991</v>
      </c>
      <c r="P29" s="226"/>
      <c r="Q29" s="245">
        <v>926</v>
      </c>
      <c r="R29" s="753">
        <v>18.336633663366335</v>
      </c>
      <c r="S29" s="746">
        <v>641</v>
      </c>
      <c r="T29" s="749">
        <v>69.222462203023767</v>
      </c>
      <c r="U29" s="746">
        <v>285</v>
      </c>
      <c r="V29" s="246">
        <v>30.77753779697624</v>
      </c>
      <c r="W29" s="226"/>
      <c r="X29" s="245">
        <v>1439</v>
      </c>
      <c r="Y29" s="753">
        <v>28.495049504950494</v>
      </c>
      <c r="Z29" s="746">
        <v>1116</v>
      </c>
      <c r="AA29" s="749">
        <v>77.553856845031277</v>
      </c>
      <c r="AB29" s="746">
        <v>323</v>
      </c>
      <c r="AC29" s="246">
        <f t="shared" si="0"/>
        <v>22.446143154968727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1944986</v>
      </c>
      <c r="E31" s="743">
        <f>L31+S31+Z31</f>
        <v>1221345</v>
      </c>
      <c r="F31" s="409">
        <f>E31/$D31*100</f>
        <v>62.794539395142181</v>
      </c>
      <c r="G31" s="743">
        <f>N31+U31+AB31</f>
        <v>723641</v>
      </c>
      <c r="H31" s="255">
        <f>G31/$D31*100</f>
        <v>37.205460604857826</v>
      </c>
      <c r="I31" s="211"/>
      <c r="J31" s="253">
        <f>SUM(J12:J29)</f>
        <v>510411</v>
      </c>
      <c r="K31" s="754">
        <f>J31/$D31*100</f>
        <v>26.242399688223976</v>
      </c>
      <c r="L31" s="743">
        <f>SUM(L12:L29)</f>
        <v>217654</v>
      </c>
      <c r="M31" s="409">
        <f>L31/$J31*100</f>
        <v>42.642889749633142</v>
      </c>
      <c r="N31" s="743">
        <f>SUM(N12:N29)</f>
        <v>292757</v>
      </c>
      <c r="O31" s="254">
        <f>N31/$J31*100</f>
        <v>57.357110250366858</v>
      </c>
      <c r="P31" s="211"/>
      <c r="Q31" s="253">
        <f>SUM(Q12:Q29)</f>
        <v>410599</v>
      </c>
      <c r="R31" s="754">
        <f>Q31/$D31*100</f>
        <v>21.11064038507218</v>
      </c>
      <c r="S31" s="743">
        <f>SUM(S12:S29)</f>
        <v>258198</v>
      </c>
      <c r="T31" s="409">
        <f>S31/$Q31*100</f>
        <v>62.883251055165744</v>
      </c>
      <c r="U31" s="743">
        <f>SUM(U12:U29)</f>
        <v>152401</v>
      </c>
      <c r="V31" s="254">
        <f>U31/$Q31*100</f>
        <v>37.116748944834256</v>
      </c>
      <c r="W31" s="211"/>
      <c r="X31" s="253">
        <f>SUM(X12:X29)</f>
        <v>1023976</v>
      </c>
      <c r="Y31" s="754">
        <f>X31/$D31*100</f>
        <v>52.646959926703843</v>
      </c>
      <c r="Z31" s="743">
        <f>SUM(Z12:Z29)</f>
        <v>745493</v>
      </c>
      <c r="AA31" s="409">
        <f>Z31/$X31*100</f>
        <v>72.803757119307491</v>
      </c>
      <c r="AB31" s="743">
        <f>SUM(AB12:AB29)</f>
        <v>278483</v>
      </c>
      <c r="AC31" s="254">
        <f>AB31/$X31*100</f>
        <v>27.196242880692516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79"/>
      <c r="C34" s="1079"/>
      <c r="D34" s="1079"/>
      <c r="E34" s="1079"/>
      <c r="F34" s="1079"/>
      <c r="G34" s="1079"/>
      <c r="H34" s="1079"/>
    </row>
    <row r="35" spans="2:14" s="297" customFormat="1" ht="29.25" customHeight="1" x14ac:dyDescent="0.2">
      <c r="B35" s="1077"/>
      <c r="C35" s="1077"/>
      <c r="D35" s="1077"/>
      <c r="E35" s="990"/>
      <c r="F35" s="990"/>
      <c r="G35" s="990"/>
      <c r="H35" s="613"/>
      <c r="I35" s="613"/>
      <c r="J35" s="613"/>
      <c r="K35" s="613"/>
      <c r="L35" s="613"/>
      <c r="M35" s="613"/>
      <c r="N35" s="613"/>
    </row>
    <row r="36" spans="2:14" s="297" customFormat="1" ht="4.5" customHeight="1" x14ac:dyDescent="0.2">
      <c r="B36" s="1078"/>
      <c r="C36" s="1078"/>
      <c r="D36" s="1078"/>
      <c r="E36" s="989"/>
      <c r="F36" s="989"/>
      <c r="G36" s="989"/>
      <c r="H36" s="613"/>
      <c r="I36" s="613"/>
      <c r="J36" s="613"/>
      <c r="K36" s="613"/>
      <c r="L36" s="613"/>
      <c r="M36" s="613"/>
      <c r="N36" s="613"/>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34</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234</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235</v>
      </c>
      <c r="K8" s="1055"/>
      <c r="L8" s="1055"/>
      <c r="M8" s="1055"/>
      <c r="N8" s="1055"/>
      <c r="O8" s="1056"/>
      <c r="P8" s="211"/>
      <c r="Q8" s="1057" t="s">
        <v>236</v>
      </c>
      <c r="R8" s="1055"/>
      <c r="S8" s="1055"/>
      <c r="T8" s="1055"/>
      <c r="U8" s="1055"/>
      <c r="V8" s="1056"/>
      <c r="W8" s="211"/>
      <c r="X8" s="1057" t="s">
        <v>237</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229</v>
      </c>
      <c r="L9" s="1060" t="s">
        <v>27</v>
      </c>
      <c r="M9" s="1061"/>
      <c r="N9" s="1061" t="s">
        <v>26</v>
      </c>
      <c r="O9" s="1062"/>
      <c r="P9" s="211"/>
      <c r="Q9" s="1063" t="s">
        <v>12</v>
      </c>
      <c r="R9" s="1065" t="s">
        <v>229</v>
      </c>
      <c r="S9" s="1060" t="s">
        <v>27</v>
      </c>
      <c r="T9" s="1061"/>
      <c r="U9" s="1061" t="s">
        <v>26</v>
      </c>
      <c r="V9" s="1062"/>
      <c r="W9" s="211"/>
      <c r="X9" s="1063" t="s">
        <v>12</v>
      </c>
      <c r="Y9" s="1065" t="s">
        <v>229</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229</v>
      </c>
      <c r="G10" s="408" t="s">
        <v>12</v>
      </c>
      <c r="H10" s="218" t="s">
        <v>229</v>
      </c>
      <c r="I10" s="216"/>
      <c r="J10" s="1064"/>
      <c r="K10" s="1066"/>
      <c r="L10" s="408" t="s">
        <v>12</v>
      </c>
      <c r="M10" s="408" t="s">
        <v>230</v>
      </c>
      <c r="N10" s="408" t="s">
        <v>12</v>
      </c>
      <c r="O10" s="218" t="s">
        <v>230</v>
      </c>
      <c r="P10" s="216"/>
      <c r="Q10" s="1064"/>
      <c r="R10" s="1066"/>
      <c r="S10" s="408" t="s">
        <v>12</v>
      </c>
      <c r="T10" s="408" t="s">
        <v>230</v>
      </c>
      <c r="U10" s="408" t="s">
        <v>12</v>
      </c>
      <c r="V10" s="218" t="s">
        <v>230</v>
      </c>
      <c r="W10" s="216"/>
      <c r="X10" s="1064"/>
      <c r="Y10" s="1066"/>
      <c r="Z10" s="408" t="s">
        <v>12</v>
      </c>
      <c r="AA10" s="408" t="s">
        <v>230</v>
      </c>
      <c r="AB10" s="408" t="s">
        <v>12</v>
      </c>
      <c r="AC10" s="218" t="s">
        <v>230</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83914</v>
      </c>
      <c r="E12" s="738">
        <f>L12+S12+Z12</f>
        <v>50155</v>
      </c>
      <c r="F12" s="747">
        <f>E12/$D12*100</f>
        <v>59.769525943227585</v>
      </c>
      <c r="G12" s="738">
        <f>N12+U12+AB12</f>
        <v>33759</v>
      </c>
      <c r="H12" s="230">
        <f>G12/$D12*100</f>
        <v>40.230474056772408</v>
      </c>
      <c r="I12" s="226"/>
      <c r="J12" s="227">
        <f>L12+N12</f>
        <v>29217</v>
      </c>
      <c r="K12" s="750">
        <f>J12/$D12*100</f>
        <v>34.817789641776102</v>
      </c>
      <c r="L12" s="744">
        <v>11483</v>
      </c>
      <c r="M12" s="747">
        <v>39.302460896053667</v>
      </c>
      <c r="N12" s="744">
        <v>17734</v>
      </c>
      <c r="O12" s="228">
        <v>60.697539103946326</v>
      </c>
      <c r="P12" s="226"/>
      <c r="Q12" s="227">
        <v>14679</v>
      </c>
      <c r="R12" s="750">
        <v>17.492909407250281</v>
      </c>
      <c r="S12" s="744">
        <v>8443</v>
      </c>
      <c r="T12" s="747">
        <v>57.517542066898287</v>
      </c>
      <c r="U12" s="744">
        <v>6236</v>
      </c>
      <c r="V12" s="228">
        <v>42.482457933101706</v>
      </c>
      <c r="W12" s="226"/>
      <c r="X12" s="227">
        <v>40018</v>
      </c>
      <c r="Y12" s="750">
        <v>47.689300950973617</v>
      </c>
      <c r="Z12" s="744">
        <v>30229</v>
      </c>
      <c r="AA12" s="747">
        <v>75.538507671547805</v>
      </c>
      <c r="AB12" s="744">
        <v>9789</v>
      </c>
      <c r="AC12" s="228">
        <f t="shared" ref="AC12:AC29" si="0">AB12/$X12*100</f>
        <v>24.461492328452199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11824</v>
      </c>
      <c r="E13" s="739">
        <f t="shared" ref="E13:E29" si="2">L13+S13+Z13</f>
        <v>7871</v>
      </c>
      <c r="F13" s="576">
        <f t="shared" ref="F13:H29" si="3">E13/$D13*100</f>
        <v>66.567997293640062</v>
      </c>
      <c r="G13" s="739">
        <f t="shared" ref="G13:G29" si="4">N13+U13+AB13</f>
        <v>3953</v>
      </c>
      <c r="H13" s="237">
        <f t="shared" si="3"/>
        <v>33.432002706359945</v>
      </c>
      <c r="I13" s="226"/>
      <c r="J13" s="234">
        <f t="shared" ref="J13:J29" si="5">L13+N13</f>
        <v>2291</v>
      </c>
      <c r="K13" s="751">
        <f t="shared" ref="K13:K29" si="6">J13/$D13*100</f>
        <v>19.375845737483086</v>
      </c>
      <c r="L13" s="745">
        <v>935</v>
      </c>
      <c r="M13" s="748">
        <v>40.811872544740289</v>
      </c>
      <c r="N13" s="745">
        <v>1356</v>
      </c>
      <c r="O13" s="235">
        <v>59.188127455259711</v>
      </c>
      <c r="P13" s="226"/>
      <c r="Q13" s="234">
        <v>1774</v>
      </c>
      <c r="R13" s="751">
        <v>15.003382949932343</v>
      </c>
      <c r="S13" s="745">
        <v>1026</v>
      </c>
      <c r="T13" s="748">
        <v>57.835400225479141</v>
      </c>
      <c r="U13" s="745">
        <v>748</v>
      </c>
      <c r="V13" s="235">
        <v>42.164599774520859</v>
      </c>
      <c r="W13" s="226"/>
      <c r="X13" s="234">
        <v>7759</v>
      </c>
      <c r="Y13" s="751">
        <v>65.620771312584566</v>
      </c>
      <c r="Z13" s="745">
        <v>5910</v>
      </c>
      <c r="AA13" s="748">
        <v>76.169609485758471</v>
      </c>
      <c r="AB13" s="745">
        <v>1849</v>
      </c>
      <c r="AC13" s="235">
        <f t="shared" si="0"/>
        <v>23.830390514241525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7982</v>
      </c>
      <c r="E14" s="739">
        <f t="shared" si="2"/>
        <v>5340</v>
      </c>
      <c r="F14" s="576">
        <f t="shared" si="3"/>
        <v>66.900526183913811</v>
      </c>
      <c r="G14" s="739">
        <f t="shared" si="4"/>
        <v>2642</v>
      </c>
      <c r="H14" s="237">
        <f t="shared" si="3"/>
        <v>33.099473816086196</v>
      </c>
      <c r="I14" s="226"/>
      <c r="J14" s="234">
        <f t="shared" si="5"/>
        <v>1834</v>
      </c>
      <c r="K14" s="751">
        <f t="shared" si="6"/>
        <v>22.976697569531446</v>
      </c>
      <c r="L14" s="745">
        <v>750</v>
      </c>
      <c r="M14" s="748">
        <v>40.894220283533258</v>
      </c>
      <c r="N14" s="745">
        <v>1084</v>
      </c>
      <c r="O14" s="235">
        <v>59.105779716466742</v>
      </c>
      <c r="P14" s="226"/>
      <c r="Q14" s="234">
        <v>1413</v>
      </c>
      <c r="R14" s="751">
        <v>17.702330243046855</v>
      </c>
      <c r="S14" s="745">
        <v>830</v>
      </c>
      <c r="T14" s="748">
        <v>58.740268931351736</v>
      </c>
      <c r="U14" s="745">
        <v>583</v>
      </c>
      <c r="V14" s="235">
        <v>41.259731068648264</v>
      </c>
      <c r="W14" s="226"/>
      <c r="X14" s="234">
        <v>4735</v>
      </c>
      <c r="Y14" s="751">
        <v>59.320972187421695</v>
      </c>
      <c r="Z14" s="745">
        <v>3760</v>
      </c>
      <c r="AA14" s="748">
        <v>79.408658922914469</v>
      </c>
      <c r="AB14" s="745">
        <v>975</v>
      </c>
      <c r="AC14" s="235">
        <f t="shared" si="0"/>
        <v>20.591341077085534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8303</v>
      </c>
      <c r="E15" s="739">
        <f t="shared" si="2"/>
        <v>5289</v>
      </c>
      <c r="F15" s="576">
        <f t="shared" si="3"/>
        <v>63.699867517764666</v>
      </c>
      <c r="G15" s="739">
        <f t="shared" si="4"/>
        <v>3014</v>
      </c>
      <c r="H15" s="237">
        <f t="shared" si="3"/>
        <v>36.300132482235334</v>
      </c>
      <c r="I15" s="226"/>
      <c r="J15" s="234">
        <f t="shared" si="5"/>
        <v>1947</v>
      </c>
      <c r="K15" s="751">
        <f t="shared" si="6"/>
        <v>23.449355654582682</v>
      </c>
      <c r="L15" s="745">
        <v>765</v>
      </c>
      <c r="M15" s="748">
        <v>39.291217257318948</v>
      </c>
      <c r="N15" s="745">
        <v>1182</v>
      </c>
      <c r="O15" s="235">
        <v>60.708782742681045</v>
      </c>
      <c r="P15" s="226"/>
      <c r="Q15" s="234">
        <v>1479</v>
      </c>
      <c r="R15" s="751">
        <v>17.812838732988077</v>
      </c>
      <c r="S15" s="745">
        <v>854</v>
      </c>
      <c r="T15" s="748">
        <v>57.74171737660582</v>
      </c>
      <c r="U15" s="745">
        <v>625</v>
      </c>
      <c r="V15" s="235">
        <v>42.25828262339418</v>
      </c>
      <c r="W15" s="226"/>
      <c r="X15" s="234">
        <v>4877</v>
      </c>
      <c r="Y15" s="751">
        <v>58.737805612429241</v>
      </c>
      <c r="Z15" s="745">
        <v>3670</v>
      </c>
      <c r="AA15" s="748">
        <v>75.251179003485746</v>
      </c>
      <c r="AB15" s="745">
        <v>1207</v>
      </c>
      <c r="AC15" s="235">
        <f t="shared" si="0"/>
        <v>24.748820996514251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15464</v>
      </c>
      <c r="E16" s="739">
        <f t="shared" si="2"/>
        <v>9422</v>
      </c>
      <c r="F16" s="576">
        <f t="shared" si="3"/>
        <v>60.9286083807553</v>
      </c>
      <c r="G16" s="739">
        <f t="shared" si="4"/>
        <v>6042</v>
      </c>
      <c r="H16" s="237">
        <f t="shared" si="3"/>
        <v>39.0713916192447</v>
      </c>
      <c r="I16" s="226"/>
      <c r="J16" s="234">
        <f t="shared" si="5"/>
        <v>5273</v>
      </c>
      <c r="K16" s="751">
        <f t="shared" si="6"/>
        <v>34.098551474392139</v>
      </c>
      <c r="L16" s="745">
        <v>2167</v>
      </c>
      <c r="M16" s="748">
        <v>41.096150199127628</v>
      </c>
      <c r="N16" s="745">
        <v>3106</v>
      </c>
      <c r="O16" s="235">
        <v>58.903849800872365</v>
      </c>
      <c r="P16" s="226"/>
      <c r="Q16" s="234">
        <v>2813</v>
      </c>
      <c r="R16" s="751">
        <v>18.190636316606312</v>
      </c>
      <c r="S16" s="745">
        <v>1611</v>
      </c>
      <c r="T16" s="748">
        <v>57.269818698897978</v>
      </c>
      <c r="U16" s="745">
        <v>1202</v>
      </c>
      <c r="V16" s="235">
        <v>42.730181301102029</v>
      </c>
      <c r="W16" s="226"/>
      <c r="X16" s="234">
        <v>7378</v>
      </c>
      <c r="Y16" s="751">
        <v>47.710812209001553</v>
      </c>
      <c r="Z16" s="745">
        <v>5644</v>
      </c>
      <c r="AA16" s="748">
        <v>76.497695852534562</v>
      </c>
      <c r="AB16" s="745">
        <v>1734</v>
      </c>
      <c r="AC16" s="235">
        <f t="shared" si="0"/>
        <v>23.502304147465438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5540</v>
      </c>
      <c r="E17" s="740">
        <f t="shared" si="2"/>
        <v>3561</v>
      </c>
      <c r="F17" s="577">
        <f t="shared" si="3"/>
        <v>64.277978339350184</v>
      </c>
      <c r="G17" s="740">
        <f t="shared" si="4"/>
        <v>1979</v>
      </c>
      <c r="H17" s="237">
        <f t="shared" si="3"/>
        <v>35.722021660649823</v>
      </c>
      <c r="I17" s="226"/>
      <c r="J17" s="238">
        <f t="shared" si="5"/>
        <v>1299</v>
      </c>
      <c r="K17" s="752">
        <f t="shared" si="6"/>
        <v>23.447653429602887</v>
      </c>
      <c r="L17" s="740">
        <v>525</v>
      </c>
      <c r="M17" s="577">
        <v>40.415704387990765</v>
      </c>
      <c r="N17" s="740">
        <v>774</v>
      </c>
      <c r="O17" s="235">
        <v>59.584295612009242</v>
      </c>
      <c r="P17" s="226"/>
      <c r="Q17" s="238">
        <v>1037</v>
      </c>
      <c r="R17" s="752">
        <v>18.71841155234657</v>
      </c>
      <c r="S17" s="740">
        <v>574</v>
      </c>
      <c r="T17" s="577">
        <v>55.351976856316298</v>
      </c>
      <c r="U17" s="740">
        <v>463</v>
      </c>
      <c r="V17" s="235">
        <v>44.648023143683702</v>
      </c>
      <c r="W17" s="226"/>
      <c r="X17" s="238">
        <v>3204</v>
      </c>
      <c r="Y17" s="752">
        <v>57.833935018050539</v>
      </c>
      <c r="Z17" s="740">
        <v>2462</v>
      </c>
      <c r="AA17" s="577">
        <v>76.841448189762801</v>
      </c>
      <c r="AB17" s="740">
        <v>742</v>
      </c>
      <c r="AC17" s="235">
        <f t="shared" si="0"/>
        <v>23.158551810237206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34765</v>
      </c>
      <c r="E18" s="739">
        <f t="shared" si="2"/>
        <v>22755</v>
      </c>
      <c r="F18" s="576">
        <f t="shared" si="3"/>
        <v>65.453760966489284</v>
      </c>
      <c r="G18" s="739">
        <f t="shared" si="4"/>
        <v>12010</v>
      </c>
      <c r="H18" s="237">
        <f t="shared" si="3"/>
        <v>34.546239033510716</v>
      </c>
      <c r="I18" s="226"/>
      <c r="J18" s="234">
        <f t="shared" si="5"/>
        <v>6809</v>
      </c>
      <c r="K18" s="751">
        <f t="shared" si="6"/>
        <v>19.585790306342584</v>
      </c>
      <c r="L18" s="745">
        <v>2816</v>
      </c>
      <c r="M18" s="748">
        <v>41.35702746365105</v>
      </c>
      <c r="N18" s="745">
        <v>3993</v>
      </c>
      <c r="O18" s="235">
        <v>58.64297253634895</v>
      </c>
      <c r="P18" s="226"/>
      <c r="Q18" s="234">
        <v>5114</v>
      </c>
      <c r="R18" s="751">
        <v>14.710197037250108</v>
      </c>
      <c r="S18" s="745">
        <v>2876</v>
      </c>
      <c r="T18" s="748">
        <v>56.23777864685178</v>
      </c>
      <c r="U18" s="745">
        <v>2238</v>
      </c>
      <c r="V18" s="235">
        <v>43.76222135314822</v>
      </c>
      <c r="W18" s="226"/>
      <c r="X18" s="234">
        <v>22842</v>
      </c>
      <c r="Y18" s="751">
        <v>65.704012656407301</v>
      </c>
      <c r="Z18" s="745">
        <v>17063</v>
      </c>
      <c r="AA18" s="748">
        <v>74.700113825409332</v>
      </c>
      <c r="AB18" s="745">
        <v>5779</v>
      </c>
      <c r="AC18" s="235">
        <f t="shared" si="0"/>
        <v>25.299886174590668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22544</v>
      </c>
      <c r="E19" s="739">
        <f t="shared" si="2"/>
        <v>14419</v>
      </c>
      <c r="F19" s="576">
        <f t="shared" si="3"/>
        <v>63.959368346344924</v>
      </c>
      <c r="G19" s="739">
        <f t="shared" si="4"/>
        <v>8125</v>
      </c>
      <c r="H19" s="237">
        <f t="shared" si="3"/>
        <v>36.040631653655076</v>
      </c>
      <c r="I19" s="226"/>
      <c r="J19" s="234">
        <f t="shared" si="5"/>
        <v>5345</v>
      </c>
      <c r="K19" s="751">
        <f t="shared" si="6"/>
        <v>23.709190915542937</v>
      </c>
      <c r="L19" s="745">
        <v>2099</v>
      </c>
      <c r="M19" s="748">
        <v>39.270346117867163</v>
      </c>
      <c r="N19" s="745">
        <v>3246</v>
      </c>
      <c r="O19" s="235">
        <v>60.729653882132837</v>
      </c>
      <c r="P19" s="226"/>
      <c r="Q19" s="234">
        <v>3219</v>
      </c>
      <c r="R19" s="751">
        <v>14.278743789921929</v>
      </c>
      <c r="S19" s="745">
        <v>1887</v>
      </c>
      <c r="T19" s="748">
        <v>58.620689655172406</v>
      </c>
      <c r="U19" s="745">
        <v>1332</v>
      </c>
      <c r="V19" s="235">
        <v>41.379310344827587</v>
      </c>
      <c r="W19" s="226"/>
      <c r="X19" s="234">
        <v>13980</v>
      </c>
      <c r="Y19" s="751">
        <v>62.012065294535134</v>
      </c>
      <c r="Z19" s="745">
        <v>10433</v>
      </c>
      <c r="AA19" s="748">
        <v>74.628040057224609</v>
      </c>
      <c r="AB19" s="745">
        <v>3547</v>
      </c>
      <c r="AC19" s="235">
        <f t="shared" si="0"/>
        <v>25.371959942775398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49066</v>
      </c>
      <c r="E20" s="739">
        <f t="shared" si="2"/>
        <v>31167</v>
      </c>
      <c r="F20" s="576">
        <f t="shared" si="3"/>
        <v>63.520564138099701</v>
      </c>
      <c r="G20" s="739">
        <f t="shared" si="4"/>
        <v>17899</v>
      </c>
      <c r="H20" s="237">
        <f t="shared" si="3"/>
        <v>36.479435861900299</v>
      </c>
      <c r="I20" s="226"/>
      <c r="J20" s="234">
        <f t="shared" si="5"/>
        <v>13286</v>
      </c>
      <c r="K20" s="751">
        <f t="shared" si="6"/>
        <v>27.077813557249421</v>
      </c>
      <c r="L20" s="745">
        <v>5509</v>
      </c>
      <c r="M20" s="748">
        <v>41.464699683877768</v>
      </c>
      <c r="N20" s="745">
        <v>7777</v>
      </c>
      <c r="O20" s="235">
        <v>58.535300316122232</v>
      </c>
      <c r="P20" s="226"/>
      <c r="Q20" s="234">
        <v>7881</v>
      </c>
      <c r="R20" s="751">
        <v>16.062038886397914</v>
      </c>
      <c r="S20" s="745">
        <v>4517</v>
      </c>
      <c r="T20" s="748">
        <v>57.315061540413645</v>
      </c>
      <c r="U20" s="745">
        <v>3364</v>
      </c>
      <c r="V20" s="235">
        <v>42.684938459586348</v>
      </c>
      <c r="W20" s="226"/>
      <c r="X20" s="234">
        <v>27899</v>
      </c>
      <c r="Y20" s="751">
        <v>56.860147556352672</v>
      </c>
      <c r="Z20" s="745">
        <v>21141</v>
      </c>
      <c r="AA20" s="748">
        <v>75.776909566651128</v>
      </c>
      <c r="AB20" s="745">
        <v>6758</v>
      </c>
      <c r="AC20" s="235">
        <f t="shared" si="0"/>
        <v>24.223090433348865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46887</v>
      </c>
      <c r="E21" s="739">
        <f t="shared" si="2"/>
        <v>30478</v>
      </c>
      <c r="F21" s="576">
        <f t="shared" si="3"/>
        <v>65.003092541642673</v>
      </c>
      <c r="G21" s="739">
        <f t="shared" si="4"/>
        <v>16409</v>
      </c>
      <c r="H21" s="237">
        <f t="shared" si="3"/>
        <v>34.996907458357327</v>
      </c>
      <c r="I21" s="226"/>
      <c r="J21" s="234">
        <f t="shared" si="5"/>
        <v>10096</v>
      </c>
      <c r="K21" s="751">
        <f t="shared" si="6"/>
        <v>21.532620982361848</v>
      </c>
      <c r="L21" s="745">
        <v>4118</v>
      </c>
      <c r="M21" s="748">
        <v>40.788431061806655</v>
      </c>
      <c r="N21" s="745">
        <v>5978</v>
      </c>
      <c r="O21" s="235">
        <v>59.211568938193352</v>
      </c>
      <c r="P21" s="226"/>
      <c r="Q21" s="234">
        <v>8334</v>
      </c>
      <c r="R21" s="751">
        <v>17.774649689679443</v>
      </c>
      <c r="S21" s="745">
        <v>4779</v>
      </c>
      <c r="T21" s="748">
        <v>57.343412526997838</v>
      </c>
      <c r="U21" s="745">
        <v>3555</v>
      </c>
      <c r="V21" s="235">
        <v>42.656587473002162</v>
      </c>
      <c r="W21" s="226"/>
      <c r="X21" s="234">
        <v>28457</v>
      </c>
      <c r="Y21" s="751">
        <v>60.692729327958702</v>
      </c>
      <c r="Z21" s="745">
        <v>21581</v>
      </c>
      <c r="AA21" s="748">
        <v>75.837228098534624</v>
      </c>
      <c r="AB21" s="745">
        <v>6876</v>
      </c>
      <c r="AC21" s="235">
        <f t="shared" si="0"/>
        <v>24.162771901465369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13048</v>
      </c>
      <c r="E22" s="739">
        <f t="shared" si="2"/>
        <v>8544</v>
      </c>
      <c r="F22" s="576">
        <f t="shared" si="3"/>
        <v>65.481299816063768</v>
      </c>
      <c r="G22" s="739">
        <f t="shared" si="4"/>
        <v>4504</v>
      </c>
      <c r="H22" s="237">
        <f t="shared" si="3"/>
        <v>34.518700183936232</v>
      </c>
      <c r="I22" s="226"/>
      <c r="J22" s="234">
        <f t="shared" si="5"/>
        <v>2788</v>
      </c>
      <c r="K22" s="751">
        <f t="shared" si="6"/>
        <v>21.36725935009197</v>
      </c>
      <c r="L22" s="745">
        <v>1145</v>
      </c>
      <c r="M22" s="748">
        <v>41.068866571018653</v>
      </c>
      <c r="N22" s="745">
        <v>1643</v>
      </c>
      <c r="O22" s="235">
        <v>58.931133428981354</v>
      </c>
      <c r="P22" s="226"/>
      <c r="Q22" s="234">
        <v>2091</v>
      </c>
      <c r="R22" s="751">
        <v>16.025444512568974</v>
      </c>
      <c r="S22" s="745">
        <v>1202</v>
      </c>
      <c r="T22" s="748">
        <v>57.484457197513152</v>
      </c>
      <c r="U22" s="745">
        <v>889</v>
      </c>
      <c r="V22" s="235">
        <v>42.515542802486848</v>
      </c>
      <c r="W22" s="226"/>
      <c r="X22" s="234">
        <v>8169</v>
      </c>
      <c r="Y22" s="751">
        <v>62.607296137339056</v>
      </c>
      <c r="Z22" s="745">
        <v>6197</v>
      </c>
      <c r="AA22" s="748">
        <v>75.859958379238591</v>
      </c>
      <c r="AB22" s="745">
        <v>1972</v>
      </c>
      <c r="AC22" s="235">
        <f t="shared" si="0"/>
        <v>24.140041620761416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26293</v>
      </c>
      <c r="E23" s="739">
        <f t="shared" si="2"/>
        <v>17650</v>
      </c>
      <c r="F23" s="576">
        <f t="shared" si="3"/>
        <v>67.128132963146086</v>
      </c>
      <c r="G23" s="739">
        <f t="shared" si="4"/>
        <v>8643</v>
      </c>
      <c r="H23" s="237">
        <f t="shared" si="3"/>
        <v>32.871867036853914</v>
      </c>
      <c r="I23" s="226"/>
      <c r="J23" s="234">
        <f t="shared" si="5"/>
        <v>5281</v>
      </c>
      <c r="K23" s="751">
        <f t="shared" si="6"/>
        <v>20.085193777811586</v>
      </c>
      <c r="L23" s="745">
        <v>2242</v>
      </c>
      <c r="M23" s="748">
        <v>42.454080666540428</v>
      </c>
      <c r="N23" s="745">
        <v>3039</v>
      </c>
      <c r="O23" s="235">
        <v>57.545919333459572</v>
      </c>
      <c r="P23" s="226"/>
      <c r="Q23" s="234">
        <v>4318</v>
      </c>
      <c r="R23" s="751">
        <v>16.422621990643897</v>
      </c>
      <c r="S23" s="745">
        <v>2433</v>
      </c>
      <c r="T23" s="748">
        <v>56.345530338119495</v>
      </c>
      <c r="U23" s="745">
        <v>1885</v>
      </c>
      <c r="V23" s="235">
        <v>43.654469661880505</v>
      </c>
      <c r="W23" s="226"/>
      <c r="X23" s="234">
        <v>16694</v>
      </c>
      <c r="Y23" s="751">
        <v>63.492184231544513</v>
      </c>
      <c r="Z23" s="745">
        <v>12975</v>
      </c>
      <c r="AA23" s="748">
        <v>77.722535042530254</v>
      </c>
      <c r="AB23" s="745">
        <v>3719</v>
      </c>
      <c r="AC23" s="235">
        <f t="shared" si="0"/>
        <v>22.27746495746975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61977</v>
      </c>
      <c r="E24" s="739">
        <f t="shared" si="2"/>
        <v>41619</v>
      </c>
      <c r="F24" s="576">
        <f t="shared" si="3"/>
        <v>67.152330703325418</v>
      </c>
      <c r="G24" s="739">
        <f t="shared" si="4"/>
        <v>20358</v>
      </c>
      <c r="H24" s="237">
        <f t="shared" si="3"/>
        <v>32.847669296674574</v>
      </c>
      <c r="I24" s="226"/>
      <c r="J24" s="234">
        <f t="shared" si="5"/>
        <v>15423</v>
      </c>
      <c r="K24" s="751">
        <f t="shared" si="6"/>
        <v>24.88503799796699</v>
      </c>
      <c r="L24" s="745">
        <v>7558</v>
      </c>
      <c r="M24" s="748">
        <v>49.00473319068923</v>
      </c>
      <c r="N24" s="745">
        <v>7865</v>
      </c>
      <c r="O24" s="235">
        <v>50.99526680931077</v>
      </c>
      <c r="P24" s="226"/>
      <c r="Q24" s="234">
        <v>9473</v>
      </c>
      <c r="R24" s="751">
        <v>15.284702389596141</v>
      </c>
      <c r="S24" s="745">
        <v>5631</v>
      </c>
      <c r="T24" s="748">
        <v>59.442626411907526</v>
      </c>
      <c r="U24" s="745">
        <v>3842</v>
      </c>
      <c r="V24" s="235">
        <v>40.557373588092474</v>
      </c>
      <c r="W24" s="226"/>
      <c r="X24" s="234">
        <v>37081</v>
      </c>
      <c r="Y24" s="751">
        <v>59.830259612436876</v>
      </c>
      <c r="Z24" s="745">
        <v>28430</v>
      </c>
      <c r="AA24" s="748">
        <v>76.669992718642959</v>
      </c>
      <c r="AB24" s="745">
        <v>8651</v>
      </c>
      <c r="AC24" s="235">
        <f t="shared" si="0"/>
        <v>23.33000728135703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14718</v>
      </c>
      <c r="E25" s="739">
        <f t="shared" si="2"/>
        <v>8362</v>
      </c>
      <c r="F25" s="576">
        <f t="shared" si="3"/>
        <v>56.814784617475198</v>
      </c>
      <c r="G25" s="739">
        <f t="shared" si="4"/>
        <v>6356</v>
      </c>
      <c r="H25" s="237">
        <f t="shared" si="3"/>
        <v>43.185215382524802</v>
      </c>
      <c r="I25" s="226"/>
      <c r="J25" s="234">
        <f t="shared" si="5"/>
        <v>5354</v>
      </c>
      <c r="K25" s="751">
        <f t="shared" si="6"/>
        <v>36.377225166462836</v>
      </c>
      <c r="L25" s="745">
        <v>1903</v>
      </c>
      <c r="M25" s="748">
        <v>35.543518864400447</v>
      </c>
      <c r="N25" s="745">
        <v>3451</v>
      </c>
      <c r="O25" s="235">
        <v>64.456481135599546</v>
      </c>
      <c r="P25" s="226"/>
      <c r="Q25" s="234">
        <v>2241</v>
      </c>
      <c r="R25" s="751">
        <v>15.226253567060741</v>
      </c>
      <c r="S25" s="745">
        <v>1220</v>
      </c>
      <c r="T25" s="748">
        <v>54.439982150825529</v>
      </c>
      <c r="U25" s="745">
        <v>1021</v>
      </c>
      <c r="V25" s="235">
        <v>45.560017849174478</v>
      </c>
      <c r="W25" s="226"/>
      <c r="X25" s="234">
        <v>7123</v>
      </c>
      <c r="Y25" s="751">
        <v>48.396521266476419</v>
      </c>
      <c r="Z25" s="745">
        <v>5239</v>
      </c>
      <c r="AA25" s="748">
        <v>73.550470307454731</v>
      </c>
      <c r="AB25" s="745">
        <v>1884</v>
      </c>
      <c r="AC25" s="235">
        <f t="shared" si="0"/>
        <v>26.449529692545276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3566</v>
      </c>
      <c r="E26" s="741">
        <f t="shared" si="2"/>
        <v>2426</v>
      </c>
      <c r="F26" s="578">
        <f t="shared" si="3"/>
        <v>68.031407739764433</v>
      </c>
      <c r="G26" s="741">
        <f t="shared" si="4"/>
        <v>1140</v>
      </c>
      <c r="H26" s="237">
        <f t="shared" si="3"/>
        <v>31.968592260235557</v>
      </c>
      <c r="I26" s="226"/>
      <c r="J26" s="238">
        <f t="shared" si="5"/>
        <v>672</v>
      </c>
      <c r="K26" s="752">
        <f t="shared" si="6"/>
        <v>18.844643858665172</v>
      </c>
      <c r="L26" s="740">
        <v>317</v>
      </c>
      <c r="M26" s="577">
        <v>47.172619047619044</v>
      </c>
      <c r="N26" s="740">
        <v>355</v>
      </c>
      <c r="O26" s="235">
        <v>52.827380952380956</v>
      </c>
      <c r="P26" s="226"/>
      <c r="Q26" s="238">
        <v>539</v>
      </c>
      <c r="R26" s="752">
        <v>15.11497476163769</v>
      </c>
      <c r="S26" s="740">
        <v>313</v>
      </c>
      <c r="T26" s="577">
        <v>58.070500927643785</v>
      </c>
      <c r="U26" s="740">
        <v>226</v>
      </c>
      <c r="V26" s="235">
        <v>41.929499072356215</v>
      </c>
      <c r="W26" s="226"/>
      <c r="X26" s="238">
        <v>2355</v>
      </c>
      <c r="Y26" s="752">
        <v>66.040381379697138</v>
      </c>
      <c r="Z26" s="740">
        <v>1796</v>
      </c>
      <c r="AA26" s="577">
        <v>76.263269639065825</v>
      </c>
      <c r="AB26" s="740">
        <v>559</v>
      </c>
      <c r="AC26" s="235">
        <f t="shared" si="0"/>
        <v>23.736730360934182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19578</v>
      </c>
      <c r="E27" s="741">
        <f t="shared" si="2"/>
        <v>13248</v>
      </c>
      <c r="F27" s="578">
        <f t="shared" si="3"/>
        <v>67.667790376953718</v>
      </c>
      <c r="G27" s="741">
        <f t="shared" si="4"/>
        <v>6330</v>
      </c>
      <c r="H27" s="237">
        <f t="shared" si="3"/>
        <v>32.332209623046275</v>
      </c>
      <c r="I27" s="226"/>
      <c r="J27" s="238">
        <f t="shared" si="5"/>
        <v>3591</v>
      </c>
      <c r="K27" s="752">
        <f t="shared" si="6"/>
        <v>18.342016549187864</v>
      </c>
      <c r="L27" s="740">
        <v>1521</v>
      </c>
      <c r="M27" s="577">
        <v>42.355889724310778</v>
      </c>
      <c r="N27" s="740">
        <v>2070</v>
      </c>
      <c r="O27" s="235">
        <v>57.644110275689222</v>
      </c>
      <c r="P27" s="226"/>
      <c r="Q27" s="238">
        <v>3012</v>
      </c>
      <c r="R27" s="752">
        <v>15.384615384615385</v>
      </c>
      <c r="S27" s="740">
        <v>1705</v>
      </c>
      <c r="T27" s="577">
        <v>56.606905710491375</v>
      </c>
      <c r="U27" s="740">
        <v>1307</v>
      </c>
      <c r="V27" s="235">
        <v>43.393094289508632</v>
      </c>
      <c r="W27" s="226"/>
      <c r="X27" s="238">
        <v>12975</v>
      </c>
      <c r="Y27" s="752">
        <v>66.273368066196753</v>
      </c>
      <c r="Z27" s="740">
        <v>10022</v>
      </c>
      <c r="AA27" s="577">
        <v>77.240847784200383</v>
      </c>
      <c r="AB27" s="740">
        <v>2953</v>
      </c>
      <c r="AC27" s="235">
        <f t="shared" si="0"/>
        <v>22.759152215799613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2604</v>
      </c>
      <c r="E28" s="741">
        <f t="shared" si="2"/>
        <v>1670</v>
      </c>
      <c r="F28" s="578">
        <f t="shared" si="3"/>
        <v>64.132104454685106</v>
      </c>
      <c r="G28" s="741">
        <f t="shared" si="4"/>
        <v>934</v>
      </c>
      <c r="H28" s="243">
        <f t="shared" si="3"/>
        <v>35.867895545314902</v>
      </c>
      <c r="I28" s="226"/>
      <c r="J28" s="238">
        <f t="shared" si="5"/>
        <v>563</v>
      </c>
      <c r="K28" s="752">
        <f t="shared" si="6"/>
        <v>21.62058371735791</v>
      </c>
      <c r="L28" s="740">
        <v>240</v>
      </c>
      <c r="M28" s="577">
        <v>42.628774422735347</v>
      </c>
      <c r="N28" s="740">
        <v>323</v>
      </c>
      <c r="O28" s="242">
        <v>57.371225577264653</v>
      </c>
      <c r="P28" s="226"/>
      <c r="Q28" s="238">
        <v>389</v>
      </c>
      <c r="R28" s="752">
        <v>14.938556067588326</v>
      </c>
      <c r="S28" s="740">
        <v>215</v>
      </c>
      <c r="T28" s="577">
        <v>55.269922879177379</v>
      </c>
      <c r="U28" s="740">
        <v>174</v>
      </c>
      <c r="V28" s="242">
        <v>44.730077120822621</v>
      </c>
      <c r="W28" s="226"/>
      <c r="X28" s="238">
        <v>1652</v>
      </c>
      <c r="Y28" s="752">
        <v>63.44086021505376</v>
      </c>
      <c r="Z28" s="740">
        <v>1215</v>
      </c>
      <c r="AA28" s="577">
        <v>73.54721549636804</v>
      </c>
      <c r="AB28" s="740">
        <v>437</v>
      </c>
      <c r="AC28" s="242">
        <f t="shared" si="0"/>
        <v>26.45278450363196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1225</v>
      </c>
      <c r="E29" s="742">
        <f t="shared" si="2"/>
        <v>658</v>
      </c>
      <c r="F29" s="579">
        <f t="shared" si="3"/>
        <v>53.714285714285715</v>
      </c>
      <c r="G29" s="742">
        <f t="shared" si="4"/>
        <v>567</v>
      </c>
      <c r="H29" s="248">
        <f t="shared" si="3"/>
        <v>46.285714285714285</v>
      </c>
      <c r="I29" s="226"/>
      <c r="J29" s="245">
        <f t="shared" si="5"/>
        <v>664</v>
      </c>
      <c r="K29" s="753">
        <f t="shared" si="6"/>
        <v>54.204081632653057</v>
      </c>
      <c r="L29" s="746">
        <v>254</v>
      </c>
      <c r="M29" s="749">
        <v>38.253012048192772</v>
      </c>
      <c r="N29" s="746">
        <v>410</v>
      </c>
      <c r="O29" s="246">
        <v>61.746987951807228</v>
      </c>
      <c r="P29" s="226"/>
      <c r="Q29" s="245">
        <v>177</v>
      </c>
      <c r="R29" s="753">
        <v>14.448979591836736</v>
      </c>
      <c r="S29" s="746">
        <v>110</v>
      </c>
      <c r="T29" s="749">
        <v>62.146892655367239</v>
      </c>
      <c r="U29" s="746">
        <v>67</v>
      </c>
      <c r="V29" s="246">
        <v>37.853107344632768</v>
      </c>
      <c r="W29" s="226"/>
      <c r="X29" s="245">
        <v>384</v>
      </c>
      <c r="Y29" s="753">
        <v>31.346938775510203</v>
      </c>
      <c r="Z29" s="746">
        <v>294</v>
      </c>
      <c r="AA29" s="749">
        <v>76.5625</v>
      </c>
      <c r="AB29" s="746">
        <v>90</v>
      </c>
      <c r="AC29" s="246">
        <f t="shared" si="0"/>
        <v>23.4375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429298</v>
      </c>
      <c r="E31" s="743">
        <f>L31+S31+Z31</f>
        <v>274634</v>
      </c>
      <c r="F31" s="409">
        <f>E31/$D31*100</f>
        <v>63.972811427027374</v>
      </c>
      <c r="G31" s="743">
        <f>N31+U31+AB31</f>
        <v>154664</v>
      </c>
      <c r="H31" s="255">
        <f>G31/$D31*100</f>
        <v>36.027188572972619</v>
      </c>
      <c r="I31" s="211"/>
      <c r="J31" s="253">
        <f>SUM(J12:J29)</f>
        <v>111733</v>
      </c>
      <c r="K31" s="754">
        <f>J31/$D31*100</f>
        <v>26.026909046862549</v>
      </c>
      <c r="L31" s="743">
        <f>SUM(L12:L29)</f>
        <v>46347</v>
      </c>
      <c r="M31" s="409">
        <f>L31/$J31*100</f>
        <v>41.480135680595701</v>
      </c>
      <c r="N31" s="743">
        <f>SUM(N12:N29)</f>
        <v>65386</v>
      </c>
      <c r="O31" s="254">
        <f>N31/$J31*100</f>
        <v>58.519864319404292</v>
      </c>
      <c r="P31" s="211"/>
      <c r="Q31" s="253">
        <f>SUM(Q12:Q29)</f>
        <v>69983</v>
      </c>
      <c r="R31" s="754">
        <f>Q31/$D31*100</f>
        <v>16.301729800744472</v>
      </c>
      <c r="S31" s="743">
        <f>SUM(S12:S29)</f>
        <v>40226</v>
      </c>
      <c r="T31" s="409">
        <f>S31/$Q31*100</f>
        <v>57.479673635025655</v>
      </c>
      <c r="U31" s="743">
        <f>SUM(U12:U29)</f>
        <v>29757</v>
      </c>
      <c r="V31" s="254">
        <f>U31/$Q31*100</f>
        <v>42.520326364974352</v>
      </c>
      <c r="W31" s="211"/>
      <c r="X31" s="253">
        <f>SUM(X12:X29)</f>
        <v>247582</v>
      </c>
      <c r="Y31" s="754">
        <f>X31/$D31*100</f>
        <v>57.671361152392976</v>
      </c>
      <c r="Z31" s="743">
        <f>SUM(Z12:Z29)</f>
        <v>188061</v>
      </c>
      <c r="AA31" s="409">
        <f>Z31/$X31*100</f>
        <v>75.959076184859967</v>
      </c>
      <c r="AB31" s="743">
        <f>SUM(AB12:AB29)</f>
        <v>59521</v>
      </c>
      <c r="AC31" s="254">
        <f>AB31/$X31*100</f>
        <v>24.040923815140033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52</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238</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239</v>
      </c>
      <c r="K8" s="1055"/>
      <c r="L8" s="1055"/>
      <c r="M8" s="1055"/>
      <c r="N8" s="1055"/>
      <c r="O8" s="1056"/>
      <c r="P8" s="211"/>
      <c r="Q8" s="1057" t="s">
        <v>240</v>
      </c>
      <c r="R8" s="1055"/>
      <c r="S8" s="1055"/>
      <c r="T8" s="1055"/>
      <c r="U8" s="1055"/>
      <c r="V8" s="1056"/>
      <c r="W8" s="211"/>
      <c r="X8" s="1057" t="s">
        <v>241</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229</v>
      </c>
      <c r="L9" s="1060" t="s">
        <v>27</v>
      </c>
      <c r="M9" s="1061"/>
      <c r="N9" s="1061" t="s">
        <v>26</v>
      </c>
      <c r="O9" s="1062"/>
      <c r="P9" s="211"/>
      <c r="Q9" s="1063" t="s">
        <v>12</v>
      </c>
      <c r="R9" s="1065" t="s">
        <v>229</v>
      </c>
      <c r="S9" s="1060" t="s">
        <v>27</v>
      </c>
      <c r="T9" s="1061"/>
      <c r="U9" s="1061" t="s">
        <v>26</v>
      </c>
      <c r="V9" s="1062"/>
      <c r="W9" s="211"/>
      <c r="X9" s="1063" t="s">
        <v>12</v>
      </c>
      <c r="Y9" s="1065" t="s">
        <v>229</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229</v>
      </c>
      <c r="G10" s="408" t="s">
        <v>12</v>
      </c>
      <c r="H10" s="218" t="s">
        <v>229</v>
      </c>
      <c r="I10" s="216"/>
      <c r="J10" s="1064"/>
      <c r="K10" s="1066"/>
      <c r="L10" s="408" t="s">
        <v>12</v>
      </c>
      <c r="M10" s="408" t="s">
        <v>230</v>
      </c>
      <c r="N10" s="408" t="s">
        <v>12</v>
      </c>
      <c r="O10" s="218" t="s">
        <v>230</v>
      </c>
      <c r="P10" s="216"/>
      <c r="Q10" s="1064"/>
      <c r="R10" s="1066"/>
      <c r="S10" s="408" t="s">
        <v>12</v>
      </c>
      <c r="T10" s="408" t="s">
        <v>230</v>
      </c>
      <c r="U10" s="408" t="s">
        <v>12</v>
      </c>
      <c r="V10" s="218" t="s">
        <v>230</v>
      </c>
      <c r="W10" s="216"/>
      <c r="X10" s="1064"/>
      <c r="Y10" s="1066"/>
      <c r="Z10" s="408" t="s">
        <v>12</v>
      </c>
      <c r="AA10" s="408" t="s">
        <v>230</v>
      </c>
      <c r="AB10" s="408" t="s">
        <v>12</v>
      </c>
      <c r="AC10" s="218" t="s">
        <v>230</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142250</v>
      </c>
      <c r="E12" s="738">
        <f>L12+S12+Z12</f>
        <v>89360</v>
      </c>
      <c r="F12" s="747">
        <f>E12/$D12*100</f>
        <v>62.818980667838311</v>
      </c>
      <c r="G12" s="738">
        <f>N12+U12+AB12</f>
        <v>52890</v>
      </c>
      <c r="H12" s="230">
        <f>G12/$D12*100</f>
        <v>37.181019332161682</v>
      </c>
      <c r="I12" s="226"/>
      <c r="J12" s="227">
        <f>L12+N12</f>
        <v>42901</v>
      </c>
      <c r="K12" s="750">
        <f>J12/$D12*100</f>
        <v>30.158875219683658</v>
      </c>
      <c r="L12" s="744">
        <v>17333</v>
      </c>
      <c r="M12" s="747">
        <v>40.402321624204561</v>
      </c>
      <c r="N12" s="744">
        <v>25568</v>
      </c>
      <c r="O12" s="228">
        <v>59.597678375795439</v>
      </c>
      <c r="P12" s="226"/>
      <c r="Q12" s="227">
        <v>28925</v>
      </c>
      <c r="R12" s="750">
        <v>20.333919156414762</v>
      </c>
      <c r="S12" s="744">
        <v>18639</v>
      </c>
      <c r="T12" s="747">
        <v>64.439066551426109</v>
      </c>
      <c r="U12" s="744">
        <v>10286</v>
      </c>
      <c r="V12" s="228">
        <v>35.560933448573898</v>
      </c>
      <c r="W12" s="226"/>
      <c r="X12" s="227">
        <v>70424</v>
      </c>
      <c r="Y12" s="750">
        <v>49.507205623901577</v>
      </c>
      <c r="Z12" s="744">
        <v>53388</v>
      </c>
      <c r="AA12" s="747">
        <v>75.809383164830166</v>
      </c>
      <c r="AB12" s="744">
        <v>17036</v>
      </c>
      <c r="AC12" s="228">
        <f t="shared" ref="AC12:AC29" si="0">AB12/$X12*100</f>
        <v>24.190616835169827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14659</v>
      </c>
      <c r="E13" s="739">
        <f t="shared" ref="E13:E29" si="2">L13+S13+Z13</f>
        <v>9227</v>
      </c>
      <c r="F13" s="576">
        <f t="shared" ref="F13:H29" si="3">E13/$D13*100</f>
        <v>62.944266321031449</v>
      </c>
      <c r="G13" s="739">
        <f t="shared" ref="G13:G29" si="4">N13+U13+AB13</f>
        <v>5432</v>
      </c>
      <c r="H13" s="237">
        <f t="shared" si="3"/>
        <v>37.055733678968551</v>
      </c>
      <c r="I13" s="226"/>
      <c r="J13" s="234">
        <f t="shared" ref="J13:J29" si="5">L13+N13</f>
        <v>3217</v>
      </c>
      <c r="K13" s="751">
        <f t="shared" ref="K13:K29" si="6">J13/$D13*100</f>
        <v>21.945562453100482</v>
      </c>
      <c r="L13" s="745">
        <v>1325</v>
      </c>
      <c r="M13" s="748">
        <v>41.187441715884368</v>
      </c>
      <c r="N13" s="745">
        <v>1892</v>
      </c>
      <c r="O13" s="235">
        <v>58.812558284115632</v>
      </c>
      <c r="P13" s="226"/>
      <c r="Q13" s="234">
        <v>2526</v>
      </c>
      <c r="R13" s="751">
        <v>17.231734770448188</v>
      </c>
      <c r="S13" s="745">
        <v>1472</v>
      </c>
      <c r="T13" s="748">
        <v>58.27395091053048</v>
      </c>
      <c r="U13" s="745">
        <v>1054</v>
      </c>
      <c r="V13" s="235">
        <v>41.72604908946952</v>
      </c>
      <c r="W13" s="226"/>
      <c r="X13" s="234">
        <v>8916</v>
      </c>
      <c r="Y13" s="751">
        <v>60.822702776451329</v>
      </c>
      <c r="Z13" s="745">
        <v>6430</v>
      </c>
      <c r="AA13" s="748">
        <v>72.117541498429787</v>
      </c>
      <c r="AB13" s="745">
        <v>2486</v>
      </c>
      <c r="AC13" s="235">
        <f t="shared" si="0"/>
        <v>27.882458501570213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10902</v>
      </c>
      <c r="E14" s="739">
        <f t="shared" si="2"/>
        <v>7058</v>
      </c>
      <c r="F14" s="576">
        <f t="shared" si="3"/>
        <v>64.740414602825169</v>
      </c>
      <c r="G14" s="739">
        <f t="shared" si="4"/>
        <v>3844</v>
      </c>
      <c r="H14" s="237">
        <f t="shared" si="3"/>
        <v>35.259585397174831</v>
      </c>
      <c r="I14" s="226"/>
      <c r="J14" s="234">
        <f t="shared" si="5"/>
        <v>2669</v>
      </c>
      <c r="K14" s="751">
        <f t="shared" si="6"/>
        <v>24.481746468537882</v>
      </c>
      <c r="L14" s="745">
        <v>1034</v>
      </c>
      <c r="M14" s="748">
        <v>38.741101536155867</v>
      </c>
      <c r="N14" s="745">
        <v>1635</v>
      </c>
      <c r="O14" s="235">
        <v>61.258898463844133</v>
      </c>
      <c r="P14" s="226"/>
      <c r="Q14" s="234">
        <v>2161</v>
      </c>
      <c r="R14" s="751">
        <v>19.822050999816547</v>
      </c>
      <c r="S14" s="745">
        <v>1282</v>
      </c>
      <c r="T14" s="748">
        <v>59.32438685793614</v>
      </c>
      <c r="U14" s="745">
        <v>879</v>
      </c>
      <c r="V14" s="235">
        <v>40.67561314206386</v>
      </c>
      <c r="W14" s="226"/>
      <c r="X14" s="234">
        <v>6072</v>
      </c>
      <c r="Y14" s="751">
        <v>55.696202531645568</v>
      </c>
      <c r="Z14" s="745">
        <v>4742</v>
      </c>
      <c r="AA14" s="748">
        <v>78.096179183135703</v>
      </c>
      <c r="AB14" s="745">
        <v>1330</v>
      </c>
      <c r="AC14" s="235">
        <f t="shared" si="0"/>
        <v>21.903820816864293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11087</v>
      </c>
      <c r="E15" s="739">
        <f t="shared" si="2"/>
        <v>6646</v>
      </c>
      <c r="F15" s="576">
        <f t="shared" si="3"/>
        <v>59.944078650671962</v>
      </c>
      <c r="G15" s="739">
        <f t="shared" si="4"/>
        <v>4441</v>
      </c>
      <c r="H15" s="237">
        <f t="shared" si="3"/>
        <v>40.055921349328045</v>
      </c>
      <c r="I15" s="226"/>
      <c r="J15" s="234">
        <f t="shared" si="5"/>
        <v>3213</v>
      </c>
      <c r="K15" s="751">
        <f t="shared" si="6"/>
        <v>28.979886353386846</v>
      </c>
      <c r="L15" s="745">
        <v>1276</v>
      </c>
      <c r="M15" s="748">
        <v>39.713663243075011</v>
      </c>
      <c r="N15" s="745">
        <v>1937</v>
      </c>
      <c r="O15" s="235">
        <v>60.286336756924996</v>
      </c>
      <c r="P15" s="226"/>
      <c r="Q15" s="234">
        <v>2328</v>
      </c>
      <c r="R15" s="751">
        <v>20.997564715432489</v>
      </c>
      <c r="S15" s="745">
        <v>1303</v>
      </c>
      <c r="T15" s="748">
        <v>55.970790378006875</v>
      </c>
      <c r="U15" s="745">
        <v>1025</v>
      </c>
      <c r="V15" s="235">
        <v>44.029209621993125</v>
      </c>
      <c r="W15" s="226"/>
      <c r="X15" s="234">
        <v>5546</v>
      </c>
      <c r="Y15" s="751">
        <v>50.022548931180665</v>
      </c>
      <c r="Z15" s="745">
        <v>4067</v>
      </c>
      <c r="AA15" s="748">
        <v>73.332131265777136</v>
      </c>
      <c r="AB15" s="745">
        <v>1479</v>
      </c>
      <c r="AC15" s="235">
        <f t="shared" si="0"/>
        <v>26.667868734222864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16369</v>
      </c>
      <c r="E16" s="739">
        <f t="shared" si="2"/>
        <v>9565</v>
      </c>
      <c r="F16" s="576">
        <f t="shared" si="3"/>
        <v>58.43362453418046</v>
      </c>
      <c r="G16" s="739">
        <f t="shared" si="4"/>
        <v>6804</v>
      </c>
      <c r="H16" s="237">
        <f t="shared" si="3"/>
        <v>41.56637546581954</v>
      </c>
      <c r="I16" s="226"/>
      <c r="J16" s="234">
        <f t="shared" si="5"/>
        <v>6542</v>
      </c>
      <c r="K16" s="751">
        <f t="shared" si="6"/>
        <v>39.965788991386155</v>
      </c>
      <c r="L16" s="745">
        <v>2664</v>
      </c>
      <c r="M16" s="748">
        <v>40.721491898501988</v>
      </c>
      <c r="N16" s="745">
        <v>3878</v>
      </c>
      <c r="O16" s="235">
        <v>59.278508101498019</v>
      </c>
      <c r="P16" s="226"/>
      <c r="Q16" s="234">
        <v>3296</v>
      </c>
      <c r="R16" s="751">
        <v>20.135622212719166</v>
      </c>
      <c r="S16" s="745">
        <v>2010</v>
      </c>
      <c r="T16" s="748">
        <v>60.983009708737868</v>
      </c>
      <c r="U16" s="745">
        <v>1286</v>
      </c>
      <c r="V16" s="235">
        <v>39.01699029126214</v>
      </c>
      <c r="W16" s="226"/>
      <c r="X16" s="234">
        <v>6531</v>
      </c>
      <c r="Y16" s="751">
        <v>39.898588795894682</v>
      </c>
      <c r="Z16" s="745">
        <v>4891</v>
      </c>
      <c r="AA16" s="748">
        <v>74.888990966161387</v>
      </c>
      <c r="AB16" s="745">
        <v>1640</v>
      </c>
      <c r="AC16" s="235">
        <f t="shared" si="0"/>
        <v>25.111009033838616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7862</v>
      </c>
      <c r="E17" s="740">
        <f t="shared" si="2"/>
        <v>5001</v>
      </c>
      <c r="F17" s="577">
        <f t="shared" si="3"/>
        <v>63.609768506741283</v>
      </c>
      <c r="G17" s="740">
        <f t="shared" si="4"/>
        <v>2861</v>
      </c>
      <c r="H17" s="237">
        <f t="shared" si="3"/>
        <v>36.39023149325871</v>
      </c>
      <c r="I17" s="226"/>
      <c r="J17" s="238">
        <f t="shared" si="5"/>
        <v>1892</v>
      </c>
      <c r="K17" s="752">
        <f t="shared" si="6"/>
        <v>24.065123378275249</v>
      </c>
      <c r="L17" s="740">
        <v>776</v>
      </c>
      <c r="M17" s="577">
        <v>41.014799154334035</v>
      </c>
      <c r="N17" s="740">
        <v>1116</v>
      </c>
      <c r="O17" s="235">
        <v>58.985200845665965</v>
      </c>
      <c r="P17" s="226"/>
      <c r="Q17" s="238">
        <v>1600</v>
      </c>
      <c r="R17" s="752">
        <v>20.351055711015007</v>
      </c>
      <c r="S17" s="740">
        <v>892</v>
      </c>
      <c r="T17" s="577">
        <v>55.75</v>
      </c>
      <c r="U17" s="740">
        <v>708</v>
      </c>
      <c r="V17" s="235">
        <v>44.25</v>
      </c>
      <c r="W17" s="226"/>
      <c r="X17" s="238">
        <v>4370</v>
      </c>
      <c r="Y17" s="752">
        <v>55.583820910709747</v>
      </c>
      <c r="Z17" s="740">
        <v>3333</v>
      </c>
      <c r="AA17" s="577">
        <v>76.270022883295198</v>
      </c>
      <c r="AB17" s="740">
        <v>1037</v>
      </c>
      <c r="AC17" s="235">
        <f t="shared" si="0"/>
        <v>23.729977116704806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40422</v>
      </c>
      <c r="E18" s="739">
        <f t="shared" si="2"/>
        <v>25591</v>
      </c>
      <c r="F18" s="576">
        <f t="shared" si="3"/>
        <v>63.309583889960905</v>
      </c>
      <c r="G18" s="739">
        <f t="shared" si="4"/>
        <v>14831</v>
      </c>
      <c r="H18" s="237">
        <f t="shared" si="3"/>
        <v>36.690416110039088</v>
      </c>
      <c r="I18" s="226"/>
      <c r="J18" s="234">
        <f t="shared" si="5"/>
        <v>9271</v>
      </c>
      <c r="K18" s="751">
        <f t="shared" si="6"/>
        <v>22.935530156845282</v>
      </c>
      <c r="L18" s="745">
        <v>3891</v>
      </c>
      <c r="M18" s="748">
        <v>41.969582569302126</v>
      </c>
      <c r="N18" s="745">
        <v>5380</v>
      </c>
      <c r="O18" s="235">
        <v>58.030417430697881</v>
      </c>
      <c r="P18" s="226"/>
      <c r="Q18" s="234">
        <v>6826</v>
      </c>
      <c r="R18" s="751">
        <v>16.886843797931821</v>
      </c>
      <c r="S18" s="745">
        <v>3859</v>
      </c>
      <c r="T18" s="748">
        <v>56.533841195429247</v>
      </c>
      <c r="U18" s="745">
        <v>2967</v>
      </c>
      <c r="V18" s="235">
        <v>43.46615880457076</v>
      </c>
      <c r="W18" s="226"/>
      <c r="X18" s="234">
        <v>24325</v>
      </c>
      <c r="Y18" s="751">
        <v>60.177626045222901</v>
      </c>
      <c r="Z18" s="745">
        <v>17841</v>
      </c>
      <c r="AA18" s="748">
        <v>73.344295991778012</v>
      </c>
      <c r="AB18" s="745">
        <v>6484</v>
      </c>
      <c r="AC18" s="235">
        <f t="shared" si="0"/>
        <v>26.655704008221992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24645</v>
      </c>
      <c r="E19" s="739">
        <f t="shared" si="2"/>
        <v>15209</v>
      </c>
      <c r="F19" s="576">
        <f t="shared" si="3"/>
        <v>61.712314871170626</v>
      </c>
      <c r="G19" s="739">
        <f t="shared" si="4"/>
        <v>9436</v>
      </c>
      <c r="H19" s="237">
        <f t="shared" si="3"/>
        <v>38.287685128829381</v>
      </c>
      <c r="I19" s="226"/>
      <c r="J19" s="234">
        <f t="shared" si="5"/>
        <v>6465</v>
      </c>
      <c r="K19" s="751">
        <f t="shared" si="6"/>
        <v>26.232501521606817</v>
      </c>
      <c r="L19" s="745">
        <v>2650</v>
      </c>
      <c r="M19" s="748">
        <v>40.989945862335652</v>
      </c>
      <c r="N19" s="745">
        <v>3815</v>
      </c>
      <c r="O19" s="235">
        <v>59.010054137664348</v>
      </c>
      <c r="P19" s="226"/>
      <c r="Q19" s="234">
        <v>4310</v>
      </c>
      <c r="R19" s="751">
        <v>17.488334347737876</v>
      </c>
      <c r="S19" s="745">
        <v>2538</v>
      </c>
      <c r="T19" s="748">
        <v>58.886310904872389</v>
      </c>
      <c r="U19" s="745">
        <v>1772</v>
      </c>
      <c r="V19" s="235">
        <v>41.113689095127611</v>
      </c>
      <c r="W19" s="226"/>
      <c r="X19" s="234">
        <v>13870</v>
      </c>
      <c r="Y19" s="751">
        <v>56.279164130655303</v>
      </c>
      <c r="Z19" s="745">
        <v>10021</v>
      </c>
      <c r="AA19" s="748">
        <v>72.249459264599864</v>
      </c>
      <c r="AB19" s="745">
        <v>3849</v>
      </c>
      <c r="AC19" s="235">
        <f t="shared" si="0"/>
        <v>27.750540735400143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96500</v>
      </c>
      <c r="E20" s="739">
        <f t="shared" si="2"/>
        <v>61469</v>
      </c>
      <c r="F20" s="576">
        <f t="shared" si="3"/>
        <v>63.698445595854928</v>
      </c>
      <c r="G20" s="739">
        <f t="shared" si="4"/>
        <v>35031</v>
      </c>
      <c r="H20" s="237">
        <f t="shared" si="3"/>
        <v>36.301554404145072</v>
      </c>
      <c r="I20" s="226"/>
      <c r="J20" s="234">
        <f t="shared" si="5"/>
        <v>21337</v>
      </c>
      <c r="K20" s="751">
        <f t="shared" si="6"/>
        <v>22.110880829015546</v>
      </c>
      <c r="L20" s="745">
        <v>8647</v>
      </c>
      <c r="M20" s="748">
        <v>40.525847120026249</v>
      </c>
      <c r="N20" s="745">
        <v>12690</v>
      </c>
      <c r="O20" s="235">
        <v>59.474152879973751</v>
      </c>
      <c r="P20" s="226"/>
      <c r="Q20" s="234">
        <v>18478</v>
      </c>
      <c r="R20" s="751">
        <v>19.148186528497408</v>
      </c>
      <c r="S20" s="745">
        <v>10742</v>
      </c>
      <c r="T20" s="748">
        <v>58.133997185842624</v>
      </c>
      <c r="U20" s="745">
        <v>7736</v>
      </c>
      <c r="V20" s="235">
        <v>41.866002814157376</v>
      </c>
      <c r="W20" s="226"/>
      <c r="X20" s="234">
        <v>56685</v>
      </c>
      <c r="Y20" s="751">
        <v>58.740932642487046</v>
      </c>
      <c r="Z20" s="745">
        <v>42080</v>
      </c>
      <c r="AA20" s="748">
        <v>74.234806386169183</v>
      </c>
      <c r="AB20" s="745">
        <v>14605</v>
      </c>
      <c r="AC20" s="235">
        <f t="shared" si="0"/>
        <v>25.765193613830817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60353</v>
      </c>
      <c r="E21" s="739">
        <f t="shared" si="2"/>
        <v>37435</v>
      </c>
      <c r="F21" s="576">
        <f t="shared" si="3"/>
        <v>62.026742663993502</v>
      </c>
      <c r="G21" s="739">
        <f t="shared" si="4"/>
        <v>22918</v>
      </c>
      <c r="H21" s="237">
        <f t="shared" si="3"/>
        <v>37.973257336006498</v>
      </c>
      <c r="I21" s="226"/>
      <c r="J21" s="234">
        <f t="shared" si="5"/>
        <v>15809</v>
      </c>
      <c r="K21" s="751">
        <f t="shared" si="6"/>
        <v>26.194223982237837</v>
      </c>
      <c r="L21" s="745">
        <v>6414</v>
      </c>
      <c r="M21" s="748">
        <v>40.571826174963626</v>
      </c>
      <c r="N21" s="745">
        <v>9395</v>
      </c>
      <c r="O21" s="235">
        <v>59.428173825036367</v>
      </c>
      <c r="P21" s="226"/>
      <c r="Q21" s="234">
        <v>12368</v>
      </c>
      <c r="R21" s="751">
        <v>20.49276755090882</v>
      </c>
      <c r="S21" s="745">
        <v>7350</v>
      </c>
      <c r="T21" s="748">
        <v>59.42755498059509</v>
      </c>
      <c r="U21" s="745">
        <v>5018</v>
      </c>
      <c r="V21" s="235">
        <v>40.572445019404917</v>
      </c>
      <c r="W21" s="226"/>
      <c r="X21" s="234">
        <v>32176</v>
      </c>
      <c r="Y21" s="751">
        <v>53.313008466853354</v>
      </c>
      <c r="Z21" s="745">
        <v>23671</v>
      </c>
      <c r="AA21" s="748">
        <v>73.56725509696669</v>
      </c>
      <c r="AB21" s="745">
        <v>8505</v>
      </c>
      <c r="AC21" s="235">
        <f t="shared" si="0"/>
        <v>26.432744903033317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13355</v>
      </c>
      <c r="E22" s="739">
        <f t="shared" si="2"/>
        <v>8529</v>
      </c>
      <c r="F22" s="576">
        <f t="shared" si="3"/>
        <v>63.863721452639467</v>
      </c>
      <c r="G22" s="739">
        <f t="shared" si="4"/>
        <v>4826</v>
      </c>
      <c r="H22" s="237">
        <f t="shared" si="3"/>
        <v>36.13627854736054</v>
      </c>
      <c r="I22" s="226"/>
      <c r="J22" s="234">
        <f t="shared" si="5"/>
        <v>3413</v>
      </c>
      <c r="K22" s="751">
        <f t="shared" si="6"/>
        <v>25.555971546237366</v>
      </c>
      <c r="L22" s="745">
        <v>1446</v>
      </c>
      <c r="M22" s="748">
        <v>42.367418693231762</v>
      </c>
      <c r="N22" s="745">
        <v>1967</v>
      </c>
      <c r="O22" s="235">
        <v>57.632581306768238</v>
      </c>
      <c r="P22" s="226"/>
      <c r="Q22" s="234">
        <v>2562</v>
      </c>
      <c r="R22" s="751">
        <v>19.183826282291278</v>
      </c>
      <c r="S22" s="745">
        <v>1565</v>
      </c>
      <c r="T22" s="748">
        <v>61.085089773614364</v>
      </c>
      <c r="U22" s="745">
        <v>997</v>
      </c>
      <c r="V22" s="235">
        <v>38.914910226385636</v>
      </c>
      <c r="W22" s="226"/>
      <c r="X22" s="234">
        <v>7380</v>
      </c>
      <c r="Y22" s="751">
        <v>55.260202171471363</v>
      </c>
      <c r="Z22" s="745">
        <v>5518</v>
      </c>
      <c r="AA22" s="748">
        <v>74.769647696476966</v>
      </c>
      <c r="AB22" s="745">
        <v>1862</v>
      </c>
      <c r="AC22" s="235">
        <f t="shared" si="0"/>
        <v>25.230352303523034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25833</v>
      </c>
      <c r="E23" s="739">
        <f t="shared" si="2"/>
        <v>15957</v>
      </c>
      <c r="F23" s="576">
        <f t="shared" si="3"/>
        <v>61.769829288119851</v>
      </c>
      <c r="G23" s="739">
        <f t="shared" si="4"/>
        <v>9876</v>
      </c>
      <c r="H23" s="237">
        <f t="shared" si="3"/>
        <v>38.230170711880149</v>
      </c>
      <c r="I23" s="226"/>
      <c r="J23" s="234">
        <f t="shared" si="5"/>
        <v>7696</v>
      </c>
      <c r="K23" s="751">
        <f t="shared" si="6"/>
        <v>29.791352146479312</v>
      </c>
      <c r="L23" s="745">
        <v>2972</v>
      </c>
      <c r="M23" s="748">
        <v>38.617463617463613</v>
      </c>
      <c r="N23" s="745">
        <v>4724</v>
      </c>
      <c r="O23" s="235">
        <v>61.382536382536379</v>
      </c>
      <c r="P23" s="226"/>
      <c r="Q23" s="234">
        <v>4843</v>
      </c>
      <c r="R23" s="751">
        <v>18.747338675337748</v>
      </c>
      <c r="S23" s="745">
        <v>2840</v>
      </c>
      <c r="T23" s="748">
        <v>58.641338013627916</v>
      </c>
      <c r="U23" s="745">
        <v>2003</v>
      </c>
      <c r="V23" s="235">
        <v>41.358661986372084</v>
      </c>
      <c r="W23" s="226"/>
      <c r="X23" s="234">
        <v>13294</v>
      </c>
      <c r="Y23" s="751">
        <v>51.461309178182944</v>
      </c>
      <c r="Z23" s="745">
        <v>10145</v>
      </c>
      <c r="AA23" s="748">
        <v>76.312622235595001</v>
      </c>
      <c r="AB23" s="745">
        <v>3149</v>
      </c>
      <c r="AC23" s="235">
        <f t="shared" si="0"/>
        <v>23.687377764404996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70588</v>
      </c>
      <c r="E24" s="739">
        <f t="shared" si="2"/>
        <v>45238</v>
      </c>
      <c r="F24" s="576">
        <f t="shared" si="3"/>
        <v>64.087380291267635</v>
      </c>
      <c r="G24" s="739">
        <f t="shared" si="4"/>
        <v>25350</v>
      </c>
      <c r="H24" s="237">
        <f t="shared" si="3"/>
        <v>35.912619708732365</v>
      </c>
      <c r="I24" s="226"/>
      <c r="J24" s="234">
        <f t="shared" si="5"/>
        <v>20361</v>
      </c>
      <c r="K24" s="751">
        <f t="shared" si="6"/>
        <v>28.844846149487164</v>
      </c>
      <c r="L24" s="745">
        <v>9200</v>
      </c>
      <c r="M24" s="748">
        <v>45.184421197387159</v>
      </c>
      <c r="N24" s="745">
        <v>11161</v>
      </c>
      <c r="O24" s="235">
        <v>54.815578802612841</v>
      </c>
      <c r="P24" s="226"/>
      <c r="Q24" s="234">
        <v>12711</v>
      </c>
      <c r="R24" s="751">
        <v>18.007310024366749</v>
      </c>
      <c r="S24" s="745">
        <v>7865</v>
      </c>
      <c r="T24" s="748">
        <v>61.875540870112502</v>
      </c>
      <c r="U24" s="745">
        <v>4846</v>
      </c>
      <c r="V24" s="235">
        <v>38.124459129887498</v>
      </c>
      <c r="W24" s="226"/>
      <c r="X24" s="234">
        <v>37516</v>
      </c>
      <c r="Y24" s="751">
        <v>53.147843826146094</v>
      </c>
      <c r="Z24" s="745">
        <v>28173</v>
      </c>
      <c r="AA24" s="748">
        <v>75.095959057468804</v>
      </c>
      <c r="AB24" s="745">
        <v>9343</v>
      </c>
      <c r="AC24" s="235">
        <f t="shared" si="0"/>
        <v>24.904040942531186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18432</v>
      </c>
      <c r="E25" s="739">
        <f t="shared" si="2"/>
        <v>10127</v>
      </c>
      <c r="F25" s="576">
        <f t="shared" si="3"/>
        <v>54.942491319444443</v>
      </c>
      <c r="G25" s="739">
        <f t="shared" si="4"/>
        <v>8305</v>
      </c>
      <c r="H25" s="237">
        <f t="shared" si="3"/>
        <v>45.057508680555557</v>
      </c>
      <c r="I25" s="226"/>
      <c r="J25" s="234">
        <f t="shared" si="5"/>
        <v>7554</v>
      </c>
      <c r="K25" s="751">
        <f t="shared" si="6"/>
        <v>40.983072916666671</v>
      </c>
      <c r="L25" s="745">
        <v>2782</v>
      </c>
      <c r="M25" s="748">
        <v>36.828170505692349</v>
      </c>
      <c r="N25" s="745">
        <v>4772</v>
      </c>
      <c r="O25" s="235">
        <v>63.171829494307651</v>
      </c>
      <c r="P25" s="226"/>
      <c r="Q25" s="234">
        <v>3484</v>
      </c>
      <c r="R25" s="751">
        <v>18.901909722222221</v>
      </c>
      <c r="S25" s="745">
        <v>1943</v>
      </c>
      <c r="T25" s="748">
        <v>55.769230769230774</v>
      </c>
      <c r="U25" s="745">
        <v>1541</v>
      </c>
      <c r="V25" s="235">
        <v>44.230769230769226</v>
      </c>
      <c r="W25" s="226"/>
      <c r="X25" s="234">
        <v>7394</v>
      </c>
      <c r="Y25" s="751">
        <v>40.115017361111107</v>
      </c>
      <c r="Z25" s="745">
        <v>5402</v>
      </c>
      <c r="AA25" s="748">
        <v>73.059237219367063</v>
      </c>
      <c r="AB25" s="745">
        <v>1992</v>
      </c>
      <c r="AC25" s="235">
        <f t="shared" si="0"/>
        <v>26.940762780632944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6434</v>
      </c>
      <c r="E26" s="741">
        <f t="shared" si="2"/>
        <v>4099</v>
      </c>
      <c r="F26" s="578">
        <f t="shared" si="3"/>
        <v>63.708423997513208</v>
      </c>
      <c r="G26" s="741">
        <f t="shared" si="4"/>
        <v>2335</v>
      </c>
      <c r="H26" s="237">
        <f t="shared" si="3"/>
        <v>36.291576002486785</v>
      </c>
      <c r="I26" s="226"/>
      <c r="J26" s="238">
        <f t="shared" si="5"/>
        <v>1189</v>
      </c>
      <c r="K26" s="752">
        <f t="shared" si="6"/>
        <v>18.479950264221323</v>
      </c>
      <c r="L26" s="740">
        <v>455</v>
      </c>
      <c r="M26" s="577">
        <v>38.267451640033642</v>
      </c>
      <c r="N26" s="740">
        <v>734</v>
      </c>
      <c r="O26" s="235">
        <v>61.732548359966358</v>
      </c>
      <c r="P26" s="226"/>
      <c r="Q26" s="238">
        <v>900</v>
      </c>
      <c r="R26" s="752">
        <v>13.988187752564501</v>
      </c>
      <c r="S26" s="740">
        <v>481</v>
      </c>
      <c r="T26" s="577">
        <v>53.44444444444445</v>
      </c>
      <c r="U26" s="740">
        <v>419</v>
      </c>
      <c r="V26" s="235">
        <v>46.555555555555557</v>
      </c>
      <c r="W26" s="226"/>
      <c r="X26" s="238">
        <v>4345</v>
      </c>
      <c r="Y26" s="752">
        <v>67.531861983214171</v>
      </c>
      <c r="Z26" s="740">
        <v>3163</v>
      </c>
      <c r="AA26" s="577">
        <v>72.796317606444191</v>
      </c>
      <c r="AB26" s="740">
        <v>1182</v>
      </c>
      <c r="AC26" s="235">
        <f t="shared" si="0"/>
        <v>27.203682393555813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26320</v>
      </c>
      <c r="E27" s="741">
        <f t="shared" si="2"/>
        <v>16126</v>
      </c>
      <c r="F27" s="578">
        <f t="shared" si="3"/>
        <v>61.268996960486319</v>
      </c>
      <c r="G27" s="741">
        <f t="shared" si="4"/>
        <v>10194</v>
      </c>
      <c r="H27" s="237">
        <f t="shared" si="3"/>
        <v>38.731003039513681</v>
      </c>
      <c r="I27" s="226"/>
      <c r="J27" s="238">
        <f t="shared" si="5"/>
        <v>6541</v>
      </c>
      <c r="K27" s="752">
        <f t="shared" si="6"/>
        <v>24.851823708206684</v>
      </c>
      <c r="L27" s="740">
        <v>2542</v>
      </c>
      <c r="M27" s="577">
        <v>38.862559241706165</v>
      </c>
      <c r="N27" s="740">
        <v>3999</v>
      </c>
      <c r="O27" s="235">
        <v>61.137440758293835</v>
      </c>
      <c r="P27" s="226"/>
      <c r="Q27" s="238">
        <v>4855</v>
      </c>
      <c r="R27" s="752">
        <v>18.446048632218844</v>
      </c>
      <c r="S27" s="740">
        <v>2618</v>
      </c>
      <c r="T27" s="577">
        <v>53.923789907312049</v>
      </c>
      <c r="U27" s="740">
        <v>2237</v>
      </c>
      <c r="V27" s="235">
        <v>46.076210092687951</v>
      </c>
      <c r="W27" s="226"/>
      <c r="X27" s="238">
        <v>14924</v>
      </c>
      <c r="Y27" s="752">
        <v>56.702127659574465</v>
      </c>
      <c r="Z27" s="740">
        <v>10966</v>
      </c>
      <c r="AA27" s="577">
        <v>73.478960064325918</v>
      </c>
      <c r="AB27" s="740">
        <v>3958</v>
      </c>
      <c r="AC27" s="235">
        <f t="shared" si="0"/>
        <v>26.521039935674086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4312</v>
      </c>
      <c r="E28" s="741">
        <f t="shared" si="2"/>
        <v>2778</v>
      </c>
      <c r="F28" s="578">
        <f t="shared" si="3"/>
        <v>64.424860853432293</v>
      </c>
      <c r="G28" s="741">
        <f t="shared" si="4"/>
        <v>1534</v>
      </c>
      <c r="H28" s="243">
        <f t="shared" si="3"/>
        <v>35.575139146567722</v>
      </c>
      <c r="I28" s="226"/>
      <c r="J28" s="238">
        <f t="shared" si="5"/>
        <v>708</v>
      </c>
      <c r="K28" s="752">
        <f t="shared" si="6"/>
        <v>16.419294990723561</v>
      </c>
      <c r="L28" s="740">
        <v>292</v>
      </c>
      <c r="M28" s="577">
        <v>41.242937853107343</v>
      </c>
      <c r="N28" s="740">
        <v>416</v>
      </c>
      <c r="O28" s="242">
        <v>58.757062146892657</v>
      </c>
      <c r="P28" s="226"/>
      <c r="Q28" s="238">
        <v>763</v>
      </c>
      <c r="R28" s="752">
        <v>17.694805194805195</v>
      </c>
      <c r="S28" s="740">
        <v>429</v>
      </c>
      <c r="T28" s="577">
        <v>56.225425950196595</v>
      </c>
      <c r="U28" s="740">
        <v>334</v>
      </c>
      <c r="V28" s="242">
        <v>43.774574049803405</v>
      </c>
      <c r="W28" s="226"/>
      <c r="X28" s="238">
        <v>2841</v>
      </c>
      <c r="Y28" s="752">
        <v>65.885899814471244</v>
      </c>
      <c r="Z28" s="740">
        <v>2057</v>
      </c>
      <c r="AA28" s="577">
        <v>72.40408306934178</v>
      </c>
      <c r="AB28" s="740">
        <v>784</v>
      </c>
      <c r="AC28" s="242">
        <f t="shared" si="0"/>
        <v>27.59591693065822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1354</v>
      </c>
      <c r="E29" s="742">
        <f t="shared" si="2"/>
        <v>732</v>
      </c>
      <c r="F29" s="579">
        <f t="shared" si="3"/>
        <v>54.062038404726728</v>
      </c>
      <c r="G29" s="742">
        <f t="shared" si="4"/>
        <v>622</v>
      </c>
      <c r="H29" s="248">
        <f t="shared" si="3"/>
        <v>45.937961595273265</v>
      </c>
      <c r="I29" s="226"/>
      <c r="J29" s="245">
        <f t="shared" si="5"/>
        <v>760</v>
      </c>
      <c r="K29" s="753">
        <f t="shared" si="6"/>
        <v>56.129985228951249</v>
      </c>
      <c r="L29" s="746">
        <v>275</v>
      </c>
      <c r="M29" s="749">
        <v>36.184210526315788</v>
      </c>
      <c r="N29" s="746">
        <v>485</v>
      </c>
      <c r="O29" s="246">
        <v>63.815789473684212</v>
      </c>
      <c r="P29" s="226"/>
      <c r="Q29" s="245">
        <v>206</v>
      </c>
      <c r="R29" s="753">
        <v>15.214180206794683</v>
      </c>
      <c r="S29" s="746">
        <v>152</v>
      </c>
      <c r="T29" s="749">
        <v>73.786407766990294</v>
      </c>
      <c r="U29" s="746">
        <v>54</v>
      </c>
      <c r="V29" s="246">
        <v>26.21359223300971</v>
      </c>
      <c r="W29" s="226"/>
      <c r="X29" s="245">
        <v>388</v>
      </c>
      <c r="Y29" s="753">
        <v>28.655834564254061</v>
      </c>
      <c r="Z29" s="746">
        <v>305</v>
      </c>
      <c r="AA29" s="749">
        <v>78.608247422680407</v>
      </c>
      <c r="AB29" s="746">
        <v>83</v>
      </c>
      <c r="AC29" s="246">
        <f t="shared" si="0"/>
        <v>21.391752577319586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591677</v>
      </c>
      <c r="E31" s="743">
        <f>L31+S31+Z31</f>
        <v>370147</v>
      </c>
      <c r="F31" s="409">
        <f>E31/$D31*100</f>
        <v>62.558963758942795</v>
      </c>
      <c r="G31" s="743">
        <f>N31+U31+AB31</f>
        <v>221530</v>
      </c>
      <c r="H31" s="255">
        <f>G31/$D31*100</f>
        <v>37.441036241057198</v>
      </c>
      <c r="I31" s="211"/>
      <c r="J31" s="253">
        <f>SUM(J12:J29)</f>
        <v>161538</v>
      </c>
      <c r="K31" s="754">
        <f>J31/$D31*100</f>
        <v>27.301720364320399</v>
      </c>
      <c r="L31" s="743">
        <f>SUM(L12:L29)</f>
        <v>65974</v>
      </c>
      <c r="M31" s="409">
        <f>L31/$J31*100</f>
        <v>40.841164308088501</v>
      </c>
      <c r="N31" s="743">
        <f>SUM(N12:N29)</f>
        <v>95564</v>
      </c>
      <c r="O31" s="254">
        <f>N31/$J31*100</f>
        <v>59.158835691911506</v>
      </c>
      <c r="P31" s="211"/>
      <c r="Q31" s="253">
        <f>SUM(Q12:Q29)</f>
        <v>113142</v>
      </c>
      <c r="R31" s="754">
        <f>Q31/$D31*100</f>
        <v>19.122257583107</v>
      </c>
      <c r="S31" s="743">
        <f>SUM(S12:S29)</f>
        <v>67980</v>
      </c>
      <c r="T31" s="409">
        <f>S31/$Q31*100</f>
        <v>60.083788513549344</v>
      </c>
      <c r="U31" s="743">
        <f>SUM(U12:U29)</f>
        <v>45162</v>
      </c>
      <c r="V31" s="254">
        <f>U31/$Q31*100</f>
        <v>39.916211486450656</v>
      </c>
      <c r="W31" s="211"/>
      <c r="X31" s="253">
        <f>SUM(X12:X29)</f>
        <v>316997</v>
      </c>
      <c r="Y31" s="754">
        <f>X31/$D31*100</f>
        <v>53.576022052572604</v>
      </c>
      <c r="Z31" s="743">
        <f>SUM(Z12:Z29)</f>
        <v>236193</v>
      </c>
      <c r="AA31" s="409">
        <f>Z31/$X31*100</f>
        <v>74.509537945154065</v>
      </c>
      <c r="AB31" s="743">
        <f>SUM(AB12:AB29)</f>
        <v>80804</v>
      </c>
      <c r="AC31" s="254">
        <f>AB31/$X31*100</f>
        <v>25.490462054845946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53</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242</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243</v>
      </c>
      <c r="K8" s="1055"/>
      <c r="L8" s="1055"/>
      <c r="M8" s="1055"/>
      <c r="N8" s="1055"/>
      <c r="O8" s="1056"/>
      <c r="P8" s="211"/>
      <c r="Q8" s="1057" t="s">
        <v>244</v>
      </c>
      <c r="R8" s="1055"/>
      <c r="S8" s="1055"/>
      <c r="T8" s="1055"/>
      <c r="U8" s="1055"/>
      <c r="V8" s="1056"/>
      <c r="W8" s="211"/>
      <c r="X8" s="1057" t="s">
        <v>245</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229</v>
      </c>
      <c r="L9" s="1060" t="s">
        <v>27</v>
      </c>
      <c r="M9" s="1061"/>
      <c r="N9" s="1061" t="s">
        <v>26</v>
      </c>
      <c r="O9" s="1062"/>
      <c r="P9" s="211"/>
      <c r="Q9" s="1063" t="s">
        <v>12</v>
      </c>
      <c r="R9" s="1065" t="s">
        <v>229</v>
      </c>
      <c r="S9" s="1060" t="s">
        <v>27</v>
      </c>
      <c r="T9" s="1061"/>
      <c r="U9" s="1061" t="s">
        <v>26</v>
      </c>
      <c r="V9" s="1062"/>
      <c r="W9" s="211"/>
      <c r="X9" s="1063" t="s">
        <v>12</v>
      </c>
      <c r="Y9" s="1065" t="s">
        <v>229</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229</v>
      </c>
      <c r="G10" s="408" t="s">
        <v>12</v>
      </c>
      <c r="H10" s="218" t="s">
        <v>229</v>
      </c>
      <c r="I10" s="216"/>
      <c r="J10" s="1064"/>
      <c r="K10" s="1066"/>
      <c r="L10" s="408" t="s">
        <v>12</v>
      </c>
      <c r="M10" s="408" t="s">
        <v>230</v>
      </c>
      <c r="N10" s="408" t="s">
        <v>12</v>
      </c>
      <c r="O10" s="218" t="s">
        <v>230</v>
      </c>
      <c r="P10" s="216"/>
      <c r="Q10" s="1064"/>
      <c r="R10" s="1066"/>
      <c r="S10" s="408" t="s">
        <v>12</v>
      </c>
      <c r="T10" s="408" t="s">
        <v>230</v>
      </c>
      <c r="U10" s="408" t="s">
        <v>12</v>
      </c>
      <c r="V10" s="218" t="s">
        <v>230</v>
      </c>
      <c r="W10" s="216"/>
      <c r="X10" s="1064"/>
      <c r="Y10" s="1066"/>
      <c r="Z10" s="408" t="s">
        <v>12</v>
      </c>
      <c r="AA10" s="408" t="s">
        <v>230</v>
      </c>
      <c r="AB10" s="408" t="s">
        <v>12</v>
      </c>
      <c r="AC10" s="218" t="s">
        <v>230</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92357</v>
      </c>
      <c r="E12" s="738">
        <f>L12+S12+Z12</f>
        <v>59966</v>
      </c>
      <c r="F12" s="747">
        <f>E12/$D12*100</f>
        <v>64.928484034778094</v>
      </c>
      <c r="G12" s="738">
        <f>N12+U12+AB12</f>
        <v>32391</v>
      </c>
      <c r="H12" s="230">
        <f>G12/$D12*100</f>
        <v>35.071515965221913</v>
      </c>
      <c r="I12" s="226"/>
      <c r="J12" s="227">
        <f>L12+N12</f>
        <v>22364</v>
      </c>
      <c r="K12" s="750">
        <f>J12/$D12*100</f>
        <v>24.214731964009225</v>
      </c>
      <c r="L12" s="744">
        <v>9743</v>
      </c>
      <c r="M12" s="747">
        <v>43.565551779645858</v>
      </c>
      <c r="N12" s="744">
        <v>12621</v>
      </c>
      <c r="O12" s="228">
        <v>56.434448220354142</v>
      </c>
      <c r="P12" s="226"/>
      <c r="Q12" s="227">
        <v>24515</v>
      </c>
      <c r="R12" s="750">
        <v>26.543737886678866</v>
      </c>
      <c r="S12" s="744">
        <v>17745</v>
      </c>
      <c r="T12" s="747">
        <v>72.384254538037936</v>
      </c>
      <c r="U12" s="744">
        <v>6770</v>
      </c>
      <c r="V12" s="228">
        <v>27.615745461962067</v>
      </c>
      <c r="W12" s="226"/>
      <c r="X12" s="227">
        <v>45478</v>
      </c>
      <c r="Y12" s="750">
        <v>49.241530149311906</v>
      </c>
      <c r="Z12" s="744">
        <v>32478</v>
      </c>
      <c r="AA12" s="747">
        <v>71.414749989005671</v>
      </c>
      <c r="AB12" s="744">
        <v>13000</v>
      </c>
      <c r="AC12" s="228">
        <f t="shared" ref="AC12:AC29" si="0">AB12/$X12*100</f>
        <v>28.585250010994329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13886</v>
      </c>
      <c r="E13" s="739">
        <f t="shared" ref="E13:E29" si="2">L13+S13+Z13</f>
        <v>8981</v>
      </c>
      <c r="F13" s="576">
        <f t="shared" ref="F13:H29" si="3">E13/$D13*100</f>
        <v>64.676652743770703</v>
      </c>
      <c r="G13" s="739">
        <f t="shared" ref="G13:G29" si="4">N13+U13+AB13</f>
        <v>4905</v>
      </c>
      <c r="H13" s="237">
        <f t="shared" si="3"/>
        <v>35.323347256229297</v>
      </c>
      <c r="I13" s="226"/>
      <c r="J13" s="234">
        <f t="shared" ref="J13:J29" si="5">L13+N13</f>
        <v>2829</v>
      </c>
      <c r="K13" s="751">
        <f t="shared" ref="K13:K29" si="6">J13/$D13*100</f>
        <v>20.373037591819099</v>
      </c>
      <c r="L13" s="745">
        <v>1254</v>
      </c>
      <c r="M13" s="748">
        <v>44.326617179215269</v>
      </c>
      <c r="N13" s="745">
        <v>1575</v>
      </c>
      <c r="O13" s="235">
        <v>55.673382820784731</v>
      </c>
      <c r="P13" s="226"/>
      <c r="Q13" s="234">
        <v>2987</v>
      </c>
      <c r="R13" s="751">
        <v>21.510874261846464</v>
      </c>
      <c r="S13" s="745">
        <v>1935</v>
      </c>
      <c r="T13" s="748">
        <v>64.780716437897553</v>
      </c>
      <c r="U13" s="745">
        <v>1052</v>
      </c>
      <c r="V13" s="235">
        <v>35.219283562102447</v>
      </c>
      <c r="W13" s="226"/>
      <c r="X13" s="234">
        <v>8070</v>
      </c>
      <c r="Y13" s="751">
        <v>58.116088146334434</v>
      </c>
      <c r="Z13" s="745">
        <v>5792</v>
      </c>
      <c r="AA13" s="748">
        <v>71.771995043370509</v>
      </c>
      <c r="AB13" s="745">
        <v>2278</v>
      </c>
      <c r="AC13" s="235">
        <f t="shared" si="0"/>
        <v>28.228004956629494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13494</v>
      </c>
      <c r="E14" s="739">
        <f t="shared" si="2"/>
        <v>8653</v>
      </c>
      <c r="F14" s="576">
        <f t="shared" si="3"/>
        <v>64.124796205721054</v>
      </c>
      <c r="G14" s="739">
        <f t="shared" si="4"/>
        <v>4841</v>
      </c>
      <c r="H14" s="237">
        <f t="shared" si="3"/>
        <v>35.875203794278939</v>
      </c>
      <c r="I14" s="226"/>
      <c r="J14" s="234">
        <f t="shared" si="5"/>
        <v>3261</v>
      </c>
      <c r="K14" s="751">
        <f t="shared" si="6"/>
        <v>24.16629613161405</v>
      </c>
      <c r="L14" s="745">
        <v>1394</v>
      </c>
      <c r="M14" s="748">
        <v>42.747623428396196</v>
      </c>
      <c r="N14" s="745">
        <v>1867</v>
      </c>
      <c r="O14" s="235">
        <v>57.252376571603804</v>
      </c>
      <c r="P14" s="226"/>
      <c r="Q14" s="234">
        <v>3034</v>
      </c>
      <c r="R14" s="751">
        <v>22.484066992737514</v>
      </c>
      <c r="S14" s="745">
        <v>1819</v>
      </c>
      <c r="T14" s="748">
        <v>59.95385629531971</v>
      </c>
      <c r="U14" s="745">
        <v>1215</v>
      </c>
      <c r="V14" s="235">
        <v>40.04614370468029</v>
      </c>
      <c r="W14" s="226"/>
      <c r="X14" s="234">
        <v>7199</v>
      </c>
      <c r="Y14" s="751">
        <v>53.349636875648429</v>
      </c>
      <c r="Z14" s="745">
        <v>5440</v>
      </c>
      <c r="AA14" s="748">
        <v>75.566050840394496</v>
      </c>
      <c r="AB14" s="745">
        <v>1759</v>
      </c>
      <c r="AC14" s="235">
        <f t="shared" si="0"/>
        <v>24.433949159605501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13954</v>
      </c>
      <c r="E15" s="739">
        <f t="shared" si="2"/>
        <v>8669</v>
      </c>
      <c r="F15" s="576">
        <f t="shared" si="3"/>
        <v>62.125555396302133</v>
      </c>
      <c r="G15" s="739">
        <f t="shared" si="4"/>
        <v>5285</v>
      </c>
      <c r="H15" s="237">
        <f t="shared" si="3"/>
        <v>37.874444603697867</v>
      </c>
      <c r="I15" s="226"/>
      <c r="J15" s="234">
        <f t="shared" si="5"/>
        <v>3861</v>
      </c>
      <c r="K15" s="751">
        <f t="shared" si="6"/>
        <v>27.669485452200089</v>
      </c>
      <c r="L15" s="745">
        <v>1773</v>
      </c>
      <c r="M15" s="748">
        <v>45.920745920745922</v>
      </c>
      <c r="N15" s="745">
        <v>2088</v>
      </c>
      <c r="O15" s="235">
        <v>54.079254079254078</v>
      </c>
      <c r="P15" s="226"/>
      <c r="Q15" s="234">
        <v>3563</v>
      </c>
      <c r="R15" s="751">
        <v>25.533897090440018</v>
      </c>
      <c r="S15" s="745">
        <v>2198</v>
      </c>
      <c r="T15" s="748">
        <v>61.689587426326128</v>
      </c>
      <c r="U15" s="745">
        <v>1365</v>
      </c>
      <c r="V15" s="235">
        <v>38.310412573673872</v>
      </c>
      <c r="W15" s="226"/>
      <c r="X15" s="234">
        <v>6530</v>
      </c>
      <c r="Y15" s="751">
        <v>46.796617457359893</v>
      </c>
      <c r="Z15" s="745">
        <v>4698</v>
      </c>
      <c r="AA15" s="748">
        <v>71.944869831546711</v>
      </c>
      <c r="AB15" s="745">
        <v>1832</v>
      </c>
      <c r="AC15" s="235">
        <f t="shared" si="0"/>
        <v>28.055130168453289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14995</v>
      </c>
      <c r="E16" s="739">
        <f t="shared" si="2"/>
        <v>8686</v>
      </c>
      <c r="F16" s="576">
        <f t="shared" si="3"/>
        <v>57.925975325108368</v>
      </c>
      <c r="G16" s="739">
        <f t="shared" si="4"/>
        <v>6309</v>
      </c>
      <c r="H16" s="237">
        <f t="shared" si="3"/>
        <v>42.074024674891632</v>
      </c>
      <c r="I16" s="226"/>
      <c r="J16" s="234">
        <f t="shared" si="5"/>
        <v>5954</v>
      </c>
      <c r="K16" s="751">
        <f t="shared" si="6"/>
        <v>39.706568856285429</v>
      </c>
      <c r="L16" s="745">
        <v>2483</v>
      </c>
      <c r="M16" s="748">
        <v>41.703056768558952</v>
      </c>
      <c r="N16" s="745">
        <v>3471</v>
      </c>
      <c r="O16" s="235">
        <v>58.296943231441048</v>
      </c>
      <c r="P16" s="226"/>
      <c r="Q16" s="234">
        <v>3547</v>
      </c>
      <c r="R16" s="751">
        <v>23.65455151717239</v>
      </c>
      <c r="S16" s="745">
        <v>2221</v>
      </c>
      <c r="T16" s="748">
        <v>62.616295460952919</v>
      </c>
      <c r="U16" s="745">
        <v>1326</v>
      </c>
      <c r="V16" s="235">
        <v>37.383704539047081</v>
      </c>
      <c r="W16" s="226"/>
      <c r="X16" s="234">
        <v>5494</v>
      </c>
      <c r="Y16" s="751">
        <v>36.638879626542185</v>
      </c>
      <c r="Z16" s="745">
        <v>3982</v>
      </c>
      <c r="AA16" s="748">
        <v>72.479068074262827</v>
      </c>
      <c r="AB16" s="745">
        <v>1512</v>
      </c>
      <c r="AC16" s="235">
        <f t="shared" si="0"/>
        <v>27.52093192573717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5203</v>
      </c>
      <c r="E17" s="740">
        <f t="shared" si="2"/>
        <v>3098</v>
      </c>
      <c r="F17" s="577">
        <f t="shared" si="3"/>
        <v>59.542571593311557</v>
      </c>
      <c r="G17" s="740">
        <f t="shared" si="4"/>
        <v>2105</v>
      </c>
      <c r="H17" s="237">
        <f t="shared" si="3"/>
        <v>40.45742840668845</v>
      </c>
      <c r="I17" s="226"/>
      <c r="J17" s="238">
        <f t="shared" si="5"/>
        <v>1419</v>
      </c>
      <c r="K17" s="752">
        <f t="shared" si="6"/>
        <v>27.27272727272727</v>
      </c>
      <c r="L17" s="740">
        <v>600</v>
      </c>
      <c r="M17" s="577">
        <v>42.283298097251588</v>
      </c>
      <c r="N17" s="740">
        <v>819</v>
      </c>
      <c r="O17" s="235">
        <v>57.716701902748412</v>
      </c>
      <c r="P17" s="226"/>
      <c r="Q17" s="238">
        <v>1283</v>
      </c>
      <c r="R17" s="752">
        <v>24.658850663078994</v>
      </c>
      <c r="S17" s="740">
        <v>719</v>
      </c>
      <c r="T17" s="577">
        <v>56.040530007794231</v>
      </c>
      <c r="U17" s="740">
        <v>564</v>
      </c>
      <c r="V17" s="235">
        <v>43.959469992205769</v>
      </c>
      <c r="W17" s="226"/>
      <c r="X17" s="238">
        <v>2501</v>
      </c>
      <c r="Y17" s="752">
        <v>48.068422064193733</v>
      </c>
      <c r="Z17" s="740">
        <v>1779</v>
      </c>
      <c r="AA17" s="577">
        <v>71.131547381047582</v>
      </c>
      <c r="AB17" s="740">
        <v>722</v>
      </c>
      <c r="AC17" s="235">
        <f t="shared" si="0"/>
        <v>28.868452618952418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47897</v>
      </c>
      <c r="E18" s="739">
        <f t="shared" si="2"/>
        <v>29798</v>
      </c>
      <c r="F18" s="576">
        <f t="shared" si="3"/>
        <v>62.212664676284525</v>
      </c>
      <c r="G18" s="739">
        <f t="shared" si="4"/>
        <v>18099</v>
      </c>
      <c r="H18" s="237">
        <f t="shared" si="3"/>
        <v>37.787335323715467</v>
      </c>
      <c r="I18" s="226"/>
      <c r="J18" s="234">
        <f t="shared" si="5"/>
        <v>9261</v>
      </c>
      <c r="K18" s="751">
        <f t="shared" si="6"/>
        <v>19.335240202935466</v>
      </c>
      <c r="L18" s="745">
        <v>3901</v>
      </c>
      <c r="M18" s="748">
        <v>42.122880898391102</v>
      </c>
      <c r="N18" s="745">
        <v>5360</v>
      </c>
      <c r="O18" s="235">
        <v>57.877119101608898</v>
      </c>
      <c r="P18" s="226"/>
      <c r="Q18" s="234">
        <v>9177</v>
      </c>
      <c r="R18" s="751">
        <v>19.15986387456417</v>
      </c>
      <c r="S18" s="745">
        <v>5415</v>
      </c>
      <c r="T18" s="748">
        <v>59.006211180124225</v>
      </c>
      <c r="U18" s="745">
        <v>3762</v>
      </c>
      <c r="V18" s="235">
        <v>40.993788819875775</v>
      </c>
      <c r="W18" s="226"/>
      <c r="X18" s="234">
        <v>29459</v>
      </c>
      <c r="Y18" s="751">
        <v>61.504895922500367</v>
      </c>
      <c r="Z18" s="745">
        <v>20482</v>
      </c>
      <c r="AA18" s="748">
        <v>69.527139414100958</v>
      </c>
      <c r="AB18" s="745">
        <v>8977</v>
      </c>
      <c r="AC18" s="235">
        <f t="shared" si="0"/>
        <v>30.472860585899049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28290</v>
      </c>
      <c r="E19" s="739">
        <f t="shared" si="2"/>
        <v>18399</v>
      </c>
      <c r="F19" s="576">
        <f t="shared" si="3"/>
        <v>65.037115588547195</v>
      </c>
      <c r="G19" s="739">
        <f t="shared" si="4"/>
        <v>9891</v>
      </c>
      <c r="H19" s="237">
        <f t="shared" si="3"/>
        <v>34.962884411452812</v>
      </c>
      <c r="I19" s="226"/>
      <c r="J19" s="234">
        <f t="shared" si="5"/>
        <v>5395</v>
      </c>
      <c r="K19" s="751">
        <f t="shared" si="6"/>
        <v>19.070342877341815</v>
      </c>
      <c r="L19" s="745">
        <v>2319</v>
      </c>
      <c r="M19" s="748">
        <v>42.984244670991664</v>
      </c>
      <c r="N19" s="745">
        <v>3076</v>
      </c>
      <c r="O19" s="235">
        <v>57.015755329008343</v>
      </c>
      <c r="P19" s="226"/>
      <c r="Q19" s="234">
        <v>5906</v>
      </c>
      <c r="R19" s="751">
        <v>20.876634853305053</v>
      </c>
      <c r="S19" s="745">
        <v>3894</v>
      </c>
      <c r="T19" s="748">
        <v>65.93294954283779</v>
      </c>
      <c r="U19" s="745">
        <v>2012</v>
      </c>
      <c r="V19" s="235">
        <v>34.06705045716221</v>
      </c>
      <c r="W19" s="226"/>
      <c r="X19" s="234">
        <v>16989</v>
      </c>
      <c r="Y19" s="751">
        <v>60.053022269353129</v>
      </c>
      <c r="Z19" s="745">
        <v>12186</v>
      </c>
      <c r="AA19" s="748">
        <v>71.72876567190535</v>
      </c>
      <c r="AB19" s="745">
        <v>4803</v>
      </c>
      <c r="AC19" s="235">
        <f t="shared" si="0"/>
        <v>28.271234328094653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104100</v>
      </c>
      <c r="E20" s="739">
        <f t="shared" si="2"/>
        <v>65688</v>
      </c>
      <c r="F20" s="576">
        <f t="shared" si="3"/>
        <v>63.100864553314118</v>
      </c>
      <c r="G20" s="739">
        <f t="shared" si="4"/>
        <v>38412</v>
      </c>
      <c r="H20" s="237">
        <f t="shared" si="3"/>
        <v>36.899135446685875</v>
      </c>
      <c r="I20" s="226"/>
      <c r="J20" s="234">
        <f t="shared" si="5"/>
        <v>27342</v>
      </c>
      <c r="K20" s="751">
        <f t="shared" si="6"/>
        <v>26.265129682997117</v>
      </c>
      <c r="L20" s="745">
        <v>12261</v>
      </c>
      <c r="M20" s="748">
        <v>44.843098529734476</v>
      </c>
      <c r="N20" s="745">
        <v>15081</v>
      </c>
      <c r="O20" s="235">
        <v>55.156901470265531</v>
      </c>
      <c r="P20" s="226"/>
      <c r="Q20" s="234">
        <v>24818</v>
      </c>
      <c r="R20" s="751">
        <v>23.840537944284343</v>
      </c>
      <c r="S20" s="745">
        <v>15959</v>
      </c>
      <c r="T20" s="748">
        <v>64.304134096220494</v>
      </c>
      <c r="U20" s="745">
        <v>8859</v>
      </c>
      <c r="V20" s="235">
        <v>35.69586590377952</v>
      </c>
      <c r="W20" s="226"/>
      <c r="X20" s="234">
        <v>51940</v>
      </c>
      <c r="Y20" s="751">
        <v>49.894332372718544</v>
      </c>
      <c r="Z20" s="745">
        <v>37468</v>
      </c>
      <c r="AA20" s="748">
        <v>72.137081247593386</v>
      </c>
      <c r="AB20" s="745">
        <v>14472</v>
      </c>
      <c r="AC20" s="235">
        <f t="shared" si="0"/>
        <v>27.862918752406625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54865</v>
      </c>
      <c r="E21" s="739">
        <f t="shared" si="2"/>
        <v>33222</v>
      </c>
      <c r="F21" s="576">
        <f t="shared" si="3"/>
        <v>60.552264649594456</v>
      </c>
      <c r="G21" s="739">
        <f t="shared" si="4"/>
        <v>21643</v>
      </c>
      <c r="H21" s="237">
        <f t="shared" si="3"/>
        <v>39.447735350405537</v>
      </c>
      <c r="I21" s="226"/>
      <c r="J21" s="234">
        <f t="shared" si="5"/>
        <v>16840</v>
      </c>
      <c r="K21" s="751">
        <f t="shared" si="6"/>
        <v>30.693520459309216</v>
      </c>
      <c r="L21" s="745">
        <v>6603</v>
      </c>
      <c r="M21" s="748">
        <v>39.210213776722092</v>
      </c>
      <c r="N21" s="745">
        <v>10237</v>
      </c>
      <c r="O21" s="235">
        <v>60.789786223277908</v>
      </c>
      <c r="P21" s="226"/>
      <c r="Q21" s="234">
        <v>12546</v>
      </c>
      <c r="R21" s="751">
        <v>22.867037273307208</v>
      </c>
      <c r="S21" s="745">
        <v>8152</v>
      </c>
      <c r="T21" s="748">
        <v>64.976885062968279</v>
      </c>
      <c r="U21" s="745">
        <v>4394</v>
      </c>
      <c r="V21" s="235">
        <v>35.023114937031721</v>
      </c>
      <c r="W21" s="226"/>
      <c r="X21" s="234">
        <v>25479</v>
      </c>
      <c r="Y21" s="751">
        <v>46.439442267383576</v>
      </c>
      <c r="Z21" s="745">
        <v>18467</v>
      </c>
      <c r="AA21" s="748">
        <v>72.479296675693703</v>
      </c>
      <c r="AB21" s="745">
        <v>7012</v>
      </c>
      <c r="AC21" s="235">
        <f t="shared" si="0"/>
        <v>27.52070332430629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14306</v>
      </c>
      <c r="E22" s="739">
        <f t="shared" si="2"/>
        <v>9141</v>
      </c>
      <c r="F22" s="576">
        <f t="shared" si="3"/>
        <v>63.896267300433387</v>
      </c>
      <c r="G22" s="739">
        <f t="shared" si="4"/>
        <v>5165</v>
      </c>
      <c r="H22" s="237">
        <f t="shared" si="3"/>
        <v>36.103732699566613</v>
      </c>
      <c r="I22" s="226"/>
      <c r="J22" s="234">
        <f t="shared" si="5"/>
        <v>3460</v>
      </c>
      <c r="K22" s="751">
        <f t="shared" si="6"/>
        <v>24.185656367957499</v>
      </c>
      <c r="L22" s="745">
        <v>1508</v>
      </c>
      <c r="M22" s="748">
        <v>43.583815028901732</v>
      </c>
      <c r="N22" s="745">
        <v>1952</v>
      </c>
      <c r="O22" s="235">
        <v>56.416184971098268</v>
      </c>
      <c r="P22" s="226"/>
      <c r="Q22" s="234">
        <v>3198</v>
      </c>
      <c r="R22" s="751">
        <v>22.354256955123724</v>
      </c>
      <c r="S22" s="745">
        <v>2173</v>
      </c>
      <c r="T22" s="748">
        <v>67.948717948717956</v>
      </c>
      <c r="U22" s="745">
        <v>1025</v>
      </c>
      <c r="V22" s="235">
        <v>32.051282051282051</v>
      </c>
      <c r="W22" s="226"/>
      <c r="X22" s="234">
        <v>7648</v>
      </c>
      <c r="Y22" s="751">
        <v>53.46008667691877</v>
      </c>
      <c r="Z22" s="745">
        <v>5460</v>
      </c>
      <c r="AA22" s="748">
        <v>71.391213389121347</v>
      </c>
      <c r="AB22" s="745">
        <v>2188</v>
      </c>
      <c r="AC22" s="235">
        <f t="shared" si="0"/>
        <v>28.60878661087866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23284</v>
      </c>
      <c r="E23" s="739">
        <f t="shared" si="2"/>
        <v>13625</v>
      </c>
      <c r="F23" s="576">
        <f t="shared" si="3"/>
        <v>58.516577907576014</v>
      </c>
      <c r="G23" s="739">
        <f t="shared" si="4"/>
        <v>9659</v>
      </c>
      <c r="H23" s="237">
        <f t="shared" si="3"/>
        <v>41.483422092423986</v>
      </c>
      <c r="I23" s="226"/>
      <c r="J23" s="234">
        <f t="shared" si="5"/>
        <v>8228</v>
      </c>
      <c r="K23" s="751">
        <f t="shared" si="6"/>
        <v>35.337570864112692</v>
      </c>
      <c r="L23" s="745">
        <v>3050</v>
      </c>
      <c r="M23" s="748">
        <v>37.068546426835198</v>
      </c>
      <c r="N23" s="745">
        <v>5178</v>
      </c>
      <c r="O23" s="235">
        <v>62.931453573164809</v>
      </c>
      <c r="P23" s="226"/>
      <c r="Q23" s="234">
        <v>4312</v>
      </c>
      <c r="R23" s="751">
        <v>18.519154784401305</v>
      </c>
      <c r="S23" s="745">
        <v>2588</v>
      </c>
      <c r="T23" s="748">
        <v>60.018552875695732</v>
      </c>
      <c r="U23" s="745">
        <v>1724</v>
      </c>
      <c r="V23" s="235">
        <v>39.981447124304268</v>
      </c>
      <c r="W23" s="226"/>
      <c r="X23" s="234">
        <v>10744</v>
      </c>
      <c r="Y23" s="751">
        <v>46.143274351485999</v>
      </c>
      <c r="Z23" s="745">
        <v>7987</v>
      </c>
      <c r="AA23" s="748">
        <v>74.339166046165303</v>
      </c>
      <c r="AB23" s="745">
        <v>2757</v>
      </c>
      <c r="AC23" s="235">
        <f t="shared" si="0"/>
        <v>25.6608339538347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56638</v>
      </c>
      <c r="E24" s="739">
        <f t="shared" si="2"/>
        <v>37543</v>
      </c>
      <c r="F24" s="576">
        <f t="shared" si="3"/>
        <v>66.285885801052302</v>
      </c>
      <c r="G24" s="739">
        <f t="shared" si="4"/>
        <v>19095</v>
      </c>
      <c r="H24" s="237">
        <f t="shared" si="3"/>
        <v>33.714114198947705</v>
      </c>
      <c r="I24" s="226"/>
      <c r="J24" s="234">
        <f t="shared" si="5"/>
        <v>13685</v>
      </c>
      <c r="K24" s="751">
        <f t="shared" si="6"/>
        <v>24.16222324234613</v>
      </c>
      <c r="L24" s="745">
        <v>6373</v>
      </c>
      <c r="M24" s="748">
        <v>46.56923639020826</v>
      </c>
      <c r="N24" s="745">
        <v>7312</v>
      </c>
      <c r="O24" s="235">
        <v>53.43076360979174</v>
      </c>
      <c r="P24" s="226"/>
      <c r="Q24" s="234">
        <v>12171</v>
      </c>
      <c r="R24" s="751">
        <v>21.489106253751896</v>
      </c>
      <c r="S24" s="745">
        <v>8438</v>
      </c>
      <c r="T24" s="748">
        <v>69.328732232355591</v>
      </c>
      <c r="U24" s="745">
        <v>3733</v>
      </c>
      <c r="V24" s="235">
        <v>30.671267767644402</v>
      </c>
      <c r="W24" s="226"/>
      <c r="X24" s="234">
        <v>30782</v>
      </c>
      <c r="Y24" s="751">
        <v>54.348670503901971</v>
      </c>
      <c r="Z24" s="745">
        <v>22732</v>
      </c>
      <c r="AA24" s="748">
        <v>73.848352933532581</v>
      </c>
      <c r="AB24" s="745">
        <v>8050</v>
      </c>
      <c r="AC24" s="235">
        <f t="shared" si="0"/>
        <v>26.151647066467415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14383</v>
      </c>
      <c r="E25" s="739">
        <f t="shared" si="2"/>
        <v>9014</v>
      </c>
      <c r="F25" s="576">
        <f t="shared" si="3"/>
        <v>62.671209066258783</v>
      </c>
      <c r="G25" s="739">
        <f t="shared" si="4"/>
        <v>5369</v>
      </c>
      <c r="H25" s="237">
        <f t="shared" si="3"/>
        <v>37.328790933741224</v>
      </c>
      <c r="I25" s="226"/>
      <c r="J25" s="234">
        <f t="shared" si="5"/>
        <v>4079</v>
      </c>
      <c r="K25" s="751">
        <f t="shared" si="6"/>
        <v>28.359869290134188</v>
      </c>
      <c r="L25" s="745">
        <v>1630</v>
      </c>
      <c r="M25" s="748">
        <v>39.960774699681295</v>
      </c>
      <c r="N25" s="745">
        <v>2449</v>
      </c>
      <c r="O25" s="235">
        <v>60.039225300318712</v>
      </c>
      <c r="P25" s="226"/>
      <c r="Q25" s="234">
        <v>3819</v>
      </c>
      <c r="R25" s="751">
        <v>26.552179656538971</v>
      </c>
      <c r="S25" s="745">
        <v>2703</v>
      </c>
      <c r="T25" s="748">
        <v>70.777690494893946</v>
      </c>
      <c r="U25" s="745">
        <v>1116</v>
      </c>
      <c r="V25" s="235">
        <v>29.222309505106047</v>
      </c>
      <c r="W25" s="226"/>
      <c r="X25" s="234">
        <v>6485</v>
      </c>
      <c r="Y25" s="751">
        <v>45.087951053326847</v>
      </c>
      <c r="Z25" s="745">
        <v>4681</v>
      </c>
      <c r="AA25" s="748">
        <v>72.181958365458755</v>
      </c>
      <c r="AB25" s="745">
        <v>1804</v>
      </c>
      <c r="AC25" s="235">
        <f t="shared" si="0"/>
        <v>27.818041634541252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6871</v>
      </c>
      <c r="E26" s="741">
        <f t="shared" si="2"/>
        <v>4258</v>
      </c>
      <c r="F26" s="578">
        <f t="shared" si="3"/>
        <v>61.970601076990249</v>
      </c>
      <c r="G26" s="741">
        <f t="shared" si="4"/>
        <v>2613</v>
      </c>
      <c r="H26" s="237">
        <f t="shared" si="3"/>
        <v>38.029398923009751</v>
      </c>
      <c r="I26" s="226"/>
      <c r="J26" s="238">
        <f t="shared" si="5"/>
        <v>1643</v>
      </c>
      <c r="K26" s="752">
        <f t="shared" si="6"/>
        <v>23.912094309416389</v>
      </c>
      <c r="L26" s="740">
        <v>677</v>
      </c>
      <c r="M26" s="577">
        <v>41.205112598904442</v>
      </c>
      <c r="N26" s="740">
        <v>966</v>
      </c>
      <c r="O26" s="235">
        <v>58.794887401095551</v>
      </c>
      <c r="P26" s="226"/>
      <c r="Q26" s="238">
        <v>1370</v>
      </c>
      <c r="R26" s="752">
        <v>19.938873526415367</v>
      </c>
      <c r="S26" s="740">
        <v>779</v>
      </c>
      <c r="T26" s="577">
        <v>56.861313868613138</v>
      </c>
      <c r="U26" s="740">
        <v>591</v>
      </c>
      <c r="V26" s="235">
        <v>43.138686131386862</v>
      </c>
      <c r="W26" s="226"/>
      <c r="X26" s="238">
        <v>3858</v>
      </c>
      <c r="Y26" s="752">
        <v>56.149032164168247</v>
      </c>
      <c r="Z26" s="740">
        <v>2802</v>
      </c>
      <c r="AA26" s="577">
        <v>72.628304821150863</v>
      </c>
      <c r="AB26" s="740">
        <v>1056</v>
      </c>
      <c r="AC26" s="235">
        <f t="shared" si="0"/>
        <v>27.371695178849144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36232</v>
      </c>
      <c r="E27" s="741">
        <f t="shared" si="2"/>
        <v>21094</v>
      </c>
      <c r="F27" s="578">
        <f t="shared" si="3"/>
        <v>58.219253698388165</v>
      </c>
      <c r="G27" s="741">
        <f t="shared" si="4"/>
        <v>15138</v>
      </c>
      <c r="H27" s="237">
        <f t="shared" si="3"/>
        <v>41.780746301611835</v>
      </c>
      <c r="I27" s="226"/>
      <c r="J27" s="238">
        <f t="shared" si="5"/>
        <v>11267</v>
      </c>
      <c r="K27" s="752">
        <f t="shared" si="6"/>
        <v>31.09682049017443</v>
      </c>
      <c r="L27" s="740">
        <v>4333</v>
      </c>
      <c r="M27" s="577">
        <v>38.457442087512206</v>
      </c>
      <c r="N27" s="740">
        <v>6934</v>
      </c>
      <c r="O27" s="235">
        <v>61.542557912487794</v>
      </c>
      <c r="P27" s="226"/>
      <c r="Q27" s="238">
        <v>7466</v>
      </c>
      <c r="R27" s="752">
        <v>20.606094060499007</v>
      </c>
      <c r="S27" s="740">
        <v>4260</v>
      </c>
      <c r="T27" s="577">
        <v>57.05866595231717</v>
      </c>
      <c r="U27" s="740">
        <v>3206</v>
      </c>
      <c r="V27" s="235">
        <v>42.94133404768283</v>
      </c>
      <c r="W27" s="226"/>
      <c r="X27" s="238">
        <v>17499</v>
      </c>
      <c r="Y27" s="752">
        <v>48.297085449326559</v>
      </c>
      <c r="Z27" s="740">
        <v>12501</v>
      </c>
      <c r="AA27" s="577">
        <v>71.438367906737525</v>
      </c>
      <c r="AB27" s="740">
        <v>4998</v>
      </c>
      <c r="AC27" s="235">
        <f t="shared" si="0"/>
        <v>28.561632093262475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3777</v>
      </c>
      <c r="E28" s="741">
        <f t="shared" si="2"/>
        <v>2476</v>
      </c>
      <c r="F28" s="578">
        <f t="shared" si="3"/>
        <v>65.55467302091607</v>
      </c>
      <c r="G28" s="741">
        <f t="shared" si="4"/>
        <v>1301</v>
      </c>
      <c r="H28" s="243">
        <f t="shared" si="3"/>
        <v>34.44532697908393</v>
      </c>
      <c r="I28" s="226"/>
      <c r="J28" s="238">
        <f t="shared" si="5"/>
        <v>530</v>
      </c>
      <c r="K28" s="752">
        <f t="shared" si="6"/>
        <v>14.032300767805136</v>
      </c>
      <c r="L28" s="740">
        <v>229</v>
      </c>
      <c r="M28" s="577">
        <v>43.20754716981132</v>
      </c>
      <c r="N28" s="740">
        <v>301</v>
      </c>
      <c r="O28" s="242">
        <v>56.79245283018868</v>
      </c>
      <c r="P28" s="226"/>
      <c r="Q28" s="238">
        <v>844</v>
      </c>
      <c r="R28" s="752">
        <v>22.345777071750067</v>
      </c>
      <c r="S28" s="740">
        <v>541</v>
      </c>
      <c r="T28" s="577">
        <v>64.099526066350705</v>
      </c>
      <c r="U28" s="740">
        <v>303</v>
      </c>
      <c r="V28" s="242">
        <v>35.900473933649288</v>
      </c>
      <c r="W28" s="226"/>
      <c r="X28" s="238">
        <v>2403</v>
      </c>
      <c r="Y28" s="752">
        <v>63.621922160444797</v>
      </c>
      <c r="Z28" s="740">
        <v>1706</v>
      </c>
      <c r="AA28" s="577">
        <v>70.99459009571369</v>
      </c>
      <c r="AB28" s="740">
        <v>697</v>
      </c>
      <c r="AC28" s="242">
        <f t="shared" si="0"/>
        <v>29.00540990428631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1157</v>
      </c>
      <c r="E29" s="742">
        <f t="shared" si="2"/>
        <v>646</v>
      </c>
      <c r="F29" s="579">
        <f t="shared" si="3"/>
        <v>55.834053586862574</v>
      </c>
      <c r="G29" s="742">
        <f t="shared" si="4"/>
        <v>511</v>
      </c>
      <c r="H29" s="248">
        <f t="shared" si="3"/>
        <v>44.165946413137426</v>
      </c>
      <c r="I29" s="226"/>
      <c r="J29" s="245">
        <f t="shared" si="5"/>
        <v>594</v>
      </c>
      <c r="K29" s="753">
        <f t="shared" si="6"/>
        <v>51.339671564390663</v>
      </c>
      <c r="L29" s="746">
        <v>220</v>
      </c>
      <c r="M29" s="749">
        <v>37.037037037037038</v>
      </c>
      <c r="N29" s="746">
        <v>374</v>
      </c>
      <c r="O29" s="246">
        <v>62.962962962962962</v>
      </c>
      <c r="P29" s="226"/>
      <c r="Q29" s="245">
        <v>224</v>
      </c>
      <c r="R29" s="753">
        <v>19.360414866032844</v>
      </c>
      <c r="S29" s="746">
        <v>157</v>
      </c>
      <c r="T29" s="749">
        <v>70.089285714285708</v>
      </c>
      <c r="U29" s="746">
        <v>67</v>
      </c>
      <c r="V29" s="246">
        <v>29.910714285714285</v>
      </c>
      <c r="W29" s="226"/>
      <c r="X29" s="245">
        <v>339</v>
      </c>
      <c r="Y29" s="753">
        <v>29.299913569576493</v>
      </c>
      <c r="Z29" s="746">
        <v>269</v>
      </c>
      <c r="AA29" s="749">
        <v>79.35103244837758</v>
      </c>
      <c r="AB29" s="746">
        <v>70</v>
      </c>
      <c r="AC29" s="246">
        <f t="shared" si="0"/>
        <v>20.64896755162242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545689</v>
      </c>
      <c r="E31" s="743">
        <f>L31+S31+Z31</f>
        <v>342957</v>
      </c>
      <c r="F31" s="409">
        <f>E31/$D31*100</f>
        <v>62.848435647410881</v>
      </c>
      <c r="G31" s="743">
        <f>N31+U31+AB31</f>
        <v>202732</v>
      </c>
      <c r="H31" s="255">
        <f>G31/$D31*100</f>
        <v>37.151564352589112</v>
      </c>
      <c r="I31" s="211"/>
      <c r="J31" s="253">
        <f>SUM(J12:J29)</f>
        <v>142012</v>
      </c>
      <c r="K31" s="754">
        <f>J31/$D31*100</f>
        <v>26.024347201427922</v>
      </c>
      <c r="L31" s="743">
        <f>SUM(L12:L29)</f>
        <v>60351</v>
      </c>
      <c r="M31" s="409">
        <f>L31/$J31*100</f>
        <v>42.497112920034922</v>
      </c>
      <c r="N31" s="743">
        <f>SUM(N12:N29)</f>
        <v>81661</v>
      </c>
      <c r="O31" s="254">
        <f>N31/$J31*100</f>
        <v>57.50288707996507</v>
      </c>
      <c r="P31" s="211"/>
      <c r="Q31" s="253">
        <f>SUM(Q12:Q29)</f>
        <v>124780</v>
      </c>
      <c r="R31" s="754">
        <f>Q31/$D31*100</f>
        <v>22.866504547462014</v>
      </c>
      <c r="S31" s="743">
        <f>SUM(S12:S29)</f>
        <v>81696</v>
      </c>
      <c r="T31" s="409">
        <f>S31/$Q31*100</f>
        <v>65.472030774162533</v>
      </c>
      <c r="U31" s="743">
        <f>SUM(U12:U29)</f>
        <v>43084</v>
      </c>
      <c r="V31" s="254">
        <f>U31/$Q31*100</f>
        <v>34.527969225837474</v>
      </c>
      <c r="W31" s="211"/>
      <c r="X31" s="253">
        <f>SUM(X12:X29)</f>
        <v>278897</v>
      </c>
      <c r="Y31" s="754">
        <f>X31/$D31*100</f>
        <v>51.109148251110057</v>
      </c>
      <c r="Z31" s="743">
        <f>SUM(Z12:Z29)</f>
        <v>200910</v>
      </c>
      <c r="AA31" s="409">
        <f>Z31/$X31*100</f>
        <v>72.037347120980144</v>
      </c>
      <c r="AB31" s="743">
        <f>SUM(AB12:AB29)</f>
        <v>77987</v>
      </c>
      <c r="AC31" s="254">
        <f>AB31/$X31*100</f>
        <v>27.962652879019856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121</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417</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247</v>
      </c>
      <c r="K8" s="1055"/>
      <c r="L8" s="1055"/>
      <c r="M8" s="1055"/>
      <c r="N8" s="1055"/>
      <c r="O8" s="1056"/>
      <c r="P8" s="211"/>
      <c r="Q8" s="1057" t="s">
        <v>248</v>
      </c>
      <c r="R8" s="1055"/>
      <c r="S8" s="1055"/>
      <c r="T8" s="1055"/>
      <c r="U8" s="1055"/>
      <c r="V8" s="1056"/>
      <c r="W8" s="211"/>
      <c r="X8" s="1057" t="s">
        <v>249</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229</v>
      </c>
      <c r="L9" s="1060" t="s">
        <v>27</v>
      </c>
      <c r="M9" s="1061"/>
      <c r="N9" s="1061" t="s">
        <v>26</v>
      </c>
      <c r="O9" s="1062"/>
      <c r="P9" s="211"/>
      <c r="Q9" s="1063" t="s">
        <v>12</v>
      </c>
      <c r="R9" s="1065" t="s">
        <v>229</v>
      </c>
      <c r="S9" s="1060" t="s">
        <v>27</v>
      </c>
      <c r="T9" s="1061"/>
      <c r="U9" s="1061" t="s">
        <v>26</v>
      </c>
      <c r="V9" s="1062"/>
      <c r="W9" s="211"/>
      <c r="X9" s="1063" t="s">
        <v>12</v>
      </c>
      <c r="Y9" s="1065" t="s">
        <v>229</v>
      </c>
      <c r="Z9" s="1060" t="s">
        <v>27</v>
      </c>
      <c r="AA9" s="1061"/>
      <c r="AB9" s="1061" t="s">
        <v>26</v>
      </c>
      <c r="AC9" s="1062"/>
      <c r="AD9" s="430"/>
      <c r="AE9" s="430"/>
      <c r="AF9" s="431"/>
      <c r="AG9" s="431"/>
      <c r="AH9" s="431"/>
      <c r="AI9" s="431"/>
      <c r="AJ9" s="431"/>
      <c r="AK9" s="431"/>
      <c r="AL9" s="432"/>
    </row>
    <row r="10" spans="1:53" s="219" customFormat="1" ht="44.25" customHeight="1" x14ac:dyDescent="0.2">
      <c r="A10" s="214"/>
      <c r="B10" s="1050"/>
      <c r="C10" s="216"/>
      <c r="D10" s="1059"/>
      <c r="E10" s="408" t="s">
        <v>12</v>
      </c>
      <c r="F10" s="408" t="s">
        <v>229</v>
      </c>
      <c r="G10" s="408" t="s">
        <v>12</v>
      </c>
      <c r="H10" s="218" t="s">
        <v>229</v>
      </c>
      <c r="I10" s="216"/>
      <c r="J10" s="1064"/>
      <c r="K10" s="1066"/>
      <c r="L10" s="408" t="s">
        <v>12</v>
      </c>
      <c r="M10" s="408" t="s">
        <v>230</v>
      </c>
      <c r="N10" s="408" t="s">
        <v>12</v>
      </c>
      <c r="O10" s="218" t="s">
        <v>230</v>
      </c>
      <c r="P10" s="216"/>
      <c r="Q10" s="1064"/>
      <c r="R10" s="1066"/>
      <c r="S10" s="408" t="s">
        <v>12</v>
      </c>
      <c r="T10" s="408" t="s">
        <v>230</v>
      </c>
      <c r="U10" s="408" t="s">
        <v>12</v>
      </c>
      <c r="V10" s="218" t="s">
        <v>230</v>
      </c>
      <c r="W10" s="216"/>
      <c r="X10" s="1064"/>
      <c r="Y10" s="1066"/>
      <c r="Z10" s="408" t="s">
        <v>12</v>
      </c>
      <c r="AA10" s="408" t="s">
        <v>230</v>
      </c>
      <c r="AB10" s="408" t="s">
        <v>12</v>
      </c>
      <c r="AC10" s="218" t="s">
        <v>230</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70167</v>
      </c>
      <c r="E12" s="738">
        <f>L12+S12+Z12</f>
        <v>43035</v>
      </c>
      <c r="F12" s="747">
        <f>E12/$D12*100</f>
        <v>61.332250203086922</v>
      </c>
      <c r="G12" s="738">
        <f>N12+U12+AB12</f>
        <v>27132</v>
      </c>
      <c r="H12" s="230">
        <f>G12/$D12*100</f>
        <v>38.667749796913078</v>
      </c>
      <c r="I12" s="226"/>
      <c r="J12" s="227">
        <f>L12+N12</f>
        <v>18484</v>
      </c>
      <c r="K12" s="750">
        <f>J12/$D12*100</f>
        <v>26.342867729844517</v>
      </c>
      <c r="L12" s="744">
        <v>9047</v>
      </c>
      <c r="M12" s="747">
        <v>48.945033542523262</v>
      </c>
      <c r="N12" s="744">
        <v>9437</v>
      </c>
      <c r="O12" s="228">
        <v>51.054966457476738</v>
      </c>
      <c r="P12" s="226"/>
      <c r="Q12" s="227">
        <v>23709</v>
      </c>
      <c r="R12" s="750">
        <v>33.789388173927918</v>
      </c>
      <c r="S12" s="744">
        <v>16251</v>
      </c>
      <c r="T12" s="747">
        <v>68.5435910413767</v>
      </c>
      <c r="U12" s="744">
        <v>7458</v>
      </c>
      <c r="V12" s="228">
        <v>31.456408958623307</v>
      </c>
      <c r="W12" s="226"/>
      <c r="X12" s="227">
        <v>27974</v>
      </c>
      <c r="Y12" s="750">
        <v>39.867744096227568</v>
      </c>
      <c r="Z12" s="744">
        <v>17737</v>
      </c>
      <c r="AA12" s="747">
        <v>63.405304926002714</v>
      </c>
      <c r="AB12" s="744">
        <v>10237</v>
      </c>
      <c r="AC12" s="228">
        <f t="shared" ref="AC12:AC29" si="0">AB12/$X12*100</f>
        <v>36.594695073997286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8054</v>
      </c>
      <c r="E13" s="739">
        <f t="shared" ref="E13:E29" si="2">L13+S13+Z13</f>
        <v>5090</v>
      </c>
      <c r="F13" s="576">
        <f t="shared" ref="F13:H29" si="3">E13/$D13*100</f>
        <v>63.198410727588772</v>
      </c>
      <c r="G13" s="739">
        <f t="shared" ref="G13:G29" si="4">N13+U13+AB13</f>
        <v>2964</v>
      </c>
      <c r="H13" s="237">
        <f t="shared" si="3"/>
        <v>36.801589272411221</v>
      </c>
      <c r="I13" s="226"/>
      <c r="J13" s="234">
        <f t="shared" ref="J13:J29" si="5">L13+N13</f>
        <v>1518</v>
      </c>
      <c r="K13" s="751">
        <f t="shared" ref="K13:K29" si="6">J13/$D13*100</f>
        <v>18.847777501862428</v>
      </c>
      <c r="L13" s="745">
        <v>712</v>
      </c>
      <c r="M13" s="748">
        <v>46.903820816864297</v>
      </c>
      <c r="N13" s="745">
        <v>806</v>
      </c>
      <c r="O13" s="235">
        <v>53.096179183135703</v>
      </c>
      <c r="P13" s="226"/>
      <c r="Q13" s="234">
        <v>1876</v>
      </c>
      <c r="R13" s="751">
        <v>23.292773777005216</v>
      </c>
      <c r="S13" s="745">
        <v>1237</v>
      </c>
      <c r="T13" s="748">
        <v>65.938166311300634</v>
      </c>
      <c r="U13" s="745">
        <v>639</v>
      </c>
      <c r="V13" s="235">
        <v>34.061833688699359</v>
      </c>
      <c r="W13" s="226"/>
      <c r="X13" s="234">
        <v>4660</v>
      </c>
      <c r="Y13" s="751">
        <v>57.859448721132352</v>
      </c>
      <c r="Z13" s="745">
        <v>3141</v>
      </c>
      <c r="AA13" s="748">
        <v>67.403433476394852</v>
      </c>
      <c r="AB13" s="745">
        <v>1519</v>
      </c>
      <c r="AC13" s="235">
        <f t="shared" si="0"/>
        <v>32.596566523605155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8681</v>
      </c>
      <c r="E14" s="739">
        <f t="shared" si="2"/>
        <v>5586</v>
      </c>
      <c r="F14" s="576">
        <f t="shared" si="3"/>
        <v>64.347425411818918</v>
      </c>
      <c r="G14" s="739">
        <f t="shared" si="4"/>
        <v>3095</v>
      </c>
      <c r="H14" s="237">
        <f t="shared" si="3"/>
        <v>35.652574588181082</v>
      </c>
      <c r="I14" s="226"/>
      <c r="J14" s="234">
        <f t="shared" si="5"/>
        <v>1758</v>
      </c>
      <c r="K14" s="751">
        <f t="shared" si="6"/>
        <v>20.251123142495103</v>
      </c>
      <c r="L14" s="745">
        <v>815</v>
      </c>
      <c r="M14" s="748">
        <v>46.359499431171784</v>
      </c>
      <c r="N14" s="745">
        <v>943</v>
      </c>
      <c r="O14" s="235">
        <v>53.640500568828209</v>
      </c>
      <c r="P14" s="226"/>
      <c r="Q14" s="234">
        <v>2226</v>
      </c>
      <c r="R14" s="751">
        <v>25.642207118995508</v>
      </c>
      <c r="S14" s="745">
        <v>1484</v>
      </c>
      <c r="T14" s="748">
        <v>66.666666666666657</v>
      </c>
      <c r="U14" s="745">
        <v>742</v>
      </c>
      <c r="V14" s="235">
        <v>33.333333333333329</v>
      </c>
      <c r="W14" s="226"/>
      <c r="X14" s="234">
        <v>4697</v>
      </c>
      <c r="Y14" s="751">
        <v>54.106669738509382</v>
      </c>
      <c r="Z14" s="745">
        <v>3287</v>
      </c>
      <c r="AA14" s="748">
        <v>69.980838833297852</v>
      </c>
      <c r="AB14" s="745">
        <v>1410</v>
      </c>
      <c r="AC14" s="235">
        <f t="shared" si="0"/>
        <v>30.019161166702151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7433</v>
      </c>
      <c r="E15" s="739">
        <f t="shared" si="2"/>
        <v>4412</v>
      </c>
      <c r="F15" s="576">
        <f t="shared" si="3"/>
        <v>59.356921835059872</v>
      </c>
      <c r="G15" s="739">
        <f t="shared" si="4"/>
        <v>3021</v>
      </c>
      <c r="H15" s="237">
        <f t="shared" si="3"/>
        <v>40.643078164940135</v>
      </c>
      <c r="I15" s="226"/>
      <c r="J15" s="234">
        <f t="shared" si="5"/>
        <v>2566</v>
      </c>
      <c r="K15" s="751">
        <f t="shared" si="6"/>
        <v>34.521727431723399</v>
      </c>
      <c r="L15" s="745">
        <v>1215</v>
      </c>
      <c r="M15" s="748">
        <v>47.349961028838663</v>
      </c>
      <c r="N15" s="745">
        <v>1351</v>
      </c>
      <c r="O15" s="235">
        <v>52.650038971161337</v>
      </c>
      <c r="P15" s="226"/>
      <c r="Q15" s="234">
        <v>2060</v>
      </c>
      <c r="R15" s="751">
        <v>27.714247275662586</v>
      </c>
      <c r="S15" s="745">
        <v>1308</v>
      </c>
      <c r="T15" s="748">
        <v>63.495145631067963</v>
      </c>
      <c r="U15" s="745">
        <v>752</v>
      </c>
      <c r="V15" s="235">
        <v>36.504854368932037</v>
      </c>
      <c r="W15" s="226"/>
      <c r="X15" s="234">
        <v>2807</v>
      </c>
      <c r="Y15" s="751">
        <v>37.764025292614015</v>
      </c>
      <c r="Z15" s="745">
        <v>1889</v>
      </c>
      <c r="AA15" s="748">
        <v>67.296045600284998</v>
      </c>
      <c r="AB15" s="745">
        <v>918</v>
      </c>
      <c r="AC15" s="235">
        <f t="shared" si="0"/>
        <v>32.703954399714995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6424</v>
      </c>
      <c r="E16" s="739">
        <f t="shared" si="2"/>
        <v>3658</v>
      </c>
      <c r="F16" s="576">
        <f t="shared" si="3"/>
        <v>56.942714819427152</v>
      </c>
      <c r="G16" s="739">
        <f t="shared" si="4"/>
        <v>2766</v>
      </c>
      <c r="H16" s="237">
        <f t="shared" si="3"/>
        <v>43.057285180572855</v>
      </c>
      <c r="I16" s="226"/>
      <c r="J16" s="234">
        <f t="shared" si="5"/>
        <v>2122</v>
      </c>
      <c r="K16" s="751">
        <f t="shared" si="6"/>
        <v>33.032378580323787</v>
      </c>
      <c r="L16" s="745">
        <v>896</v>
      </c>
      <c r="M16" s="748">
        <v>42.224316682375118</v>
      </c>
      <c r="N16" s="745">
        <v>1226</v>
      </c>
      <c r="O16" s="235">
        <v>57.775683317624882</v>
      </c>
      <c r="P16" s="226"/>
      <c r="Q16" s="234">
        <v>1744</v>
      </c>
      <c r="R16" s="751">
        <v>27.148194271481941</v>
      </c>
      <c r="S16" s="745">
        <v>1070</v>
      </c>
      <c r="T16" s="748">
        <v>61.353211009174316</v>
      </c>
      <c r="U16" s="745">
        <v>674</v>
      </c>
      <c r="V16" s="235">
        <v>38.646788990825684</v>
      </c>
      <c r="W16" s="226"/>
      <c r="X16" s="234">
        <v>2558</v>
      </c>
      <c r="Y16" s="751">
        <v>39.819427148194272</v>
      </c>
      <c r="Z16" s="745">
        <v>1692</v>
      </c>
      <c r="AA16" s="748">
        <v>66.145426114151689</v>
      </c>
      <c r="AB16" s="745">
        <v>866</v>
      </c>
      <c r="AC16" s="235">
        <f t="shared" si="0"/>
        <v>33.854573885848325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4335</v>
      </c>
      <c r="E17" s="740">
        <f t="shared" si="2"/>
        <v>2530</v>
      </c>
      <c r="F17" s="577">
        <f t="shared" si="3"/>
        <v>58.362168396770478</v>
      </c>
      <c r="G17" s="740">
        <f t="shared" si="4"/>
        <v>1805</v>
      </c>
      <c r="H17" s="237">
        <f t="shared" si="3"/>
        <v>41.637831603229522</v>
      </c>
      <c r="I17" s="226"/>
      <c r="J17" s="238">
        <f t="shared" si="5"/>
        <v>1647</v>
      </c>
      <c r="K17" s="752">
        <f t="shared" si="6"/>
        <v>37.993079584775089</v>
      </c>
      <c r="L17" s="740">
        <v>755</v>
      </c>
      <c r="M17" s="577">
        <v>45.840922890103222</v>
      </c>
      <c r="N17" s="740">
        <v>892</v>
      </c>
      <c r="O17" s="235">
        <v>54.159077109896778</v>
      </c>
      <c r="P17" s="226"/>
      <c r="Q17" s="238">
        <v>938</v>
      </c>
      <c r="R17" s="752">
        <v>21.637831603229525</v>
      </c>
      <c r="S17" s="740">
        <v>583</v>
      </c>
      <c r="T17" s="577">
        <v>62.153518123667375</v>
      </c>
      <c r="U17" s="740">
        <v>355</v>
      </c>
      <c r="V17" s="235">
        <v>37.846481876332625</v>
      </c>
      <c r="W17" s="226"/>
      <c r="X17" s="238">
        <v>1750</v>
      </c>
      <c r="Y17" s="752">
        <v>40.369088811995383</v>
      </c>
      <c r="Z17" s="740">
        <v>1192</v>
      </c>
      <c r="AA17" s="577">
        <v>68.114285714285714</v>
      </c>
      <c r="AB17" s="740">
        <v>558</v>
      </c>
      <c r="AC17" s="235">
        <f t="shared" si="0"/>
        <v>31.885714285714283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26864</v>
      </c>
      <c r="E18" s="739">
        <f t="shared" si="2"/>
        <v>15503</v>
      </c>
      <c r="F18" s="576">
        <f t="shared" si="3"/>
        <v>57.709201905896364</v>
      </c>
      <c r="G18" s="739">
        <f t="shared" si="4"/>
        <v>11361</v>
      </c>
      <c r="H18" s="237">
        <f t="shared" si="3"/>
        <v>42.290798094103636</v>
      </c>
      <c r="I18" s="226"/>
      <c r="J18" s="234">
        <f t="shared" si="5"/>
        <v>5156</v>
      </c>
      <c r="K18" s="751">
        <f t="shared" si="6"/>
        <v>19.192972007147109</v>
      </c>
      <c r="L18" s="745">
        <v>2245</v>
      </c>
      <c r="M18" s="748">
        <v>43.541505042668739</v>
      </c>
      <c r="N18" s="745">
        <v>2911</v>
      </c>
      <c r="O18" s="235">
        <v>56.458494957331261</v>
      </c>
      <c r="P18" s="226"/>
      <c r="Q18" s="234">
        <v>5813</v>
      </c>
      <c r="R18" s="751">
        <v>21.638624181060155</v>
      </c>
      <c r="S18" s="745">
        <v>3446</v>
      </c>
      <c r="T18" s="748">
        <v>59.280922071219678</v>
      </c>
      <c r="U18" s="745">
        <v>2367</v>
      </c>
      <c r="V18" s="235">
        <v>40.719077928780315</v>
      </c>
      <c r="W18" s="226"/>
      <c r="X18" s="234">
        <v>15895</v>
      </c>
      <c r="Y18" s="751">
        <v>59.168403811792736</v>
      </c>
      <c r="Z18" s="745">
        <v>9812</v>
      </c>
      <c r="AA18" s="748">
        <v>61.730103806228378</v>
      </c>
      <c r="AB18" s="745">
        <v>6083</v>
      </c>
      <c r="AC18" s="235">
        <f t="shared" si="0"/>
        <v>38.269896193771622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16955</v>
      </c>
      <c r="E19" s="739">
        <f t="shared" si="2"/>
        <v>10152</v>
      </c>
      <c r="F19" s="576">
        <f t="shared" si="3"/>
        <v>59.876142730757884</v>
      </c>
      <c r="G19" s="739">
        <f t="shared" si="4"/>
        <v>6803</v>
      </c>
      <c r="H19" s="237">
        <f t="shared" si="3"/>
        <v>40.123857269242116</v>
      </c>
      <c r="I19" s="226"/>
      <c r="J19" s="234">
        <f t="shared" si="5"/>
        <v>4281</v>
      </c>
      <c r="K19" s="751">
        <f t="shared" si="6"/>
        <v>25.249189029784723</v>
      </c>
      <c r="L19" s="745">
        <v>2067</v>
      </c>
      <c r="M19" s="748">
        <v>48.283111422564822</v>
      </c>
      <c r="N19" s="745">
        <v>2214</v>
      </c>
      <c r="O19" s="235">
        <v>51.716888577435185</v>
      </c>
      <c r="P19" s="226"/>
      <c r="Q19" s="234">
        <v>4488</v>
      </c>
      <c r="R19" s="751">
        <v>26.470067826599823</v>
      </c>
      <c r="S19" s="745">
        <v>2931</v>
      </c>
      <c r="T19" s="748">
        <v>65.307486631016047</v>
      </c>
      <c r="U19" s="745">
        <v>1557</v>
      </c>
      <c r="V19" s="235">
        <v>34.69251336898396</v>
      </c>
      <c r="W19" s="226"/>
      <c r="X19" s="234">
        <v>8186</v>
      </c>
      <c r="Y19" s="751">
        <v>48.280743143615453</v>
      </c>
      <c r="Z19" s="745">
        <v>5154</v>
      </c>
      <c r="AA19" s="748">
        <v>62.961153188370389</v>
      </c>
      <c r="AB19" s="745">
        <v>3032</v>
      </c>
      <c r="AC19" s="235">
        <f t="shared" si="0"/>
        <v>37.038846811629611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77452</v>
      </c>
      <c r="E20" s="739">
        <f t="shared" si="2"/>
        <v>48463</v>
      </c>
      <c r="F20" s="576">
        <f t="shared" si="3"/>
        <v>62.571657284511694</v>
      </c>
      <c r="G20" s="739">
        <f t="shared" si="4"/>
        <v>28989</v>
      </c>
      <c r="H20" s="237">
        <f t="shared" si="3"/>
        <v>37.428342715488299</v>
      </c>
      <c r="I20" s="226"/>
      <c r="J20" s="234">
        <f t="shared" si="5"/>
        <v>20176</v>
      </c>
      <c r="K20" s="751">
        <f t="shared" si="6"/>
        <v>26.049682383928108</v>
      </c>
      <c r="L20" s="745">
        <v>9766</v>
      </c>
      <c r="M20" s="748">
        <v>48.404044409199045</v>
      </c>
      <c r="N20" s="745">
        <v>10410</v>
      </c>
      <c r="O20" s="235">
        <v>51.595955590800955</v>
      </c>
      <c r="P20" s="226"/>
      <c r="Q20" s="234">
        <v>21785</v>
      </c>
      <c r="R20" s="751">
        <v>28.127098073645612</v>
      </c>
      <c r="S20" s="745">
        <v>14852</v>
      </c>
      <c r="T20" s="748">
        <v>68.175350011475786</v>
      </c>
      <c r="U20" s="745">
        <v>6933</v>
      </c>
      <c r="V20" s="235">
        <v>31.824649988524211</v>
      </c>
      <c r="W20" s="226"/>
      <c r="X20" s="234">
        <v>35491</v>
      </c>
      <c r="Y20" s="751">
        <v>45.823219542426273</v>
      </c>
      <c r="Z20" s="745">
        <v>23845</v>
      </c>
      <c r="AA20" s="748">
        <v>67.186047166887377</v>
      </c>
      <c r="AB20" s="745">
        <v>11646</v>
      </c>
      <c r="AC20" s="235">
        <f t="shared" si="0"/>
        <v>32.813952833112623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27168</v>
      </c>
      <c r="E21" s="739">
        <f t="shared" si="2"/>
        <v>15996</v>
      </c>
      <c r="F21" s="576">
        <f t="shared" si="3"/>
        <v>58.878091872791515</v>
      </c>
      <c r="G21" s="739">
        <f t="shared" si="4"/>
        <v>11172</v>
      </c>
      <c r="H21" s="237">
        <f t="shared" si="3"/>
        <v>41.121908127208478</v>
      </c>
      <c r="I21" s="226"/>
      <c r="J21" s="234">
        <f t="shared" si="5"/>
        <v>8645</v>
      </c>
      <c r="K21" s="751">
        <f t="shared" si="6"/>
        <v>31.820524146054179</v>
      </c>
      <c r="L21" s="745">
        <v>3867</v>
      </c>
      <c r="M21" s="748">
        <v>44.73105841526894</v>
      </c>
      <c r="N21" s="745">
        <v>4778</v>
      </c>
      <c r="O21" s="235">
        <v>55.26894158473106</v>
      </c>
      <c r="P21" s="226"/>
      <c r="Q21" s="234">
        <v>7471</v>
      </c>
      <c r="R21" s="751">
        <v>27.499263839811544</v>
      </c>
      <c r="S21" s="745">
        <v>4835</v>
      </c>
      <c r="T21" s="748">
        <v>64.716905367420694</v>
      </c>
      <c r="U21" s="745">
        <v>2636</v>
      </c>
      <c r="V21" s="235">
        <v>35.283094632579306</v>
      </c>
      <c r="W21" s="226"/>
      <c r="X21" s="234">
        <v>11052</v>
      </c>
      <c r="Y21" s="751">
        <v>40.680212014134277</v>
      </c>
      <c r="Z21" s="745">
        <v>7294</v>
      </c>
      <c r="AA21" s="748">
        <v>65.997104596453127</v>
      </c>
      <c r="AB21" s="745">
        <v>3758</v>
      </c>
      <c r="AC21" s="235">
        <f t="shared" si="0"/>
        <v>34.002895403546866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15399</v>
      </c>
      <c r="E22" s="739">
        <f t="shared" si="2"/>
        <v>9550</v>
      </c>
      <c r="F22" s="576">
        <f t="shared" si="3"/>
        <v>62.017014091824137</v>
      </c>
      <c r="G22" s="739">
        <f t="shared" si="4"/>
        <v>5849</v>
      </c>
      <c r="H22" s="237">
        <f t="shared" si="3"/>
        <v>37.982985908175856</v>
      </c>
      <c r="I22" s="226"/>
      <c r="J22" s="234">
        <f t="shared" si="5"/>
        <v>3371</v>
      </c>
      <c r="K22" s="751">
        <f t="shared" si="6"/>
        <v>21.891031885187353</v>
      </c>
      <c r="L22" s="745">
        <v>1655</v>
      </c>
      <c r="M22" s="748">
        <v>49.09522396914862</v>
      </c>
      <c r="N22" s="745">
        <v>1716</v>
      </c>
      <c r="O22" s="235">
        <v>50.904776030851387</v>
      </c>
      <c r="P22" s="226"/>
      <c r="Q22" s="234">
        <v>4351</v>
      </c>
      <c r="R22" s="751">
        <v>28.255081498798624</v>
      </c>
      <c r="S22" s="745">
        <v>2877</v>
      </c>
      <c r="T22" s="748">
        <v>66.122730406803029</v>
      </c>
      <c r="U22" s="745">
        <v>1474</v>
      </c>
      <c r="V22" s="235">
        <v>33.877269593196971</v>
      </c>
      <c r="W22" s="226"/>
      <c r="X22" s="234">
        <v>7677</v>
      </c>
      <c r="Y22" s="751">
        <v>49.853886616014023</v>
      </c>
      <c r="Z22" s="745">
        <v>5018</v>
      </c>
      <c r="AA22" s="748">
        <v>65.364074508271457</v>
      </c>
      <c r="AB22" s="745">
        <v>2659</v>
      </c>
      <c r="AC22" s="235">
        <f t="shared" si="0"/>
        <v>34.635925491728543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7724</v>
      </c>
      <c r="E23" s="739">
        <f t="shared" si="2"/>
        <v>4746</v>
      </c>
      <c r="F23" s="576">
        <f t="shared" si="3"/>
        <v>61.444847229414812</v>
      </c>
      <c r="G23" s="739">
        <f t="shared" si="4"/>
        <v>2978</v>
      </c>
      <c r="H23" s="237">
        <f t="shared" si="3"/>
        <v>38.555152770585188</v>
      </c>
      <c r="I23" s="226"/>
      <c r="J23" s="234">
        <f t="shared" si="5"/>
        <v>2524</v>
      </c>
      <c r="K23" s="751">
        <f t="shared" si="6"/>
        <v>32.677369238736404</v>
      </c>
      <c r="L23" s="745">
        <v>1119</v>
      </c>
      <c r="M23" s="748">
        <v>44.334389857369253</v>
      </c>
      <c r="N23" s="745">
        <v>1405</v>
      </c>
      <c r="O23" s="235">
        <v>55.665610142630747</v>
      </c>
      <c r="P23" s="226"/>
      <c r="Q23" s="234">
        <v>1425</v>
      </c>
      <c r="R23" s="751">
        <v>18.448990160538582</v>
      </c>
      <c r="S23" s="745">
        <v>858</v>
      </c>
      <c r="T23" s="748">
        <v>60.210526315789473</v>
      </c>
      <c r="U23" s="745">
        <v>567</v>
      </c>
      <c r="V23" s="235">
        <v>39.789473684210527</v>
      </c>
      <c r="W23" s="226"/>
      <c r="X23" s="234">
        <v>3775</v>
      </c>
      <c r="Y23" s="751">
        <v>48.873640600725018</v>
      </c>
      <c r="Z23" s="745">
        <v>2769</v>
      </c>
      <c r="AA23" s="748">
        <v>73.350993377483448</v>
      </c>
      <c r="AB23" s="745">
        <v>1006</v>
      </c>
      <c r="AC23" s="235">
        <f t="shared" si="0"/>
        <v>26.649006622516559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53418</v>
      </c>
      <c r="E24" s="739">
        <f t="shared" si="2"/>
        <v>36337</v>
      </c>
      <c r="F24" s="576">
        <f t="shared" si="3"/>
        <v>68.023887079261669</v>
      </c>
      <c r="G24" s="739">
        <f t="shared" si="4"/>
        <v>17081</v>
      </c>
      <c r="H24" s="237">
        <f t="shared" si="3"/>
        <v>31.976112920738327</v>
      </c>
      <c r="I24" s="226"/>
      <c r="J24" s="234">
        <f t="shared" si="5"/>
        <v>7976</v>
      </c>
      <c r="K24" s="751">
        <f t="shared" si="6"/>
        <v>14.931296566700365</v>
      </c>
      <c r="L24" s="745">
        <v>4053</v>
      </c>
      <c r="M24" s="748">
        <v>50.814944834503507</v>
      </c>
      <c r="N24" s="745">
        <v>3923</v>
      </c>
      <c r="O24" s="235">
        <v>49.185055165496486</v>
      </c>
      <c r="P24" s="226"/>
      <c r="Q24" s="234">
        <v>12864</v>
      </c>
      <c r="R24" s="751">
        <v>24.081770189823654</v>
      </c>
      <c r="S24" s="745">
        <v>9245</v>
      </c>
      <c r="T24" s="748">
        <v>71.867226368159209</v>
      </c>
      <c r="U24" s="745">
        <v>3619</v>
      </c>
      <c r="V24" s="235">
        <v>28.132773631840795</v>
      </c>
      <c r="W24" s="226"/>
      <c r="X24" s="234">
        <v>32578</v>
      </c>
      <c r="Y24" s="751">
        <v>60.986933243475981</v>
      </c>
      <c r="Z24" s="745">
        <v>23039</v>
      </c>
      <c r="AA24" s="748">
        <v>70.719503959727419</v>
      </c>
      <c r="AB24" s="745">
        <v>9539</v>
      </c>
      <c r="AC24" s="235">
        <f t="shared" si="0"/>
        <v>29.280496040272574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6471</v>
      </c>
      <c r="E25" s="739">
        <f t="shared" si="2"/>
        <v>3919</v>
      </c>
      <c r="F25" s="576">
        <f t="shared" si="3"/>
        <v>60.56250965847628</v>
      </c>
      <c r="G25" s="739">
        <f t="shared" si="4"/>
        <v>2552</v>
      </c>
      <c r="H25" s="237">
        <f t="shared" si="3"/>
        <v>39.43749034152372</v>
      </c>
      <c r="I25" s="226"/>
      <c r="J25" s="234">
        <f t="shared" si="5"/>
        <v>2363</v>
      </c>
      <c r="K25" s="751">
        <f t="shared" si="6"/>
        <v>36.516767114819963</v>
      </c>
      <c r="L25" s="745">
        <v>1109</v>
      </c>
      <c r="M25" s="748">
        <v>46.931866271688534</v>
      </c>
      <c r="N25" s="745">
        <v>1254</v>
      </c>
      <c r="O25" s="235">
        <v>53.068133728311473</v>
      </c>
      <c r="P25" s="226"/>
      <c r="Q25" s="234">
        <v>2197</v>
      </c>
      <c r="R25" s="751">
        <v>33.951475815175399</v>
      </c>
      <c r="S25" s="745">
        <v>1546</v>
      </c>
      <c r="T25" s="748">
        <v>70.368684569867995</v>
      </c>
      <c r="U25" s="745">
        <v>651</v>
      </c>
      <c r="V25" s="235">
        <v>29.631315430131998</v>
      </c>
      <c r="W25" s="226"/>
      <c r="X25" s="234">
        <v>1911</v>
      </c>
      <c r="Y25" s="751">
        <v>29.531757070004637</v>
      </c>
      <c r="Z25" s="745">
        <v>1264</v>
      </c>
      <c r="AA25" s="748">
        <v>66.143380429094705</v>
      </c>
      <c r="AB25" s="745">
        <v>647</v>
      </c>
      <c r="AC25" s="235">
        <f t="shared" si="0"/>
        <v>33.856619570905281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5156</v>
      </c>
      <c r="E26" s="741">
        <f t="shared" si="2"/>
        <v>3008</v>
      </c>
      <c r="F26" s="578">
        <f t="shared" si="3"/>
        <v>58.339798293250581</v>
      </c>
      <c r="G26" s="741">
        <f t="shared" si="4"/>
        <v>2148</v>
      </c>
      <c r="H26" s="237">
        <f t="shared" si="3"/>
        <v>41.660201706749419</v>
      </c>
      <c r="I26" s="226"/>
      <c r="J26" s="238">
        <f t="shared" si="5"/>
        <v>1688</v>
      </c>
      <c r="K26" s="752">
        <f t="shared" si="6"/>
        <v>32.738557020946466</v>
      </c>
      <c r="L26" s="740">
        <v>823</v>
      </c>
      <c r="M26" s="577">
        <v>48.755924170616119</v>
      </c>
      <c r="N26" s="740">
        <v>865</v>
      </c>
      <c r="O26" s="235">
        <v>51.244075829383881</v>
      </c>
      <c r="P26" s="226"/>
      <c r="Q26" s="238">
        <v>1290</v>
      </c>
      <c r="R26" s="752">
        <v>25.019394879751744</v>
      </c>
      <c r="S26" s="740">
        <v>697</v>
      </c>
      <c r="T26" s="577">
        <v>54.031007751937985</v>
      </c>
      <c r="U26" s="740">
        <v>593</v>
      </c>
      <c r="V26" s="235">
        <v>45.968992248062015</v>
      </c>
      <c r="W26" s="226"/>
      <c r="X26" s="238">
        <v>2178</v>
      </c>
      <c r="Y26" s="752">
        <v>42.242048099301783</v>
      </c>
      <c r="Z26" s="740">
        <v>1488</v>
      </c>
      <c r="AA26" s="577">
        <v>68.319559228650135</v>
      </c>
      <c r="AB26" s="740">
        <v>690</v>
      </c>
      <c r="AC26" s="235">
        <f t="shared" si="0"/>
        <v>31.680440771349861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31359</v>
      </c>
      <c r="E27" s="741">
        <f t="shared" si="2"/>
        <v>18687</v>
      </c>
      <c r="F27" s="578">
        <f t="shared" si="3"/>
        <v>59.59054816799005</v>
      </c>
      <c r="G27" s="741">
        <f t="shared" si="4"/>
        <v>12672</v>
      </c>
      <c r="H27" s="237">
        <f t="shared" si="3"/>
        <v>40.40945183200995</v>
      </c>
      <c r="I27" s="226"/>
      <c r="J27" s="238">
        <f t="shared" si="5"/>
        <v>8560</v>
      </c>
      <c r="K27" s="752">
        <f t="shared" si="6"/>
        <v>27.296788800663286</v>
      </c>
      <c r="L27" s="740">
        <v>3882</v>
      </c>
      <c r="M27" s="577">
        <v>45.350467289719624</v>
      </c>
      <c r="N27" s="740">
        <v>4678</v>
      </c>
      <c r="O27" s="235">
        <v>54.649532710280369</v>
      </c>
      <c r="P27" s="226"/>
      <c r="Q27" s="238">
        <v>7398</v>
      </c>
      <c r="R27" s="752">
        <v>23.59131349851717</v>
      </c>
      <c r="S27" s="740">
        <v>4396</v>
      </c>
      <c r="T27" s="577">
        <v>59.42146526088132</v>
      </c>
      <c r="U27" s="740">
        <v>3002</v>
      </c>
      <c r="V27" s="235">
        <v>40.57853473911868</v>
      </c>
      <c r="W27" s="226"/>
      <c r="X27" s="238">
        <v>15401</v>
      </c>
      <c r="Y27" s="752">
        <v>49.11189770081954</v>
      </c>
      <c r="Z27" s="740">
        <v>10409</v>
      </c>
      <c r="AA27" s="577">
        <v>67.586520355821051</v>
      </c>
      <c r="AB27" s="740">
        <v>4992</v>
      </c>
      <c r="AC27" s="235">
        <f t="shared" si="0"/>
        <v>32.413479644178949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3948</v>
      </c>
      <c r="E28" s="741">
        <f t="shared" si="2"/>
        <v>2159</v>
      </c>
      <c r="F28" s="578">
        <f t="shared" si="3"/>
        <v>54.685916919959475</v>
      </c>
      <c r="G28" s="741">
        <f t="shared" si="4"/>
        <v>1789</v>
      </c>
      <c r="H28" s="243">
        <f t="shared" si="3"/>
        <v>45.314083080040533</v>
      </c>
      <c r="I28" s="226"/>
      <c r="J28" s="238">
        <f t="shared" si="5"/>
        <v>1626</v>
      </c>
      <c r="K28" s="752">
        <f t="shared" si="6"/>
        <v>41.185410334346507</v>
      </c>
      <c r="L28" s="740">
        <v>650</v>
      </c>
      <c r="M28" s="577">
        <v>39.975399753997543</v>
      </c>
      <c r="N28" s="740">
        <v>976</v>
      </c>
      <c r="O28" s="242">
        <v>60.024600246002457</v>
      </c>
      <c r="P28" s="226"/>
      <c r="Q28" s="238">
        <v>740</v>
      </c>
      <c r="R28" s="752">
        <v>18.743667679837891</v>
      </c>
      <c r="S28" s="740">
        <v>458</v>
      </c>
      <c r="T28" s="577">
        <v>61.891891891891895</v>
      </c>
      <c r="U28" s="740">
        <v>282</v>
      </c>
      <c r="V28" s="242">
        <v>38.108108108108105</v>
      </c>
      <c r="W28" s="226"/>
      <c r="X28" s="238">
        <v>1582</v>
      </c>
      <c r="Y28" s="752">
        <v>40.070921985815602</v>
      </c>
      <c r="Z28" s="740">
        <v>1051</v>
      </c>
      <c r="AA28" s="577">
        <v>66.434892541087237</v>
      </c>
      <c r="AB28" s="740">
        <v>531</v>
      </c>
      <c r="AC28" s="242">
        <f t="shared" si="0"/>
        <v>33.56510745891277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1314</v>
      </c>
      <c r="E29" s="742">
        <f t="shared" si="2"/>
        <v>776</v>
      </c>
      <c r="F29" s="579">
        <f t="shared" si="3"/>
        <v>59.056316590563164</v>
      </c>
      <c r="G29" s="742">
        <f t="shared" si="4"/>
        <v>538</v>
      </c>
      <c r="H29" s="248">
        <f t="shared" si="3"/>
        <v>40.943683409436829</v>
      </c>
      <c r="I29" s="226"/>
      <c r="J29" s="245">
        <f t="shared" si="5"/>
        <v>667</v>
      </c>
      <c r="K29" s="753">
        <f t="shared" si="6"/>
        <v>50.761035007610353</v>
      </c>
      <c r="L29" s="746">
        <v>306</v>
      </c>
      <c r="M29" s="749">
        <v>45.877061469265371</v>
      </c>
      <c r="N29" s="746">
        <v>361</v>
      </c>
      <c r="O29" s="246">
        <v>54.122938530734629</v>
      </c>
      <c r="P29" s="226"/>
      <c r="Q29" s="245">
        <v>319</v>
      </c>
      <c r="R29" s="753">
        <v>24.277016742770165</v>
      </c>
      <c r="S29" s="746">
        <v>222</v>
      </c>
      <c r="T29" s="749">
        <v>69.592476489028215</v>
      </c>
      <c r="U29" s="746">
        <v>97</v>
      </c>
      <c r="V29" s="246">
        <v>30.407523510971785</v>
      </c>
      <c r="W29" s="226"/>
      <c r="X29" s="245">
        <v>328</v>
      </c>
      <c r="Y29" s="753">
        <v>24.961948249619482</v>
      </c>
      <c r="Z29" s="746">
        <v>248</v>
      </c>
      <c r="AA29" s="749">
        <v>75.609756097560975</v>
      </c>
      <c r="AB29" s="746">
        <v>80</v>
      </c>
      <c r="AC29" s="246">
        <f t="shared" si="0"/>
        <v>24.390243902439025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378322</v>
      </c>
      <c r="E31" s="743">
        <f>L31+S31+Z31</f>
        <v>233607</v>
      </c>
      <c r="F31" s="409">
        <f>E31/$D31*100</f>
        <v>61.748193337950205</v>
      </c>
      <c r="G31" s="743">
        <f>N31+U31+AB31</f>
        <v>144715</v>
      </c>
      <c r="H31" s="255">
        <f>G31/$D31*100</f>
        <v>38.251806662049788</v>
      </c>
      <c r="I31" s="211"/>
      <c r="J31" s="253">
        <f>SUM(J12:J29)</f>
        <v>95128</v>
      </c>
      <c r="K31" s="754">
        <f>J31/$D31*100</f>
        <v>25.144717991552167</v>
      </c>
      <c r="L31" s="743">
        <f>SUM(L12:L29)</f>
        <v>44982</v>
      </c>
      <c r="M31" s="409">
        <f>L31/$J31*100</f>
        <v>47.285762341266505</v>
      </c>
      <c r="N31" s="743">
        <f>SUM(N12:N29)</f>
        <v>50146</v>
      </c>
      <c r="O31" s="254">
        <f>N31/$J31*100</f>
        <v>52.714237658733495</v>
      </c>
      <c r="P31" s="211"/>
      <c r="Q31" s="253">
        <f>SUM(Q12:Q29)</f>
        <v>102694</v>
      </c>
      <c r="R31" s="754">
        <f>Q31/$D31*100</f>
        <v>27.144601688508729</v>
      </c>
      <c r="S31" s="743">
        <f>SUM(S12:S29)</f>
        <v>68296</v>
      </c>
      <c r="T31" s="409">
        <f>S31/$Q31*100</f>
        <v>66.504372212592756</v>
      </c>
      <c r="U31" s="743">
        <f>SUM(U12:U29)</f>
        <v>34398</v>
      </c>
      <c r="V31" s="254">
        <f>U31/$Q31*100</f>
        <v>33.495627787407251</v>
      </c>
      <c r="W31" s="211"/>
      <c r="X31" s="253">
        <f>SUM(X12:X29)</f>
        <v>180500</v>
      </c>
      <c r="Y31" s="754">
        <f>X31/$D31*100</f>
        <v>47.710680319939094</v>
      </c>
      <c r="Z31" s="743">
        <f>SUM(Z12:Z29)</f>
        <v>120329</v>
      </c>
      <c r="AA31" s="409">
        <f>Z31/$X31*100</f>
        <v>66.664265927977837</v>
      </c>
      <c r="AB31" s="743">
        <f>SUM(AB12:AB29)</f>
        <v>60171</v>
      </c>
      <c r="AC31" s="254">
        <f>AB31/$X31*100</f>
        <v>33.335734072022163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5"/>
      <c r="C2" s="1045"/>
    </row>
    <row r="3" spans="1:38" s="208" customFormat="1" ht="4.5" customHeight="1" x14ac:dyDescent="0.2">
      <c r="B3" s="1046"/>
      <c r="C3" s="1046"/>
    </row>
    <row r="4" spans="1:38" s="208" customFormat="1" ht="37.5" customHeight="1" x14ac:dyDescent="0.2">
      <c r="A4" s="1092" t="s">
        <v>418</v>
      </c>
      <c r="B4" s="1092"/>
      <c r="C4" s="1092"/>
      <c r="D4" s="1092"/>
      <c r="E4" s="1092"/>
      <c r="F4" s="1092"/>
      <c r="G4" s="1092"/>
      <c r="H4" s="1092"/>
      <c r="I4" s="1092"/>
      <c r="J4" s="1092"/>
      <c r="K4" s="1092"/>
      <c r="L4" s="1092"/>
      <c r="M4" s="1092"/>
      <c r="N4" s="1092"/>
    </row>
    <row r="5" spans="1:38" s="208" customFormat="1" ht="17.25" customHeight="1" x14ac:dyDescent="0.2">
      <c r="B5" s="1047" t="str">
        <f>porsaad!B6</f>
        <v>Situación a 31 de enero de 2024</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253</v>
      </c>
      <c r="E7" s="1052"/>
      <c r="F7" s="568"/>
      <c r="G7" s="1055"/>
      <c r="H7" s="1055"/>
      <c r="I7" s="568"/>
      <c r="J7" s="1055"/>
      <c r="K7" s="1055"/>
      <c r="L7" s="568"/>
      <c r="M7" s="1122"/>
      <c r="N7" s="1123"/>
      <c r="O7" s="430"/>
      <c r="P7" s="430"/>
      <c r="Q7" s="431"/>
      <c r="R7" s="431"/>
      <c r="S7" s="431"/>
      <c r="T7" s="431"/>
      <c r="U7" s="431"/>
      <c r="V7" s="431"/>
      <c r="W7" s="432"/>
    </row>
    <row r="8" spans="1:38" s="213" customFormat="1" ht="33.75" customHeight="1" x14ac:dyDescent="0.2">
      <c r="A8" s="209"/>
      <c r="B8" s="1049"/>
      <c r="C8" s="211"/>
      <c r="D8" s="1053"/>
      <c r="E8" s="1054"/>
      <c r="F8" s="501"/>
      <c r="G8" s="1057" t="s">
        <v>231</v>
      </c>
      <c r="H8" s="1056"/>
      <c r="I8" s="211"/>
      <c r="J8" s="1057" t="s">
        <v>185</v>
      </c>
      <c r="K8" s="1056"/>
      <c r="L8" s="211"/>
      <c r="M8" s="1057" t="s">
        <v>186</v>
      </c>
      <c r="N8" s="1056"/>
      <c r="O8" s="430"/>
      <c r="P8" s="430"/>
      <c r="Q8" s="431"/>
      <c r="R8" s="431"/>
      <c r="S8" s="431"/>
      <c r="T8" s="431"/>
      <c r="U8" s="431"/>
      <c r="V8" s="431"/>
      <c r="W8" s="432"/>
    </row>
    <row r="9" spans="1:38" s="213" customFormat="1" ht="6" customHeight="1" x14ac:dyDescent="0.2">
      <c r="A9" s="209"/>
      <c r="B9" s="1049"/>
      <c r="C9" s="211"/>
      <c r="D9" s="1063" t="s">
        <v>12</v>
      </c>
      <c r="E9" s="1080" t="s">
        <v>227</v>
      </c>
      <c r="F9" s="211"/>
      <c r="G9" s="1063" t="s">
        <v>12</v>
      </c>
      <c r="H9" s="1083" t="s">
        <v>227</v>
      </c>
      <c r="I9" s="211"/>
      <c r="J9" s="1063" t="s">
        <v>12</v>
      </c>
      <c r="K9" s="1083" t="s">
        <v>227</v>
      </c>
      <c r="L9" s="211"/>
      <c r="M9" s="1063" t="s">
        <v>12</v>
      </c>
      <c r="N9" s="1083" t="s">
        <v>227</v>
      </c>
      <c r="O9" s="430"/>
      <c r="P9" s="430"/>
      <c r="Q9" s="431"/>
      <c r="R9" s="431"/>
      <c r="S9" s="431"/>
      <c r="T9" s="431"/>
      <c r="U9" s="431"/>
      <c r="V9" s="431"/>
      <c r="W9" s="432"/>
    </row>
    <row r="10" spans="1:38" s="219" customFormat="1" ht="27.75" customHeight="1" x14ac:dyDescent="0.2">
      <c r="A10" s="214"/>
      <c r="B10" s="1050"/>
      <c r="C10" s="216"/>
      <c r="D10" s="1064"/>
      <c r="E10" s="1081"/>
      <c r="F10" s="216"/>
      <c r="G10" s="1064"/>
      <c r="H10" s="1084"/>
      <c r="I10" s="216"/>
      <c r="J10" s="1064"/>
      <c r="K10" s="1084"/>
      <c r="L10" s="216"/>
      <c r="M10" s="1064"/>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388688</v>
      </c>
      <c r="E12" s="761">
        <f>D12/'20pobl'!D12*100</f>
        <v>4.5279746490827808</v>
      </c>
      <c r="F12" s="226"/>
      <c r="G12" s="227">
        <v>112966</v>
      </c>
      <c r="H12" s="767">
        <v>1.6100951710115026</v>
      </c>
      <c r="I12" s="226"/>
      <c r="J12" s="227">
        <v>91828</v>
      </c>
      <c r="K12" s="767">
        <v>8.0132571113424582</v>
      </c>
      <c r="L12" s="226"/>
      <c r="M12" s="227">
        <v>183894</v>
      </c>
      <c r="N12" s="767">
        <f>M12/'20pobl'!X12*100</f>
        <v>43.567588826053274</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48423</v>
      </c>
      <c r="E13" s="762">
        <f>D13/'20pobl'!D13*100</f>
        <v>3.610183935005804</v>
      </c>
      <c r="F13" s="226"/>
      <c r="G13" s="234">
        <v>9855</v>
      </c>
      <c r="H13" s="768">
        <v>0.94374946731543252</v>
      </c>
      <c r="I13" s="226"/>
      <c r="J13" s="234">
        <v>9163</v>
      </c>
      <c r="K13" s="768">
        <v>4.5588652341126306</v>
      </c>
      <c r="L13" s="226"/>
      <c r="M13" s="234">
        <v>29405</v>
      </c>
      <c r="N13" s="768">
        <f>M13/'20pobl'!X13*100</f>
        <v>30.612032439072635</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41059</v>
      </c>
      <c r="E14" s="762">
        <f>D14/'20pobl'!D14*100</f>
        <v>4.0811681211856152</v>
      </c>
      <c r="F14" s="226"/>
      <c r="G14" s="234">
        <v>9522</v>
      </c>
      <c r="H14" s="768">
        <v>1.3063968444520666</v>
      </c>
      <c r="I14" s="226"/>
      <c r="J14" s="234">
        <v>8834</v>
      </c>
      <c r="K14" s="768">
        <v>4.570287440763197</v>
      </c>
      <c r="L14" s="226"/>
      <c r="M14" s="234">
        <v>22703</v>
      </c>
      <c r="N14" s="768">
        <f>M14/'20pobl'!X14*100</f>
        <v>27.061852597952154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40777</v>
      </c>
      <c r="E15" s="762">
        <f>D15/'20pobl'!D15*100</f>
        <v>3.3702618219927829</v>
      </c>
      <c r="F15" s="226"/>
      <c r="G15" s="234">
        <v>11587</v>
      </c>
      <c r="H15" s="768">
        <v>1.146864359806794</v>
      </c>
      <c r="I15" s="226"/>
      <c r="J15" s="234">
        <v>9430</v>
      </c>
      <c r="K15" s="768">
        <v>6.4133953589597104</v>
      </c>
      <c r="L15" s="226"/>
      <c r="M15" s="234">
        <v>19760</v>
      </c>
      <c r="N15" s="768">
        <f>M15/'20pobl'!X15*100</f>
        <v>37.602283539486201</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53252</v>
      </c>
      <c r="E16" s="762">
        <f>D16/'20pobl'!D16*100</f>
        <v>2.4063088563300039</v>
      </c>
      <c r="F16" s="226"/>
      <c r="G16" s="234">
        <v>19891</v>
      </c>
      <c r="H16" s="768">
        <v>1.0890412046413052</v>
      </c>
      <c r="I16" s="226"/>
      <c r="J16" s="234">
        <v>11400</v>
      </c>
      <c r="K16" s="768">
        <v>3.9559570119338034</v>
      </c>
      <c r="L16" s="226"/>
      <c r="M16" s="234">
        <v>21961</v>
      </c>
      <c r="N16" s="768">
        <f>M16/'20pobl'!X16*100</f>
        <v>22.32398804562181</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22940</v>
      </c>
      <c r="E17" s="763">
        <f>D17/'20pobl'!D17*100</f>
        <v>3.8987945008982186</v>
      </c>
      <c r="F17" s="226"/>
      <c r="G17" s="238">
        <v>6257</v>
      </c>
      <c r="H17" s="769">
        <v>1.3897835251680313</v>
      </c>
      <c r="I17" s="226"/>
      <c r="J17" s="238">
        <v>4858</v>
      </c>
      <c r="K17" s="769">
        <v>4.982819631775989</v>
      </c>
      <c r="L17" s="226"/>
      <c r="M17" s="238">
        <v>11825</v>
      </c>
      <c r="N17" s="769">
        <f>M17/'20pobl'!X17*100</f>
        <v>29.069767441860467</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149948</v>
      </c>
      <c r="E18" s="762">
        <f>D18/'20pobl'!D18*100</f>
        <v>6.2905487806157057</v>
      </c>
      <c r="F18" s="226"/>
      <c r="G18" s="234">
        <v>30497</v>
      </c>
      <c r="H18" s="768">
        <v>1.7401331874901216</v>
      </c>
      <c r="I18" s="226"/>
      <c r="J18" s="234">
        <v>26930</v>
      </c>
      <c r="K18" s="768">
        <v>6.5089029126917568</v>
      </c>
      <c r="L18" s="226"/>
      <c r="M18" s="234">
        <v>92521</v>
      </c>
      <c r="N18" s="768">
        <f>M18/'20pobl'!X18*100</f>
        <v>42.558936498079532</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92434</v>
      </c>
      <c r="E19" s="762">
        <f>D19/'20pobl'!D19*100</f>
        <v>4.4352296402355762</v>
      </c>
      <c r="F19" s="226"/>
      <c r="G19" s="234">
        <v>21486</v>
      </c>
      <c r="H19" s="768">
        <v>1.2791950704015718</v>
      </c>
      <c r="I19" s="226"/>
      <c r="J19" s="234">
        <v>17923</v>
      </c>
      <c r="K19" s="768">
        <v>6.5548769337673258</v>
      </c>
      <c r="L19" s="226"/>
      <c r="M19" s="234">
        <v>53025</v>
      </c>
      <c r="N19" s="768">
        <f>M19/'20pobl'!X19*100</f>
        <v>40.475245408607243</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327118</v>
      </c>
      <c r="E20" s="762">
        <f>D20/'20pobl'!D20*100</f>
        <v>4.1397055389907544</v>
      </c>
      <c r="F20" s="226"/>
      <c r="G20" s="234">
        <v>82141</v>
      </c>
      <c r="H20" s="768">
        <v>1.2889312843540177</v>
      </c>
      <c r="I20" s="226"/>
      <c r="J20" s="234">
        <v>72962</v>
      </c>
      <c r="K20" s="768">
        <v>6.779733464166708</v>
      </c>
      <c r="L20" s="226"/>
      <c r="M20" s="234">
        <v>172015</v>
      </c>
      <c r="N20" s="768">
        <f>M20/'20pobl'!X20*100</f>
        <v>37.9735797574318</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189273</v>
      </c>
      <c r="E21" s="762">
        <f>D21/'20pobl'!D21*100</f>
        <v>3.6285644996017212</v>
      </c>
      <c r="F21" s="226"/>
      <c r="G21" s="234">
        <v>51390</v>
      </c>
      <c r="H21" s="768">
        <v>1.2327699469925715</v>
      </c>
      <c r="I21" s="226"/>
      <c r="J21" s="234">
        <v>40719</v>
      </c>
      <c r="K21" s="768">
        <v>5.3912741832124942</v>
      </c>
      <c r="L21" s="226"/>
      <c r="M21" s="234">
        <v>97164</v>
      </c>
      <c r="N21" s="768">
        <f>M21/'20pobl'!X21*100</f>
        <v>33.245967603966356</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56108</v>
      </c>
      <c r="E22" s="762">
        <f>D22/'20pobl'!D22*100</f>
        <v>5.3217946212959051</v>
      </c>
      <c r="F22" s="226"/>
      <c r="G22" s="234">
        <v>13032</v>
      </c>
      <c r="H22" s="768">
        <v>1.5814785465251038</v>
      </c>
      <c r="I22" s="226"/>
      <c r="J22" s="234">
        <v>12202</v>
      </c>
      <c r="K22" s="768">
        <v>7.7616915169711458</v>
      </c>
      <c r="L22" s="226"/>
      <c r="M22" s="234">
        <v>30874</v>
      </c>
      <c r="N22" s="768">
        <f>M22/'20pobl'!X22*100</f>
        <v>42.258996153793511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83134</v>
      </c>
      <c r="E23" s="762">
        <f>D23/'20pobl'!D23*100</f>
        <v>3.0796940384319025</v>
      </c>
      <c r="F23" s="226"/>
      <c r="G23" s="234">
        <v>23729</v>
      </c>
      <c r="H23" s="768">
        <v>1.1927584997049394</v>
      </c>
      <c r="I23" s="226"/>
      <c r="J23" s="234">
        <v>14898</v>
      </c>
      <c r="K23" s="768">
        <v>3.1486444217129232</v>
      </c>
      <c r="L23" s="226"/>
      <c r="M23" s="234">
        <v>44507</v>
      </c>
      <c r="N23" s="768">
        <f>M23/'20pobl'!X23*100</f>
        <v>18.791535428084071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242621</v>
      </c>
      <c r="E24" s="762">
        <f>D24/'20pobl'!D24*100</f>
        <v>3.5306231767241187</v>
      </c>
      <c r="F24" s="226"/>
      <c r="G24" s="234">
        <v>57445</v>
      </c>
      <c r="H24" s="768">
        <v>1.0248217555859431</v>
      </c>
      <c r="I24" s="226"/>
      <c r="J24" s="234">
        <v>47219</v>
      </c>
      <c r="K24" s="768">
        <v>5.3008004131164475</v>
      </c>
      <c r="L24" s="226"/>
      <c r="M24" s="234">
        <v>137957</v>
      </c>
      <c r="N24" s="768">
        <f>M24/'20pobl'!X24*100</f>
        <v>36.715298551156629</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54004</v>
      </c>
      <c r="E25" s="762">
        <f>D25/'20pobl'!D25*100</f>
        <v>3.4803298592761966</v>
      </c>
      <c r="F25" s="226"/>
      <c r="G25" s="234">
        <v>19350</v>
      </c>
      <c r="H25" s="768">
        <v>1.4907102174896132</v>
      </c>
      <c r="I25" s="226"/>
      <c r="J25" s="234">
        <v>11741</v>
      </c>
      <c r="K25" s="768">
        <v>6.4389286184354839</v>
      </c>
      <c r="L25" s="226"/>
      <c r="M25" s="234">
        <v>22913</v>
      </c>
      <c r="N25" s="768">
        <f>M25/'20pobl'!X25*100</f>
        <v>32.131988949501469</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22027</v>
      </c>
      <c r="E26" s="764">
        <f>D26/'20pobl'!D26*100</f>
        <v>3.2770715088037727</v>
      </c>
      <c r="F26" s="226"/>
      <c r="G26" s="238">
        <v>5192</v>
      </c>
      <c r="H26" s="769">
        <v>0.9709736479397667</v>
      </c>
      <c r="I26" s="226"/>
      <c r="J26" s="238">
        <v>4099</v>
      </c>
      <c r="K26" s="769">
        <v>4.2832213502753422</v>
      </c>
      <c r="L26" s="226"/>
      <c r="M26" s="238">
        <v>12736</v>
      </c>
      <c r="N26" s="769">
        <f>M26/'20pobl'!X26*100</f>
        <v>30.516353180783518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113489</v>
      </c>
      <c r="E27" s="764">
        <f>D27/'20pobl'!D27*100</f>
        <v>5.1206469154474439</v>
      </c>
      <c r="F27" s="226"/>
      <c r="G27" s="238">
        <v>29959</v>
      </c>
      <c r="H27" s="769">
        <v>1.7663900644907189</v>
      </c>
      <c r="I27" s="226"/>
      <c r="J27" s="238">
        <v>22731</v>
      </c>
      <c r="K27" s="769">
        <v>6.2911689490639775</v>
      </c>
      <c r="L27" s="226"/>
      <c r="M27" s="238">
        <v>60799</v>
      </c>
      <c r="N27" s="769">
        <f>M27/'20pobl'!X27*100</f>
        <v>38.255688110339278</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14641</v>
      </c>
      <c r="E28" s="764">
        <f>D28/'20pobl'!D28*100</f>
        <v>4.5429158314767815</v>
      </c>
      <c r="F28" s="226"/>
      <c r="G28" s="238">
        <v>3427</v>
      </c>
      <c r="H28" s="769">
        <v>1.3593758057286565</v>
      </c>
      <c r="I28" s="226"/>
      <c r="J28" s="238">
        <v>2736</v>
      </c>
      <c r="K28" s="769">
        <v>5.6880314338579243</v>
      </c>
      <c r="L28" s="226"/>
      <c r="M28" s="238">
        <v>8478</v>
      </c>
      <c r="N28" s="769">
        <f>M28/'20pobl'!X28*100</f>
        <v>38.396739130434781</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5050</v>
      </c>
      <c r="E29" s="765">
        <f>D29/'20pobl'!D29*100</f>
        <v>2.9962324601738408</v>
      </c>
      <c r="F29" s="226"/>
      <c r="G29" s="245">
        <v>2685</v>
      </c>
      <c r="H29" s="770">
        <v>1.8149372376452457</v>
      </c>
      <c r="I29" s="226"/>
      <c r="J29" s="245">
        <v>926</v>
      </c>
      <c r="K29" s="770">
        <v>5.8819792923839165</v>
      </c>
      <c r="L29" s="226"/>
      <c r="M29" s="245">
        <v>1439</v>
      </c>
      <c r="N29" s="770">
        <f>M29/'20pobl'!X29*100</f>
        <v>29.590787579683326</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1944986</v>
      </c>
      <c r="E31" s="766">
        <f>D31/'20pobl'!D31*100</f>
        <v>4.0448609713047601</v>
      </c>
      <c r="F31" s="211"/>
      <c r="G31" s="253">
        <f>SUM(G12:G29)</f>
        <v>510411</v>
      </c>
      <c r="H31" s="254">
        <f>G31/'20pobl'!J31*100</f>
        <v>1.3292789116815549</v>
      </c>
      <c r="I31" s="211"/>
      <c r="J31" s="253">
        <f>SUM(J12:J29)</f>
        <v>410599</v>
      </c>
      <c r="K31" s="254">
        <f>J31/'20pobl'!Q31*100</f>
        <v>6.0241152994415135</v>
      </c>
      <c r="L31" s="211"/>
      <c r="M31" s="253">
        <f>SUM(M12:M29)</f>
        <v>1023976</v>
      </c>
      <c r="N31" s="254">
        <f>M31/'20pobl'!X31*100</f>
        <v>35.655573020076922</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'24solcasaad_pobl'!B34:N34</f>
        <v xml:space="preserve">(1) Cifras INE de población referidas al 01/01/2023. Publicado Censo de Población Anual el 13/12/2023 </v>
      </c>
      <c r="C34" s="1082"/>
      <c r="D34" s="1082"/>
      <c r="E34" s="1082"/>
      <c r="F34" s="1082"/>
      <c r="G34" s="1082"/>
      <c r="H34" s="1082"/>
      <c r="I34" s="1082"/>
      <c r="J34" s="1082"/>
      <c r="K34" s="1082"/>
      <c r="L34" s="1082"/>
      <c r="M34" s="1082"/>
      <c r="N34" s="1082"/>
    </row>
    <row r="35" spans="2:14" ht="29.25" customHeight="1" x14ac:dyDescent="0.2">
      <c r="B35" s="1075"/>
      <c r="C35" s="1075"/>
      <c r="D35" s="1075"/>
      <c r="E35" s="736"/>
      <c r="F35" s="262"/>
      <c r="G35" s="262"/>
      <c r="H35" s="262"/>
    </row>
    <row r="36" spans="2:14" ht="4.5" customHeight="1" x14ac:dyDescent="0.2">
      <c r="B36" s="1076"/>
      <c r="C36" s="1076"/>
      <c r="D36" s="1076"/>
      <c r="E36" s="737"/>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3"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6"/>
      <c r="C2" s="1026"/>
      <c r="D2" s="1026"/>
      <c r="E2" s="1026"/>
      <c r="F2" s="1026"/>
      <c r="G2" s="1026"/>
      <c r="H2" s="1026"/>
      <c r="I2" s="1026"/>
      <c r="J2" s="1026"/>
      <c r="K2" s="1026"/>
      <c r="L2" s="1026"/>
      <c r="M2" s="1026"/>
      <c r="N2" s="1026"/>
      <c r="O2" s="1026"/>
      <c r="P2" s="1026"/>
      <c r="Q2" s="1026"/>
      <c r="R2" s="1026"/>
      <c r="S2" s="10"/>
      <c r="T2" s="16"/>
      <c r="U2" s="15"/>
      <c r="V2" s="15"/>
      <c r="W2" s="15"/>
      <c r="X2" s="15"/>
      <c r="Y2" s="15"/>
      <c r="Z2" s="15"/>
      <c r="AA2" s="15"/>
      <c r="AB2" s="15"/>
      <c r="AC2" s="15"/>
      <c r="AD2" s="15"/>
    </row>
    <row r="3" spans="1:30" x14ac:dyDescent="0.2">
      <c r="B3" s="3"/>
      <c r="C3" s="1032" t="s">
        <v>325</v>
      </c>
      <c r="D3" s="1032"/>
      <c r="E3" s="103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3" t="s">
        <v>301</v>
      </c>
      <c r="C5" s="1034"/>
      <c r="D5" s="1034"/>
      <c r="E5" s="1034"/>
      <c r="F5" s="1034"/>
      <c r="G5" s="1034"/>
      <c r="H5" s="1034"/>
      <c r="I5" s="1034"/>
      <c r="J5" s="1034"/>
      <c r="K5" s="1034"/>
      <c r="L5" s="1034"/>
      <c r="M5" s="1034"/>
      <c r="N5" s="1034"/>
      <c r="O5" s="1034"/>
      <c r="P5" s="1034"/>
      <c r="Q5" s="1035">
        <v>45322</v>
      </c>
      <c r="R5" s="1036"/>
      <c r="S5" s="103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1" t="s">
        <v>326</v>
      </c>
      <c r="C7" s="1031"/>
      <c r="D7" s="1031"/>
      <c r="E7" s="1031"/>
      <c r="F7" s="1031"/>
      <c r="G7" s="1031"/>
      <c r="H7" s="1031"/>
      <c r="I7" s="1031"/>
      <c r="J7" s="1031"/>
      <c r="K7" s="1031"/>
      <c r="L7" s="1031"/>
      <c r="M7" s="1031"/>
      <c r="N7" s="1031"/>
      <c r="O7" s="1031"/>
      <c r="P7" s="1031"/>
      <c r="Q7" s="1031"/>
      <c r="R7" s="1031"/>
      <c r="S7" s="1031"/>
      <c r="T7" s="1"/>
    </row>
    <row r="8" spans="1:30" ht="18.75" customHeight="1" x14ac:dyDescent="0.2">
      <c r="B8" s="1030" t="s">
        <v>327</v>
      </c>
      <c r="C8" s="1030"/>
      <c r="D8" s="1030"/>
      <c r="E8" s="1030"/>
      <c r="F8" s="1030"/>
      <c r="G8" s="1030"/>
      <c r="H8" s="1030"/>
      <c r="I8" s="1030"/>
      <c r="J8" s="1030"/>
      <c r="K8" s="1030"/>
      <c r="L8" s="1030"/>
      <c r="M8" s="1030"/>
      <c r="N8" s="1030"/>
      <c r="O8" s="1030"/>
      <c r="P8" s="1030"/>
      <c r="Q8" s="1030"/>
      <c r="R8" s="1030"/>
      <c r="S8" s="1030"/>
      <c r="T8" s="1030"/>
    </row>
    <row r="9" spans="1:30" ht="18.75" customHeight="1" x14ac:dyDescent="0.2">
      <c r="B9" s="1030" t="s">
        <v>328</v>
      </c>
      <c r="C9" s="1030"/>
      <c r="D9" s="1030"/>
      <c r="E9" s="1030"/>
      <c r="F9" s="1030"/>
      <c r="G9" s="1030"/>
      <c r="H9" s="1030"/>
      <c r="I9" s="1030"/>
      <c r="J9" s="1030"/>
      <c r="K9" s="1030"/>
      <c r="L9" s="1030"/>
      <c r="M9" s="1030"/>
      <c r="N9" s="1030"/>
      <c r="O9" s="1030"/>
      <c r="P9" s="1030"/>
      <c r="Q9" s="1030"/>
      <c r="R9" s="1030"/>
      <c r="S9" s="1030"/>
      <c r="T9" s="1030"/>
    </row>
    <row r="10" spans="1:30" ht="18.75" customHeight="1" x14ac:dyDescent="0.2">
      <c r="B10" s="1030" t="s">
        <v>329</v>
      </c>
      <c r="C10" s="1030"/>
      <c r="D10" s="1030"/>
      <c r="E10" s="1030"/>
      <c r="F10" s="1030"/>
      <c r="G10" s="1030"/>
      <c r="H10" s="1030"/>
      <c r="I10" s="1030"/>
      <c r="J10" s="1030"/>
      <c r="K10" s="1030"/>
      <c r="L10" s="1030"/>
      <c r="M10" s="1030"/>
      <c r="N10" s="1030"/>
      <c r="O10" s="1030"/>
      <c r="P10" s="1030"/>
      <c r="Q10" s="1030"/>
      <c r="R10" s="1030"/>
      <c r="S10" s="1030"/>
      <c r="T10" s="1030"/>
    </row>
    <row r="11" spans="1:30" ht="18.75" customHeight="1" x14ac:dyDescent="0.2">
      <c r="B11" s="1030" t="s">
        <v>330</v>
      </c>
      <c r="C11" s="1030"/>
      <c r="D11" s="1030"/>
      <c r="E11" s="1030"/>
      <c r="F11" s="1030"/>
      <c r="G11" s="1030"/>
      <c r="H11" s="1030"/>
      <c r="I11" s="1030"/>
      <c r="J11" s="1030"/>
      <c r="K11" s="1030"/>
      <c r="L11" s="1030"/>
      <c r="M11" s="1030"/>
      <c r="N11" s="1030"/>
      <c r="O11" s="1030"/>
      <c r="P11" s="1030"/>
      <c r="Q11" s="1030"/>
      <c r="R11" s="1030"/>
      <c r="S11" s="1030"/>
      <c r="T11" s="1030"/>
    </row>
    <row r="12" spans="1:30" ht="18.75" customHeight="1" x14ac:dyDescent="0.2">
      <c r="B12" s="1030" t="s">
        <v>331</v>
      </c>
      <c r="C12" s="1030"/>
      <c r="D12" s="1030"/>
      <c r="E12" s="1030"/>
      <c r="F12" s="1030"/>
      <c r="G12" s="1030"/>
      <c r="H12" s="1030"/>
      <c r="I12" s="1030"/>
      <c r="J12" s="1030"/>
      <c r="K12" s="1030"/>
      <c r="L12" s="1030"/>
      <c r="M12" s="1030"/>
      <c r="N12" s="1030"/>
      <c r="O12" s="1030"/>
      <c r="P12" s="1030"/>
      <c r="Q12" s="1030"/>
      <c r="R12" s="1030"/>
      <c r="S12" s="1030"/>
      <c r="T12" s="1030"/>
    </row>
    <row r="13" spans="1:30" ht="18.75" customHeight="1" x14ac:dyDescent="0.2">
      <c r="B13" s="1030" t="s">
        <v>332</v>
      </c>
      <c r="C13" s="1030"/>
      <c r="D13" s="1030"/>
      <c r="E13" s="1030"/>
      <c r="F13" s="1030"/>
      <c r="G13" s="1030"/>
      <c r="H13" s="1030"/>
      <c r="I13" s="1030"/>
      <c r="J13" s="1030"/>
      <c r="K13" s="1030"/>
      <c r="L13" s="1030"/>
      <c r="M13" s="1030"/>
      <c r="N13" s="1030"/>
      <c r="O13" s="1030"/>
      <c r="P13" s="1030"/>
      <c r="Q13" s="1030"/>
      <c r="R13" s="1030"/>
      <c r="S13" s="1030"/>
      <c r="T13" s="1030"/>
    </row>
    <row r="14" spans="1:30" ht="18.75" customHeight="1" x14ac:dyDescent="0.2">
      <c r="B14" s="862"/>
      <c r="C14" s="862"/>
      <c r="D14" s="862"/>
      <c r="E14" s="862"/>
      <c r="F14" s="862"/>
      <c r="G14" s="862"/>
      <c r="H14" s="862"/>
      <c r="I14" s="862"/>
      <c r="J14" s="862"/>
      <c r="K14" s="862"/>
      <c r="L14" s="862"/>
      <c r="M14" s="862"/>
      <c r="N14" s="862"/>
      <c r="O14" s="862"/>
      <c r="P14" s="862"/>
      <c r="Q14" s="862"/>
      <c r="R14" s="862"/>
      <c r="S14" s="862"/>
      <c r="T14" s="787"/>
    </row>
    <row r="15" spans="1:30" ht="18.75" customHeight="1" x14ac:dyDescent="0.2">
      <c r="B15" s="1031" t="s">
        <v>333</v>
      </c>
      <c r="C15" s="1031"/>
      <c r="D15" s="1031"/>
      <c r="E15" s="1031"/>
      <c r="F15" s="1031"/>
      <c r="G15" s="1031"/>
      <c r="H15" s="1031"/>
      <c r="I15" s="1031"/>
      <c r="J15" s="1031"/>
      <c r="K15" s="1031"/>
      <c r="L15" s="1031"/>
      <c r="M15" s="1031"/>
      <c r="N15" s="1031"/>
      <c r="O15" s="1031"/>
      <c r="P15" s="1031"/>
      <c r="Q15" s="1031"/>
      <c r="R15" s="1031"/>
      <c r="S15" s="1031"/>
      <c r="T15" s="1"/>
    </row>
    <row r="16" spans="1:30" ht="18.75" customHeight="1" x14ac:dyDescent="0.2">
      <c r="B16" s="1030" t="s">
        <v>334</v>
      </c>
      <c r="C16" s="1030"/>
      <c r="D16" s="1030"/>
      <c r="E16" s="1030"/>
      <c r="F16" s="1030"/>
      <c r="G16" s="1030"/>
      <c r="H16" s="1030"/>
      <c r="I16" s="1030"/>
      <c r="J16" s="1030"/>
      <c r="K16" s="1030"/>
      <c r="L16" s="1030"/>
      <c r="M16" s="1030"/>
      <c r="N16" s="1030"/>
      <c r="O16" s="1030"/>
      <c r="P16" s="1030"/>
      <c r="Q16" s="1030"/>
      <c r="R16" s="1030"/>
      <c r="S16" s="1030"/>
      <c r="T16" s="787"/>
    </row>
    <row r="17" spans="2:20" ht="18.75" customHeight="1" x14ac:dyDescent="0.2">
      <c r="B17" s="1030" t="s">
        <v>335</v>
      </c>
      <c r="C17" s="1030"/>
      <c r="D17" s="1030"/>
      <c r="E17" s="1030"/>
      <c r="F17" s="1030"/>
      <c r="G17" s="1030"/>
      <c r="H17" s="1030"/>
      <c r="I17" s="1030"/>
      <c r="J17" s="1030"/>
      <c r="K17" s="1030"/>
      <c r="L17" s="1030"/>
      <c r="M17" s="1030"/>
      <c r="N17" s="1030"/>
      <c r="O17" s="1030"/>
      <c r="P17" s="1030"/>
      <c r="Q17" s="1030"/>
      <c r="R17" s="1030"/>
      <c r="S17" s="1030"/>
      <c r="T17" s="862"/>
    </row>
    <row r="18" spans="2:20" ht="18.75" customHeight="1" x14ac:dyDescent="0.2">
      <c r="B18" s="1030" t="s">
        <v>336</v>
      </c>
      <c r="C18" s="1030"/>
      <c r="D18" s="1030"/>
      <c r="E18" s="1030"/>
      <c r="F18" s="1030"/>
      <c r="G18" s="1030"/>
      <c r="H18" s="1030"/>
      <c r="I18" s="1030"/>
      <c r="J18" s="1030"/>
      <c r="K18" s="1030"/>
      <c r="L18" s="1030"/>
      <c r="M18" s="1030"/>
      <c r="N18" s="1030"/>
      <c r="O18" s="1030"/>
      <c r="P18" s="1030"/>
      <c r="Q18" s="1030"/>
      <c r="R18" s="1030"/>
      <c r="S18" s="1030"/>
      <c r="T18" s="862"/>
    </row>
    <row r="19" spans="2:20" ht="18.75" customHeight="1" x14ac:dyDescent="0.2">
      <c r="B19" s="862"/>
      <c r="C19" s="862"/>
      <c r="D19" s="862"/>
      <c r="E19" s="862"/>
      <c r="F19" s="862"/>
      <c r="G19" s="862"/>
      <c r="H19" s="862"/>
      <c r="I19" s="862"/>
      <c r="J19" s="862"/>
      <c r="K19" s="862"/>
      <c r="L19" s="862"/>
      <c r="M19" s="862"/>
      <c r="N19" s="862"/>
      <c r="O19" s="862"/>
      <c r="P19" s="862"/>
      <c r="Q19" s="862"/>
      <c r="R19" s="862"/>
      <c r="S19" s="862"/>
      <c r="T19" s="787"/>
    </row>
    <row r="20" spans="2:20" ht="18.75" customHeight="1" x14ac:dyDescent="0.2">
      <c r="B20" s="1031" t="s">
        <v>337</v>
      </c>
      <c r="C20" s="1031"/>
      <c r="D20" s="1031"/>
      <c r="E20" s="1031"/>
      <c r="F20" s="1031"/>
      <c r="G20" s="1031"/>
      <c r="H20" s="1031"/>
      <c r="I20" s="1031"/>
      <c r="J20" s="1031"/>
      <c r="K20" s="1031"/>
      <c r="L20" s="1031"/>
      <c r="M20" s="1031"/>
      <c r="N20" s="1031"/>
      <c r="O20" s="1031"/>
      <c r="P20" s="1031"/>
      <c r="Q20" s="1031"/>
      <c r="R20" s="1031"/>
      <c r="S20" s="1031"/>
      <c r="T20" s="1"/>
    </row>
    <row r="21" spans="2:20" ht="18.75" customHeight="1" x14ac:dyDescent="0.2">
      <c r="B21" s="1030" t="s">
        <v>338</v>
      </c>
      <c r="C21" s="1030"/>
      <c r="D21" s="1030"/>
      <c r="E21" s="1030"/>
      <c r="F21" s="1030"/>
      <c r="G21" s="1030"/>
      <c r="H21" s="1030"/>
      <c r="I21" s="1030"/>
      <c r="J21" s="1030"/>
      <c r="K21" s="1030"/>
      <c r="L21" s="1030"/>
      <c r="M21" s="1030"/>
      <c r="N21" s="1030"/>
      <c r="O21" s="1030"/>
      <c r="P21" s="1030"/>
      <c r="Q21" s="1030"/>
      <c r="R21" s="1030"/>
      <c r="S21" s="1030"/>
      <c r="T21" s="787"/>
    </row>
    <row r="22" spans="2:20" ht="18.75" customHeight="1" x14ac:dyDescent="0.2">
      <c r="B22" s="862"/>
      <c r="C22" s="862"/>
      <c r="D22" s="862"/>
      <c r="E22" s="862"/>
      <c r="F22" s="862"/>
      <c r="G22" s="862"/>
      <c r="H22" s="862"/>
      <c r="I22" s="862"/>
      <c r="J22" s="862"/>
      <c r="K22" s="862"/>
      <c r="L22" s="862"/>
      <c r="M22" s="862"/>
      <c r="N22" s="862"/>
      <c r="O22" s="862"/>
      <c r="P22" s="862"/>
      <c r="Q22" s="862"/>
      <c r="R22" s="862"/>
      <c r="S22" s="862"/>
      <c r="T22" s="787"/>
    </row>
    <row r="23" spans="2:20" ht="18.75" customHeight="1" x14ac:dyDescent="0.2">
      <c r="B23" s="1031" t="s">
        <v>339</v>
      </c>
      <c r="C23" s="1031"/>
      <c r="D23" s="1031"/>
      <c r="E23" s="1031"/>
      <c r="F23" s="1031"/>
      <c r="G23" s="1031"/>
      <c r="H23" s="1031"/>
      <c r="I23" s="1031"/>
      <c r="J23" s="1031"/>
      <c r="K23" s="1031"/>
      <c r="L23" s="1031"/>
      <c r="M23" s="1031"/>
      <c r="N23" s="1031"/>
      <c r="O23" s="1031"/>
      <c r="P23" s="1031"/>
      <c r="Q23" s="1031"/>
      <c r="R23" s="1031"/>
      <c r="S23" s="1031"/>
      <c r="T23" s="1"/>
    </row>
    <row r="24" spans="2:20" ht="18.75" customHeight="1" x14ac:dyDescent="0.2">
      <c r="B24" s="1030" t="s">
        <v>339</v>
      </c>
      <c r="C24" s="1030"/>
      <c r="D24" s="1030"/>
      <c r="E24" s="1030"/>
      <c r="F24" s="1030"/>
      <c r="G24" s="1030"/>
      <c r="H24" s="1030"/>
      <c r="I24" s="1030"/>
      <c r="J24" s="1030"/>
      <c r="K24" s="1030"/>
      <c r="L24" s="1030"/>
      <c r="M24" s="1030"/>
      <c r="N24" s="1030"/>
      <c r="O24" s="1030"/>
      <c r="P24" s="1030"/>
      <c r="Q24" s="1030"/>
      <c r="R24" s="1030"/>
      <c r="S24" s="1030"/>
      <c r="T24" s="787"/>
    </row>
    <row r="25" spans="2:20" ht="18.75" customHeight="1" x14ac:dyDescent="0.2">
      <c r="B25" s="1030" t="s">
        <v>340</v>
      </c>
      <c r="C25" s="1030"/>
      <c r="D25" s="1030"/>
      <c r="E25" s="1030"/>
      <c r="F25" s="1030"/>
      <c r="G25" s="1030"/>
      <c r="H25" s="1030"/>
      <c r="I25" s="1030"/>
      <c r="J25" s="1030"/>
      <c r="K25" s="1030"/>
      <c r="L25" s="1030"/>
      <c r="M25" s="1030"/>
      <c r="N25" s="1030"/>
      <c r="O25" s="1030"/>
      <c r="P25" s="1030"/>
      <c r="Q25" s="1030"/>
      <c r="R25" s="1030"/>
      <c r="S25" s="1030"/>
      <c r="T25" s="787"/>
    </row>
    <row r="26" spans="2:20" ht="18.75" customHeight="1" x14ac:dyDescent="0.2">
      <c r="B26" s="862"/>
      <c r="C26" s="862"/>
      <c r="D26" s="862"/>
      <c r="E26" s="862"/>
      <c r="F26" s="862"/>
      <c r="G26" s="862"/>
      <c r="H26" s="862"/>
      <c r="I26" s="862"/>
      <c r="J26" s="862"/>
      <c r="K26" s="862"/>
      <c r="L26" s="862"/>
      <c r="M26" s="862"/>
      <c r="N26" s="862"/>
      <c r="O26" s="862"/>
      <c r="P26" s="862"/>
      <c r="Q26" s="862"/>
      <c r="R26" s="862"/>
      <c r="S26" s="862"/>
      <c r="T26" s="787"/>
    </row>
    <row r="27" spans="2:20" ht="18.75" customHeight="1" x14ac:dyDescent="0.2">
      <c r="B27" s="1031" t="s">
        <v>341</v>
      </c>
      <c r="C27" s="1031"/>
      <c r="D27" s="1031"/>
      <c r="E27" s="1031"/>
      <c r="F27" s="1031"/>
      <c r="G27" s="1031"/>
      <c r="H27" s="1031"/>
      <c r="I27" s="1031"/>
      <c r="J27" s="1031"/>
      <c r="K27" s="1031"/>
      <c r="L27" s="1031"/>
      <c r="M27" s="1031"/>
      <c r="N27" s="1031"/>
      <c r="O27" s="1031"/>
      <c r="P27" s="1031"/>
      <c r="Q27" s="1031"/>
      <c r="R27" s="1031"/>
      <c r="S27" s="1031"/>
      <c r="T27" s="1"/>
    </row>
    <row r="28" spans="2:20" ht="18.75" customHeight="1" x14ac:dyDescent="0.2">
      <c r="B28" s="1030" t="s">
        <v>341</v>
      </c>
      <c r="C28" s="1030"/>
      <c r="D28" s="1030"/>
      <c r="E28" s="1030"/>
      <c r="F28" s="1030"/>
      <c r="G28" s="1030"/>
      <c r="H28" s="1030"/>
      <c r="I28" s="1030"/>
      <c r="J28" s="1030"/>
      <c r="K28" s="1030"/>
      <c r="L28" s="1030"/>
      <c r="M28" s="1030"/>
      <c r="N28" s="1030"/>
      <c r="O28" s="1030"/>
      <c r="P28" s="1030"/>
      <c r="Q28" s="1030"/>
      <c r="R28" s="1030"/>
      <c r="S28" s="1030"/>
      <c r="T28" s="787"/>
    </row>
    <row r="29" spans="2:20" ht="18.75" customHeight="1" x14ac:dyDescent="0.2">
      <c r="B29" s="1030" t="s">
        <v>342</v>
      </c>
      <c r="C29" s="1030"/>
      <c r="D29" s="1030"/>
      <c r="E29" s="1030"/>
      <c r="F29" s="1030"/>
      <c r="G29" s="1030"/>
      <c r="H29" s="1030"/>
      <c r="I29" s="1030"/>
      <c r="J29" s="1030"/>
      <c r="K29" s="1030"/>
      <c r="L29" s="1030"/>
      <c r="M29" s="1030"/>
      <c r="N29" s="1030"/>
      <c r="O29" s="1030"/>
      <c r="P29" s="1030"/>
      <c r="Q29" s="1030"/>
      <c r="R29" s="1030"/>
      <c r="S29" s="1030"/>
      <c r="T29" s="787"/>
    </row>
    <row r="30" spans="2:20" ht="18.75" customHeight="1" x14ac:dyDescent="0.2">
      <c r="B30" s="862"/>
      <c r="C30" s="862"/>
      <c r="D30" s="862"/>
      <c r="E30" s="862"/>
      <c r="F30" s="862"/>
      <c r="G30" s="862"/>
      <c r="H30" s="862"/>
      <c r="I30" s="862"/>
      <c r="J30" s="862"/>
      <c r="K30" s="862"/>
      <c r="L30" s="862"/>
      <c r="M30" s="862"/>
      <c r="N30" s="862"/>
      <c r="O30" s="862"/>
      <c r="P30" s="862"/>
      <c r="Q30" s="862"/>
      <c r="R30" s="862"/>
      <c r="S30" s="862"/>
      <c r="T30" s="787"/>
    </row>
    <row r="31" spans="2:20" ht="18.75" customHeight="1" x14ac:dyDescent="0.2">
      <c r="B31" s="1031" t="s">
        <v>343</v>
      </c>
      <c r="C31" s="1031"/>
      <c r="D31" s="1031"/>
      <c r="E31" s="1031"/>
      <c r="F31" s="1031"/>
      <c r="G31" s="1031"/>
      <c r="H31" s="1031"/>
      <c r="I31" s="1031"/>
      <c r="J31" s="1031"/>
      <c r="K31" s="1031"/>
      <c r="L31" s="1031"/>
      <c r="M31" s="1031"/>
      <c r="N31" s="1031"/>
      <c r="O31" s="1031"/>
      <c r="P31" s="1031"/>
      <c r="Q31" s="1031"/>
      <c r="R31" s="1031"/>
      <c r="S31" s="1031"/>
      <c r="T31" s="1"/>
    </row>
    <row r="32" spans="2:20" ht="18.75" customHeight="1" x14ac:dyDescent="0.2">
      <c r="B32" s="1030" t="s">
        <v>344</v>
      </c>
      <c r="C32" s="1030"/>
      <c r="D32" s="1030"/>
      <c r="E32" s="1030"/>
      <c r="F32" s="1030"/>
      <c r="G32" s="1030"/>
      <c r="H32" s="1030"/>
      <c r="I32" s="1030"/>
      <c r="J32" s="1030"/>
      <c r="K32" s="1030"/>
      <c r="L32" s="1030"/>
      <c r="M32" s="1030"/>
      <c r="N32" s="1030"/>
      <c r="O32" s="1030"/>
      <c r="P32" s="1030"/>
      <c r="Q32" s="1030"/>
      <c r="R32" s="1030"/>
      <c r="S32" s="1030"/>
      <c r="T32" s="787"/>
    </row>
    <row r="33" spans="2:20" ht="18.75" customHeight="1" x14ac:dyDescent="0.2">
      <c r="B33" s="1030" t="s">
        <v>345</v>
      </c>
      <c r="C33" s="1030"/>
      <c r="D33" s="1030"/>
      <c r="E33" s="1030"/>
      <c r="F33" s="1030"/>
      <c r="G33" s="1030"/>
      <c r="H33" s="1030"/>
      <c r="I33" s="1030"/>
      <c r="J33" s="1030"/>
      <c r="K33" s="1030"/>
      <c r="L33" s="1030"/>
      <c r="M33" s="1030"/>
      <c r="N33" s="1030"/>
      <c r="O33" s="1030"/>
      <c r="P33" s="1030"/>
      <c r="Q33" s="1030"/>
      <c r="R33" s="1030"/>
      <c r="S33" s="1030"/>
      <c r="T33" s="862"/>
    </row>
    <row r="34" spans="2:20" ht="18.75" customHeight="1" x14ac:dyDescent="0.2">
      <c r="B34" s="1030" t="s">
        <v>346</v>
      </c>
      <c r="C34" s="1030"/>
      <c r="D34" s="1030"/>
      <c r="E34" s="1030"/>
      <c r="F34" s="1030"/>
      <c r="G34" s="1030"/>
      <c r="H34" s="1030"/>
      <c r="I34" s="1030"/>
      <c r="J34" s="1030"/>
      <c r="K34" s="1030"/>
      <c r="L34" s="1030"/>
      <c r="M34" s="1030"/>
      <c r="N34" s="1030"/>
      <c r="O34" s="1030"/>
      <c r="P34" s="1030"/>
      <c r="Q34" s="1030"/>
      <c r="R34" s="1030"/>
      <c r="S34" s="1030"/>
      <c r="T34" s="862"/>
    </row>
    <row r="35" spans="2:20" ht="15" customHeight="1" x14ac:dyDescent="0.2">
      <c r="B35" s="1030" t="s">
        <v>347</v>
      </c>
      <c r="C35" s="1030"/>
      <c r="D35" s="1030"/>
      <c r="E35" s="1030"/>
      <c r="F35" s="1030"/>
      <c r="G35" s="1030"/>
      <c r="H35" s="1030"/>
      <c r="I35" s="1030"/>
      <c r="J35" s="1030"/>
      <c r="K35" s="1030"/>
      <c r="L35" s="1030"/>
      <c r="M35" s="1030"/>
      <c r="N35" s="1030"/>
      <c r="O35" s="1030"/>
      <c r="P35" s="1030"/>
      <c r="Q35" s="1030"/>
      <c r="R35" s="1030"/>
      <c r="S35" s="1030"/>
      <c r="T35" s="862"/>
    </row>
    <row r="36" spans="2:20" ht="15.95" customHeight="1" x14ac:dyDescent="0.2">
      <c r="B36" s="787"/>
      <c r="C36" s="787"/>
      <c r="D36" s="787"/>
      <c r="E36" s="787"/>
      <c r="F36" s="787"/>
      <c r="G36" s="787"/>
      <c r="H36" s="787"/>
      <c r="I36" s="787"/>
      <c r="J36" s="787"/>
      <c r="K36" s="787"/>
      <c r="L36" s="787"/>
      <c r="M36" s="787"/>
      <c r="N36" s="787"/>
      <c r="O36" s="788"/>
      <c r="P36" s="787"/>
      <c r="Q36" s="788"/>
      <c r="R36" s="787"/>
      <c r="S36" s="787"/>
      <c r="T36" s="787"/>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15:S15"/>
    <mergeCell ref="B2:R2"/>
    <mergeCell ref="C3:E3"/>
    <mergeCell ref="B5:P5"/>
    <mergeCell ref="Q5:S5"/>
    <mergeCell ref="B7:S7"/>
    <mergeCell ref="B8:T8"/>
    <mergeCell ref="B9:T9"/>
    <mergeCell ref="B10:T10"/>
    <mergeCell ref="B11:T11"/>
    <mergeCell ref="B12:T12"/>
    <mergeCell ref="B13:T13"/>
    <mergeCell ref="B31:S31"/>
    <mergeCell ref="B16:S16"/>
    <mergeCell ref="B17:S17"/>
    <mergeCell ref="B18:S18"/>
    <mergeCell ref="B20:S20"/>
    <mergeCell ref="B21:S21"/>
    <mergeCell ref="B23:S23"/>
    <mergeCell ref="B24:S24"/>
    <mergeCell ref="B25:S25"/>
    <mergeCell ref="B27:S27"/>
    <mergeCell ref="B28:S28"/>
    <mergeCell ref="B29:S29"/>
    <mergeCell ref="B32:S32"/>
    <mergeCell ref="B33:S33"/>
    <mergeCell ref="B34:S34"/>
    <mergeCell ref="B35:S3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33</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85"/>
      <c r="E8" s="1086"/>
      <c r="F8" s="211"/>
      <c r="G8" s="1057" t="s">
        <v>177</v>
      </c>
      <c r="H8" s="1056"/>
      <c r="I8" s="211"/>
      <c r="J8" s="1057" t="s">
        <v>183</v>
      </c>
      <c r="K8" s="1056"/>
      <c r="L8" s="211"/>
      <c r="M8" s="1057" t="s">
        <v>178</v>
      </c>
      <c r="N8" s="1056"/>
      <c r="O8" s="211"/>
      <c r="P8" s="1085"/>
      <c r="Q8" s="1087"/>
      <c r="R8" s="501"/>
      <c r="S8" s="1057" t="s">
        <v>184</v>
      </c>
      <c r="T8" s="1056"/>
      <c r="U8" s="211"/>
      <c r="V8" s="1057" t="s">
        <v>185</v>
      </c>
      <c r="W8" s="1056"/>
      <c r="X8" s="211"/>
      <c r="Y8" s="1057" t="s">
        <v>186</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226</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4" zoomScaleNormal="100" workbookViewId="0">
      <selection activeCell="B1" sqref="B1"/>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52.5" customHeight="1" x14ac:dyDescent="0.2">
      <c r="B2" s="1045"/>
      <c r="C2" s="1045"/>
      <c r="D2" s="1045"/>
      <c r="E2" s="1045"/>
      <c r="F2" s="1045"/>
      <c r="G2" s="1045"/>
      <c r="H2" s="1045"/>
      <c r="I2" s="1045"/>
      <c r="O2" s="207"/>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row>
    <row r="3" spans="1:50" s="208" customFormat="1" ht="4.5" customHeight="1" x14ac:dyDescent="0.2">
      <c r="B3" s="1046"/>
      <c r="C3" s="1046"/>
      <c r="D3" s="1046"/>
      <c r="E3" s="1046"/>
      <c r="F3" s="1046"/>
      <c r="G3" s="1046"/>
      <c r="H3" s="1046"/>
      <c r="I3" s="1046"/>
      <c r="O3" s="207"/>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row>
    <row r="4" spans="1:50" s="208" customFormat="1" ht="17.25" customHeight="1" x14ac:dyDescent="0.2">
      <c r="A4" s="1046" t="s">
        <v>419</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row>
    <row r="6" spans="1:50" s="616" customFormat="1" ht="6" customHeight="1" x14ac:dyDescent="0.2"/>
    <row r="7" spans="1:50" s="431" customFormat="1" ht="12.75" customHeight="1" x14ac:dyDescent="0.2">
      <c r="A7" s="714"/>
      <c r="B7" s="1124" t="s">
        <v>15</v>
      </c>
      <c r="C7" s="674"/>
      <c r="D7" s="1125" t="s">
        <v>218</v>
      </c>
      <c r="E7" s="1125"/>
      <c r="F7" s="674"/>
      <c r="G7" s="1125"/>
      <c r="H7" s="1125"/>
      <c r="I7" s="674"/>
      <c r="J7" s="1125"/>
      <c r="K7" s="1125"/>
      <c r="L7" s="674"/>
      <c r="M7" s="1125"/>
      <c r="N7" s="1125"/>
      <c r="O7" s="674"/>
      <c r="P7" s="1125" t="s">
        <v>33</v>
      </c>
      <c r="Q7" s="1125"/>
      <c r="R7" s="674"/>
      <c r="S7" s="1125"/>
      <c r="T7" s="1125"/>
      <c r="U7" s="674"/>
      <c r="V7" s="1125"/>
      <c r="W7" s="1125"/>
      <c r="X7" s="674"/>
      <c r="Y7" s="1089"/>
      <c r="Z7" s="1089"/>
      <c r="AA7" s="671"/>
      <c r="AB7" s="671"/>
      <c r="AC7" s="595"/>
      <c r="AD7" s="595"/>
      <c r="AE7" s="595"/>
      <c r="AF7" s="595"/>
      <c r="AG7" s="595"/>
      <c r="AH7" s="595"/>
      <c r="AI7" s="596"/>
      <c r="AJ7" s="595"/>
      <c r="AK7" s="595"/>
      <c r="AL7" s="595"/>
      <c r="AM7" s="595"/>
      <c r="AN7" s="595"/>
      <c r="AO7" s="595"/>
      <c r="AP7" s="595"/>
      <c r="AQ7" s="595"/>
      <c r="AR7" s="595"/>
      <c r="AS7" s="595"/>
      <c r="AT7" s="595"/>
      <c r="AU7" s="595"/>
      <c r="AV7" s="595"/>
      <c r="AW7" s="595"/>
      <c r="AX7" s="595"/>
    </row>
    <row r="8" spans="1:50" s="431" customFormat="1" ht="33.75" customHeight="1" x14ac:dyDescent="0.2">
      <c r="A8" s="714"/>
      <c r="B8" s="1124"/>
      <c r="C8" s="674"/>
      <c r="D8" s="1125"/>
      <c r="E8" s="1125"/>
      <c r="F8" s="674"/>
      <c r="G8" s="1125" t="s">
        <v>177</v>
      </c>
      <c r="H8" s="1125"/>
      <c r="I8" s="674"/>
      <c r="J8" s="1125" t="s">
        <v>183</v>
      </c>
      <c r="K8" s="1125"/>
      <c r="L8" s="674"/>
      <c r="M8" s="1125" t="s">
        <v>178</v>
      </c>
      <c r="N8" s="1125"/>
      <c r="O8" s="674"/>
      <c r="P8" s="1125"/>
      <c r="Q8" s="1125"/>
      <c r="R8" s="674"/>
      <c r="S8" s="1125" t="s">
        <v>184</v>
      </c>
      <c r="T8" s="1125"/>
      <c r="U8" s="674"/>
      <c r="V8" s="1125" t="s">
        <v>185</v>
      </c>
      <c r="W8" s="1125"/>
      <c r="X8" s="674"/>
      <c r="Y8" s="1089" t="s">
        <v>186</v>
      </c>
      <c r="Z8" s="1089"/>
      <c r="AA8" s="671"/>
      <c r="AB8" s="671"/>
      <c r="AC8" s="595"/>
      <c r="AD8" s="595"/>
      <c r="AE8" s="595"/>
      <c r="AF8" s="595"/>
      <c r="AG8" s="595"/>
      <c r="AH8" s="595"/>
      <c r="AI8" s="596"/>
      <c r="AJ8" s="595"/>
      <c r="AK8" s="595"/>
      <c r="AL8" s="595"/>
      <c r="AM8" s="595"/>
      <c r="AN8" s="595"/>
      <c r="AO8" s="595"/>
      <c r="AP8" s="595"/>
      <c r="AQ8" s="595"/>
      <c r="AR8" s="595"/>
      <c r="AS8" s="595"/>
      <c r="AT8" s="595"/>
      <c r="AU8" s="595"/>
      <c r="AV8" s="595"/>
      <c r="AW8" s="595"/>
      <c r="AX8" s="595"/>
    </row>
    <row r="9" spans="1:50" s="435" customFormat="1" ht="36.75" customHeight="1" x14ac:dyDescent="0.2">
      <c r="A9" s="715"/>
      <c r="B9" s="1124"/>
      <c r="C9" s="506"/>
      <c r="D9" s="675" t="s">
        <v>12</v>
      </c>
      <c r="E9" s="675" t="s">
        <v>13</v>
      </c>
      <c r="F9" s="506"/>
      <c r="G9" s="675" t="s">
        <v>12</v>
      </c>
      <c r="H9" s="433" t="s">
        <v>13</v>
      </c>
      <c r="I9" s="506"/>
      <c r="J9" s="675" t="s">
        <v>12</v>
      </c>
      <c r="K9" s="433" t="s">
        <v>13</v>
      </c>
      <c r="L9" s="506"/>
      <c r="M9" s="675" t="s">
        <v>12</v>
      </c>
      <c r="N9" s="433" t="s">
        <v>13</v>
      </c>
      <c r="O9" s="506"/>
      <c r="P9" s="675" t="s">
        <v>12</v>
      </c>
      <c r="Q9" s="675" t="s">
        <v>119</v>
      </c>
      <c r="R9" s="506"/>
      <c r="S9" s="675" t="s">
        <v>12</v>
      </c>
      <c r="T9" s="433" t="s">
        <v>119</v>
      </c>
      <c r="U9" s="506"/>
      <c r="V9" s="675" t="s">
        <v>12</v>
      </c>
      <c r="W9" s="433" t="s">
        <v>13</v>
      </c>
      <c r="X9" s="506"/>
      <c r="Y9" s="598" t="s">
        <v>12</v>
      </c>
      <c r="Z9" s="582" t="s">
        <v>13</v>
      </c>
      <c r="AA9" s="582"/>
      <c r="AB9" s="583"/>
      <c r="AC9" s="584"/>
      <c r="AD9" s="584"/>
      <c r="AE9" s="584"/>
      <c r="AF9" s="584"/>
      <c r="AG9" s="599"/>
      <c r="AH9" s="599"/>
      <c r="AI9" s="599"/>
      <c r="AJ9" s="599"/>
      <c r="AK9" s="599"/>
      <c r="AL9" s="599"/>
      <c r="AM9" s="599"/>
      <c r="AN9" s="599"/>
      <c r="AO9" s="599"/>
      <c r="AP9" s="599"/>
      <c r="AQ9" s="599"/>
      <c r="AR9" s="599"/>
      <c r="AS9" s="599"/>
      <c r="AT9" s="599"/>
      <c r="AU9" s="599"/>
      <c r="AV9" s="599"/>
      <c r="AW9" s="599"/>
      <c r="AX9" s="599"/>
    </row>
    <row r="10" spans="1:50" s="231" customFormat="1" ht="4.5" customHeight="1" x14ac:dyDescent="0.2">
      <c r="A10" s="676"/>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1"/>
      <c r="Z10" s="671"/>
      <c r="AA10" s="671"/>
      <c r="AB10" s="583"/>
      <c r="AC10" s="584"/>
      <c r="AD10" s="584"/>
      <c r="AE10" s="584"/>
      <c r="AF10" s="584"/>
      <c r="AG10" s="586"/>
      <c r="AH10" s="586"/>
      <c r="AI10" s="586"/>
      <c r="AJ10" s="586"/>
      <c r="AK10" s="586"/>
      <c r="AL10" s="586"/>
      <c r="AM10" s="586"/>
      <c r="AN10" s="586"/>
      <c r="AO10" s="586"/>
      <c r="AP10" s="586"/>
      <c r="AQ10" s="586"/>
      <c r="AR10" s="586"/>
      <c r="AS10" s="586"/>
      <c r="AT10" s="586"/>
      <c r="AU10" s="586"/>
      <c r="AV10" s="586"/>
      <c r="AW10" s="586"/>
      <c r="AX10" s="586"/>
    </row>
    <row r="11" spans="1:50" s="231" customFormat="1" ht="18" customHeight="1" x14ac:dyDescent="0.15">
      <c r="A11" s="676"/>
      <c r="B11" s="677" t="s">
        <v>11</v>
      </c>
      <c r="C11" s="678"/>
      <c r="D11" s="679">
        <f>G11+J11+M11</f>
        <v>8584147</v>
      </c>
      <c r="E11" s="680">
        <f t="shared" ref="E11:E28" si="0">D11*100/$D$30</f>
        <v>17.851892595752791</v>
      </c>
      <c r="F11" s="678"/>
      <c r="G11" s="681">
        <f>'20pobl'!J12</f>
        <v>7016107</v>
      </c>
      <c r="H11" s="682">
        <f>G11*100/$G$30</f>
        <v>18.27226113308949</v>
      </c>
      <c r="I11" s="678"/>
      <c r="J11" s="681">
        <f>'20pobl'!Q12</f>
        <v>1145951</v>
      </c>
      <c r="K11" s="682">
        <f>J11*100/$J$30</f>
        <v>16.812853785592029</v>
      </c>
      <c r="L11" s="678"/>
      <c r="M11" s="681">
        <f>'20pobl'!X12</f>
        <v>422089</v>
      </c>
      <c r="N11" s="682">
        <f t="shared" ref="N11:N28" si="1">M11*100/$M$30</f>
        <v>14.697439354507576</v>
      </c>
      <c r="O11" s="678"/>
      <c r="P11" s="683">
        <f t="shared" ref="P11:P28" si="2">S11+V11+Y11</f>
        <v>388688</v>
      </c>
      <c r="Q11" s="684">
        <f>P11*100/D11</f>
        <v>4.5279746490827799</v>
      </c>
      <c r="R11" s="678"/>
      <c r="S11" s="681">
        <f>'34adictcasaad'!G12</f>
        <v>112966</v>
      </c>
      <c r="T11" s="685">
        <f>S11*100/G11</f>
        <v>1.6100951710115026</v>
      </c>
      <c r="U11" s="678"/>
      <c r="V11" s="681">
        <f>'34adictcasaad'!J12</f>
        <v>91828</v>
      </c>
      <c r="W11" s="685">
        <f>V11*100/J11</f>
        <v>8.0132571113424564</v>
      </c>
      <c r="X11" s="678"/>
      <c r="Y11" s="604">
        <f>'34adictcasaad'!M12</f>
        <v>183894</v>
      </c>
      <c r="Z11" s="608">
        <f>Y11*100/M11</f>
        <v>43.567588826053274</v>
      </c>
      <c r="AA11" s="587"/>
      <c r="AB11" s="588">
        <f t="shared" ref="AB11:AB28" si="3">_xlfn.RANK.EQ(Q11,Q$11:Q$30,0)</f>
        <v>5</v>
      </c>
      <c r="AC11" s="588">
        <v>1</v>
      </c>
      <c r="AD11" s="588">
        <f>MATCH(AC11,AB$11:AB$30,0)</f>
        <v>7</v>
      </c>
      <c r="AE11" s="589" t="str">
        <f t="shared" ref="AE11:AE29" si="4">INDEX(B$11:B$30,AD11,1)</f>
        <v>Castilla y León</v>
      </c>
      <c r="AF11" s="590">
        <f t="shared" ref="AF11:AF29" si="5">INDEX(Q$11:Q$30,AD11,1)</f>
        <v>6.2905487806157057</v>
      </c>
      <c r="AG11" s="586"/>
      <c r="AH11" s="588">
        <f>_xlfn.RANK.EQ(T11,T$11:T$30,0)</f>
        <v>4</v>
      </c>
      <c r="AI11" s="588">
        <v>1</v>
      </c>
      <c r="AJ11" s="588">
        <f>MATCH(AI11,AH$11:AH$30,0)</f>
        <v>18</v>
      </c>
      <c r="AK11" s="589" t="str">
        <f>INDEX(B$11:B$30,AJ11,1)</f>
        <v>Ceuta y Melilla</v>
      </c>
      <c r="AL11" s="590">
        <f>INDEX(T$11:T$30,AJ11,1)</f>
        <v>1.8149372376452457</v>
      </c>
      <c r="AM11" s="586"/>
      <c r="AN11" s="588">
        <f>_xlfn.RANK.EQ(W11,W$11:W$30,0)</f>
        <v>1</v>
      </c>
      <c r="AO11" s="588">
        <v>1</v>
      </c>
      <c r="AP11" s="588">
        <f>MATCH(AO11,AN$11:AN$30,0)</f>
        <v>1</v>
      </c>
      <c r="AQ11" s="589" t="str">
        <f>INDEX(B$11:B$30,AP11,1)</f>
        <v>Andalucía</v>
      </c>
      <c r="AR11" s="590">
        <f>INDEX(W$11:W$30,AP11,1)</f>
        <v>8.0132571113424564</v>
      </c>
      <c r="AS11" s="586"/>
      <c r="AT11" s="588">
        <f>_xlfn.RANK.EQ(Z11,Z$11:Z$30,0)</f>
        <v>1</v>
      </c>
      <c r="AU11" s="588">
        <v>1</v>
      </c>
      <c r="AV11" s="588">
        <f>MATCH(AU11,AT$11:AT$30,0)</f>
        <v>1</v>
      </c>
      <c r="AW11" s="589" t="str">
        <f>INDEX(B$11:B$30,AV11,1)</f>
        <v>Andalucía</v>
      </c>
      <c r="AX11" s="590">
        <f>INDEX(Z$11:Z$30,AV11,1)</f>
        <v>43.567588826053274</v>
      </c>
    </row>
    <row r="12" spans="1:50" s="231" customFormat="1" ht="18" customHeight="1" x14ac:dyDescent="0.15">
      <c r="A12" s="676"/>
      <c r="B12" s="677" t="s">
        <v>10</v>
      </c>
      <c r="C12" s="678"/>
      <c r="D12" s="679">
        <f t="shared" ref="D12:D28" si="6">G12+J12+M12</f>
        <v>1341289</v>
      </c>
      <c r="E12" s="680">
        <f t="shared" si="0"/>
        <v>2.7893915572350596</v>
      </c>
      <c r="F12" s="678"/>
      <c r="G12" s="681">
        <f>'20pobl'!J13</f>
        <v>1044239</v>
      </c>
      <c r="H12" s="682">
        <f t="shared" ref="H12:H28" si="7">G12*100/$G$30</f>
        <v>2.7195434296193368</v>
      </c>
      <c r="I12" s="678"/>
      <c r="J12" s="681">
        <f>'20pobl'!Q13</f>
        <v>200993</v>
      </c>
      <c r="K12" s="682">
        <f t="shared" ref="K12:K28" si="8">J12*100/$J$30</f>
        <v>2.9488747083666742</v>
      </c>
      <c r="L12" s="678"/>
      <c r="M12" s="681">
        <f>'20pobl'!X13</f>
        <v>96057</v>
      </c>
      <c r="N12" s="682">
        <f t="shared" si="1"/>
        <v>3.3447730977967542</v>
      </c>
      <c r="O12" s="678"/>
      <c r="P12" s="683">
        <f t="shared" si="2"/>
        <v>48423</v>
      </c>
      <c r="Q12" s="684">
        <f t="shared" ref="Q12:Q28" si="9">P12*100/D12</f>
        <v>3.610183935005804</v>
      </c>
      <c r="R12" s="678"/>
      <c r="S12" s="681">
        <f>'34adictcasaad'!G13</f>
        <v>9855</v>
      </c>
      <c r="T12" s="685">
        <f t="shared" ref="T12:T28" si="10">S12*100/G12</f>
        <v>0.94374946731543263</v>
      </c>
      <c r="U12" s="678"/>
      <c r="V12" s="681">
        <f>'34adictcasaad'!J13</f>
        <v>9163</v>
      </c>
      <c r="W12" s="685">
        <f t="shared" ref="W12:W28" si="11">V12*100/J12</f>
        <v>4.5588652341126306</v>
      </c>
      <c r="X12" s="678"/>
      <c r="Y12" s="604">
        <f>'34adictcasaad'!M13</f>
        <v>29405</v>
      </c>
      <c r="Z12" s="608">
        <f t="shared" ref="Z12:Z28" si="12">Y12*100/M12</f>
        <v>30.612032439072635</v>
      </c>
      <c r="AA12" s="587"/>
      <c r="AB12" s="588">
        <f t="shared" si="3"/>
        <v>12</v>
      </c>
      <c r="AC12" s="588">
        <v>2</v>
      </c>
      <c r="AD12" s="588">
        <f t="shared" ref="AD12:AD28" si="13">MATCH(AC12,AB$11:AB$30,0)</f>
        <v>11</v>
      </c>
      <c r="AE12" s="589" t="str">
        <f t="shared" si="4"/>
        <v>Extremadura</v>
      </c>
      <c r="AF12" s="590">
        <f t="shared" si="5"/>
        <v>5.3217946212959042</v>
      </c>
      <c r="AG12" s="586"/>
      <c r="AH12" s="588">
        <f t="shared" ref="AH12:AH30" si="14">_xlfn.RANK.EQ(T12,T$11:T$30,0)</f>
        <v>19</v>
      </c>
      <c r="AI12" s="588">
        <v>2</v>
      </c>
      <c r="AJ12" s="588">
        <f t="shared" ref="AJ12:AJ28" si="15">MATCH(AI12,AH$11:AH$30,0)</f>
        <v>16</v>
      </c>
      <c r="AK12" s="589" t="str">
        <f t="shared" ref="AK12:AK29" si="16">INDEX(B$11:B$30,AJ12,1)</f>
        <v>País Vasco</v>
      </c>
      <c r="AL12" s="590">
        <f t="shared" ref="AL12:AL29" si="17">INDEX(T$11:T$30,AJ12,1)</f>
        <v>1.7663900644907191</v>
      </c>
      <c r="AM12" s="586"/>
      <c r="AN12" s="588">
        <f t="shared" ref="AN12:AN30" si="18">_xlfn.RANK.EQ(W12,W$11:W$30,0)</f>
        <v>16</v>
      </c>
      <c r="AO12" s="588">
        <v>2</v>
      </c>
      <c r="AP12" s="588">
        <f t="shared" ref="AP12:AP28" si="19">MATCH(AO12,AN$11:AN$30,0)</f>
        <v>11</v>
      </c>
      <c r="AQ12" s="589" t="str">
        <f t="shared" ref="AQ12:AQ29" si="20">INDEX(B$11:B$30,AP12,1)</f>
        <v>Extremadura</v>
      </c>
      <c r="AR12" s="590">
        <f t="shared" ref="AR12:AR28" si="21">INDEX(W$11:W$30,AP12,1)</f>
        <v>7.7616915169711467</v>
      </c>
      <c r="AS12" s="586"/>
      <c r="AT12" s="588">
        <f t="shared" ref="AT12:AT30" si="22">_xlfn.RANK.EQ(Z12,Z$11:Z$30,0)</f>
        <v>13</v>
      </c>
      <c r="AU12" s="588">
        <v>2</v>
      </c>
      <c r="AV12" s="588">
        <f t="shared" ref="AV12:AV28" si="23">MATCH(AU12,AT$11:AT$30,0)</f>
        <v>7</v>
      </c>
      <c r="AW12" s="589" t="str">
        <f t="shared" ref="AW12:AW29" si="24">INDEX(B$11:B$30,AV12,1)</f>
        <v>Castilla y León</v>
      </c>
      <c r="AX12" s="590">
        <f t="shared" ref="AX12:AX29" si="25">INDEX(Z$11:Z$30,AV12,1)</f>
        <v>42.558936498079532</v>
      </c>
    </row>
    <row r="13" spans="1:50" s="231" customFormat="1" ht="18" customHeight="1" x14ac:dyDescent="0.15">
      <c r="A13" s="676"/>
      <c r="B13" s="677" t="s">
        <v>40</v>
      </c>
      <c r="C13" s="678"/>
      <c r="D13" s="679">
        <f t="shared" si="6"/>
        <v>1006060</v>
      </c>
      <c r="E13" s="680">
        <f t="shared" si="0"/>
        <v>2.0922375938905815</v>
      </c>
      <c r="F13" s="678"/>
      <c r="G13" s="681">
        <f>'20pobl'!J14</f>
        <v>728875</v>
      </c>
      <c r="H13" s="682">
        <f t="shared" si="7"/>
        <v>1.8982313601232994</v>
      </c>
      <c r="I13" s="678"/>
      <c r="J13" s="681">
        <f>'20pobl'!Q14</f>
        <v>193292</v>
      </c>
      <c r="K13" s="682">
        <f t="shared" si="8"/>
        <v>2.8358892604698234</v>
      </c>
      <c r="L13" s="678"/>
      <c r="M13" s="681">
        <f>'20pobl'!X14</f>
        <v>83893</v>
      </c>
      <c r="N13" s="682">
        <f t="shared" si="1"/>
        <v>2.9212139614339727</v>
      </c>
      <c r="O13" s="678"/>
      <c r="P13" s="683">
        <f t="shared" si="2"/>
        <v>41059</v>
      </c>
      <c r="Q13" s="684">
        <f t="shared" si="9"/>
        <v>4.0811681211856152</v>
      </c>
      <c r="R13" s="678"/>
      <c r="S13" s="681">
        <f>'34adictcasaad'!G14</f>
        <v>9522</v>
      </c>
      <c r="T13" s="685">
        <f t="shared" si="10"/>
        <v>1.3063968444520666</v>
      </c>
      <c r="U13" s="678"/>
      <c r="V13" s="681">
        <f>'34adictcasaad'!J14</f>
        <v>8834</v>
      </c>
      <c r="W13" s="685">
        <f t="shared" si="11"/>
        <v>4.5702874407631979</v>
      </c>
      <c r="X13" s="678"/>
      <c r="Y13" s="604">
        <f>'34adictcasaad'!M14</f>
        <v>22703</v>
      </c>
      <c r="Z13" s="608">
        <f t="shared" si="12"/>
        <v>27.061852597952154</v>
      </c>
      <c r="AA13" s="587"/>
      <c r="AB13" s="588">
        <f t="shared" si="3"/>
        <v>8</v>
      </c>
      <c r="AC13" s="588">
        <v>3</v>
      </c>
      <c r="AD13" s="588">
        <f t="shared" si="13"/>
        <v>16</v>
      </c>
      <c r="AE13" s="589" t="str">
        <f t="shared" si="4"/>
        <v>País Vasco</v>
      </c>
      <c r="AF13" s="591">
        <f t="shared" si="5"/>
        <v>5.1206469154474439</v>
      </c>
      <c r="AG13" s="586"/>
      <c r="AH13" s="588">
        <f t="shared" si="14"/>
        <v>10</v>
      </c>
      <c r="AI13" s="588">
        <v>3</v>
      </c>
      <c r="AJ13" s="588">
        <f t="shared" si="15"/>
        <v>7</v>
      </c>
      <c r="AK13" s="589" t="str">
        <f t="shared" si="16"/>
        <v>Castilla y León</v>
      </c>
      <c r="AL13" s="590">
        <f t="shared" si="17"/>
        <v>1.7401331874901216</v>
      </c>
      <c r="AM13" s="586"/>
      <c r="AN13" s="588">
        <f t="shared" si="18"/>
        <v>15</v>
      </c>
      <c r="AO13" s="588">
        <v>3</v>
      </c>
      <c r="AP13" s="588">
        <f t="shared" si="19"/>
        <v>9</v>
      </c>
      <c r="AQ13" s="589" t="str">
        <f t="shared" si="20"/>
        <v>Cataluña</v>
      </c>
      <c r="AR13" s="590">
        <f t="shared" si="21"/>
        <v>6.7797334641667089</v>
      </c>
      <c r="AS13" s="586"/>
      <c r="AT13" s="588">
        <f t="shared" si="22"/>
        <v>17</v>
      </c>
      <c r="AU13" s="588">
        <v>3</v>
      </c>
      <c r="AV13" s="588">
        <f t="shared" si="23"/>
        <v>11</v>
      </c>
      <c r="AW13" s="589" t="str">
        <f t="shared" si="24"/>
        <v>Extremadura</v>
      </c>
      <c r="AX13" s="590">
        <f t="shared" si="25"/>
        <v>42.258996153793511</v>
      </c>
    </row>
    <row r="14" spans="1:50" s="231" customFormat="1" ht="18" customHeight="1" x14ac:dyDescent="0.15">
      <c r="A14" s="676"/>
      <c r="B14" s="677" t="s">
        <v>41</v>
      </c>
      <c r="C14" s="678"/>
      <c r="D14" s="679">
        <f t="shared" si="6"/>
        <v>1209906</v>
      </c>
      <c r="E14" s="680">
        <f t="shared" si="0"/>
        <v>2.516162871273858</v>
      </c>
      <c r="F14" s="678"/>
      <c r="G14" s="681">
        <f>'20pobl'!J15</f>
        <v>1010320</v>
      </c>
      <c r="H14" s="682">
        <f t="shared" si="7"/>
        <v>2.6312071449285157</v>
      </c>
      <c r="I14" s="678"/>
      <c r="J14" s="681">
        <f>'20pobl'!Q15</f>
        <v>147036</v>
      </c>
      <c r="K14" s="682">
        <f t="shared" si="8"/>
        <v>2.1572429966187991</v>
      </c>
      <c r="L14" s="678"/>
      <c r="M14" s="681">
        <f>'20pobl'!X15</f>
        <v>52550</v>
      </c>
      <c r="N14" s="682">
        <f t="shared" si="1"/>
        <v>1.8298283965689064</v>
      </c>
      <c r="O14" s="678"/>
      <c r="P14" s="683">
        <f t="shared" si="2"/>
        <v>40777</v>
      </c>
      <c r="Q14" s="684">
        <f t="shared" si="9"/>
        <v>3.3702618219927829</v>
      </c>
      <c r="R14" s="678"/>
      <c r="S14" s="681">
        <f>'34adictcasaad'!G15</f>
        <v>11587</v>
      </c>
      <c r="T14" s="685">
        <f t="shared" si="10"/>
        <v>1.1468643598067938</v>
      </c>
      <c r="U14" s="678"/>
      <c r="V14" s="681">
        <f>'34adictcasaad'!J15</f>
        <v>9430</v>
      </c>
      <c r="W14" s="685">
        <f t="shared" si="11"/>
        <v>6.4133953589597104</v>
      </c>
      <c r="X14" s="678"/>
      <c r="Y14" s="604">
        <f>'34adictcasaad'!M15</f>
        <v>19760</v>
      </c>
      <c r="Z14" s="608">
        <f t="shared" si="12"/>
        <v>37.602283539486201</v>
      </c>
      <c r="AA14" s="587"/>
      <c r="AB14" s="588">
        <f t="shared" si="3"/>
        <v>15</v>
      </c>
      <c r="AC14" s="588">
        <v>4</v>
      </c>
      <c r="AD14" s="588">
        <f t="shared" si="13"/>
        <v>17</v>
      </c>
      <c r="AE14" s="589" t="str">
        <f t="shared" si="4"/>
        <v>Rioja, La</v>
      </c>
      <c r="AF14" s="590">
        <f t="shared" si="5"/>
        <v>4.5429158314767815</v>
      </c>
      <c r="AG14" s="586"/>
      <c r="AH14" s="588">
        <f t="shared" si="14"/>
        <v>15</v>
      </c>
      <c r="AI14" s="588">
        <v>4</v>
      </c>
      <c r="AJ14" s="588">
        <f t="shared" si="15"/>
        <v>1</v>
      </c>
      <c r="AK14" s="589" t="str">
        <f t="shared" si="16"/>
        <v>Andalucía</v>
      </c>
      <c r="AL14" s="590">
        <f t="shared" si="17"/>
        <v>1.6100951710115026</v>
      </c>
      <c r="AM14" s="586"/>
      <c r="AN14" s="588">
        <f t="shared" si="18"/>
        <v>7</v>
      </c>
      <c r="AO14" s="588">
        <v>4</v>
      </c>
      <c r="AP14" s="588">
        <f t="shared" si="19"/>
        <v>8</v>
      </c>
      <c r="AQ14" s="589" t="str">
        <f t="shared" si="20"/>
        <v>Castilla - La Mancha</v>
      </c>
      <c r="AR14" s="590">
        <f t="shared" si="21"/>
        <v>6.5548769337673258</v>
      </c>
      <c r="AS14" s="586"/>
      <c r="AT14" s="588">
        <f t="shared" si="22"/>
        <v>8</v>
      </c>
      <c r="AU14" s="588">
        <v>4</v>
      </c>
      <c r="AV14" s="588">
        <f t="shared" si="23"/>
        <v>8</v>
      </c>
      <c r="AW14" s="589" t="str">
        <f t="shared" si="24"/>
        <v>Castilla - La Mancha</v>
      </c>
      <c r="AX14" s="590">
        <f t="shared" si="25"/>
        <v>40.475245408607236</v>
      </c>
    </row>
    <row r="15" spans="1:50" s="231" customFormat="1" ht="18" customHeight="1" x14ac:dyDescent="0.15">
      <c r="A15" s="676"/>
      <c r="B15" s="677" t="s">
        <v>9</v>
      </c>
      <c r="C15" s="678"/>
      <c r="D15" s="679">
        <f t="shared" si="6"/>
        <v>2213016</v>
      </c>
      <c r="E15" s="680">
        <f t="shared" si="0"/>
        <v>4.6022655418974603</v>
      </c>
      <c r="F15" s="678"/>
      <c r="G15" s="681">
        <f>'20pobl'!J16</f>
        <v>1826469</v>
      </c>
      <c r="H15" s="682">
        <f t="shared" si="7"/>
        <v>4.7567288411497755</v>
      </c>
      <c r="I15" s="678"/>
      <c r="J15" s="681">
        <f>'20pobl'!Q16</f>
        <v>288173</v>
      </c>
      <c r="K15" s="682">
        <f t="shared" si="8"/>
        <v>4.2279386413166113</v>
      </c>
      <c r="L15" s="678"/>
      <c r="M15" s="681">
        <f>'20pobl'!X16</f>
        <v>98374</v>
      </c>
      <c r="N15" s="682">
        <f t="shared" si="1"/>
        <v>3.4254526866616479</v>
      </c>
      <c r="O15" s="678"/>
      <c r="P15" s="683">
        <f t="shared" si="2"/>
        <v>53252</v>
      </c>
      <c r="Q15" s="684">
        <f t="shared" si="9"/>
        <v>2.4063088563300039</v>
      </c>
      <c r="R15" s="678"/>
      <c r="S15" s="681">
        <f>'34adictcasaad'!G16</f>
        <v>19891</v>
      </c>
      <c r="T15" s="685">
        <f t="shared" si="10"/>
        <v>1.0890412046413052</v>
      </c>
      <c r="U15" s="678"/>
      <c r="V15" s="681">
        <f>'34adictcasaad'!J16</f>
        <v>11400</v>
      </c>
      <c r="W15" s="685">
        <f t="shared" si="11"/>
        <v>3.9559570119338034</v>
      </c>
      <c r="X15" s="678"/>
      <c r="Y15" s="604">
        <f>'34adictcasaad'!M16</f>
        <v>21961</v>
      </c>
      <c r="Z15" s="608">
        <f t="shared" si="12"/>
        <v>22.32398804562181</v>
      </c>
      <c r="AA15" s="587"/>
      <c r="AB15" s="588">
        <f t="shared" si="3"/>
        <v>19</v>
      </c>
      <c r="AC15" s="588">
        <v>5</v>
      </c>
      <c r="AD15" s="588">
        <f t="shared" si="13"/>
        <v>1</v>
      </c>
      <c r="AE15" s="589" t="str">
        <f t="shared" si="4"/>
        <v>Andalucía</v>
      </c>
      <c r="AF15" s="590">
        <f t="shared" si="5"/>
        <v>4.5279746490827799</v>
      </c>
      <c r="AG15" s="586"/>
      <c r="AH15" s="588">
        <f t="shared" si="14"/>
        <v>16</v>
      </c>
      <c r="AI15" s="588">
        <v>5</v>
      </c>
      <c r="AJ15" s="588">
        <f t="shared" si="15"/>
        <v>11</v>
      </c>
      <c r="AK15" s="589" t="str">
        <f t="shared" si="16"/>
        <v>Extremadura</v>
      </c>
      <c r="AL15" s="590">
        <f t="shared" si="17"/>
        <v>1.5814785465251038</v>
      </c>
      <c r="AM15" s="586"/>
      <c r="AN15" s="588">
        <f t="shared" si="18"/>
        <v>18</v>
      </c>
      <c r="AO15" s="588">
        <v>5</v>
      </c>
      <c r="AP15" s="588">
        <f t="shared" si="19"/>
        <v>7</v>
      </c>
      <c r="AQ15" s="589" t="str">
        <f t="shared" si="20"/>
        <v>Castilla y León</v>
      </c>
      <c r="AR15" s="590">
        <f t="shared" si="21"/>
        <v>6.5089029126917568</v>
      </c>
      <c r="AS15" s="586"/>
      <c r="AT15" s="588">
        <f t="shared" si="22"/>
        <v>18</v>
      </c>
      <c r="AU15" s="588">
        <v>5</v>
      </c>
      <c r="AV15" s="588">
        <f t="shared" si="23"/>
        <v>17</v>
      </c>
      <c r="AW15" s="589" t="str">
        <f t="shared" si="24"/>
        <v>Rioja, La</v>
      </c>
      <c r="AX15" s="590">
        <f t="shared" si="25"/>
        <v>38.396739130434781</v>
      </c>
    </row>
    <row r="16" spans="1:50" s="231" customFormat="1" ht="18" customHeight="1" x14ac:dyDescent="0.15">
      <c r="A16" s="676"/>
      <c r="B16" s="677" t="s">
        <v>8</v>
      </c>
      <c r="C16" s="678"/>
      <c r="D16" s="686">
        <f t="shared" si="6"/>
        <v>588387</v>
      </c>
      <c r="E16" s="680">
        <f t="shared" si="0"/>
        <v>1.2236302021315801</v>
      </c>
      <c r="F16" s="678"/>
      <c r="G16" s="687">
        <f>'20pobl'!J17</f>
        <v>450214</v>
      </c>
      <c r="H16" s="682">
        <f t="shared" si="7"/>
        <v>1.1725060313037916</v>
      </c>
      <c r="I16" s="678"/>
      <c r="J16" s="687">
        <f>'20pobl'!Q17</f>
        <v>97495</v>
      </c>
      <c r="K16" s="682">
        <f t="shared" si="8"/>
        <v>1.4304007586941283</v>
      </c>
      <c r="L16" s="678"/>
      <c r="M16" s="687">
        <f>'20pobl'!X17</f>
        <v>40678</v>
      </c>
      <c r="N16" s="682">
        <f t="shared" si="1"/>
        <v>1.4164369080043762</v>
      </c>
      <c r="O16" s="678"/>
      <c r="P16" s="687">
        <f t="shared" si="2"/>
        <v>22940</v>
      </c>
      <c r="Q16" s="684">
        <f t="shared" si="9"/>
        <v>3.8987945008982186</v>
      </c>
      <c r="R16" s="678"/>
      <c r="S16" s="687">
        <f>'34adictcasaad'!G17</f>
        <v>6257</v>
      </c>
      <c r="T16" s="685">
        <f t="shared" si="10"/>
        <v>1.3897835251680313</v>
      </c>
      <c r="U16" s="678"/>
      <c r="V16" s="687">
        <f>'34adictcasaad'!J17</f>
        <v>4858</v>
      </c>
      <c r="W16" s="685">
        <f t="shared" si="11"/>
        <v>4.9828196317759881</v>
      </c>
      <c r="X16" s="678"/>
      <c r="Y16" s="610">
        <f>'34adictcasaad'!M17</f>
        <v>11825</v>
      </c>
      <c r="Z16" s="608">
        <f t="shared" si="12"/>
        <v>29.069767441860463</v>
      </c>
      <c r="AA16" s="587"/>
      <c r="AB16" s="588">
        <f t="shared" si="3"/>
        <v>10</v>
      </c>
      <c r="AC16" s="588">
        <v>6</v>
      </c>
      <c r="AD16" s="588">
        <f t="shared" si="13"/>
        <v>8</v>
      </c>
      <c r="AE16" s="589" t="str">
        <f t="shared" si="4"/>
        <v>Castilla - La Mancha</v>
      </c>
      <c r="AF16" s="590">
        <f t="shared" si="5"/>
        <v>4.4352296402355753</v>
      </c>
      <c r="AG16" s="586"/>
      <c r="AH16" s="588">
        <f t="shared" si="14"/>
        <v>7</v>
      </c>
      <c r="AI16" s="588">
        <v>6</v>
      </c>
      <c r="AJ16" s="588">
        <f t="shared" si="15"/>
        <v>14</v>
      </c>
      <c r="AK16" s="589" t="str">
        <f t="shared" si="16"/>
        <v>Murcia, Región de</v>
      </c>
      <c r="AL16" s="590">
        <f t="shared" si="17"/>
        <v>1.4907102174896132</v>
      </c>
      <c r="AM16" s="586"/>
      <c r="AN16" s="588">
        <f t="shared" si="18"/>
        <v>14</v>
      </c>
      <c r="AO16" s="588">
        <v>6</v>
      </c>
      <c r="AP16" s="588">
        <f t="shared" si="19"/>
        <v>14</v>
      </c>
      <c r="AQ16" s="589" t="str">
        <f t="shared" si="20"/>
        <v>Murcia, Región de</v>
      </c>
      <c r="AR16" s="590">
        <f t="shared" si="21"/>
        <v>6.4389286184354848</v>
      </c>
      <c r="AS16" s="586"/>
      <c r="AT16" s="588">
        <f t="shared" si="22"/>
        <v>16</v>
      </c>
      <c r="AU16" s="588">
        <v>6</v>
      </c>
      <c r="AV16" s="588">
        <f t="shared" si="23"/>
        <v>16</v>
      </c>
      <c r="AW16" s="589" t="str">
        <f t="shared" si="24"/>
        <v>País Vasco</v>
      </c>
      <c r="AX16" s="590">
        <f t="shared" si="25"/>
        <v>38.255688110339271</v>
      </c>
    </row>
    <row r="17" spans="1:50" s="231" customFormat="1" ht="18" customHeight="1" x14ac:dyDescent="0.15">
      <c r="A17" s="676"/>
      <c r="B17" s="677" t="s">
        <v>7</v>
      </c>
      <c r="C17" s="678"/>
      <c r="D17" s="679">
        <f t="shared" si="6"/>
        <v>2383703</v>
      </c>
      <c r="E17" s="680">
        <f t="shared" si="0"/>
        <v>4.9572322021248834</v>
      </c>
      <c r="F17" s="678"/>
      <c r="G17" s="681">
        <f>'20pobl'!J18</f>
        <v>1752567</v>
      </c>
      <c r="H17" s="682">
        <f t="shared" si="7"/>
        <v>4.5642636118912163</v>
      </c>
      <c r="I17" s="678"/>
      <c r="J17" s="681">
        <f>'20pobl'!Q18</f>
        <v>413741</v>
      </c>
      <c r="K17" s="682">
        <f t="shared" si="8"/>
        <v>6.0702132448111934</v>
      </c>
      <c r="L17" s="678"/>
      <c r="M17" s="681">
        <f>'20pobl'!X18</f>
        <v>217395</v>
      </c>
      <c r="N17" s="682">
        <f t="shared" si="1"/>
        <v>7.5698486065099413</v>
      </c>
      <c r="O17" s="678"/>
      <c r="P17" s="683">
        <f t="shared" si="2"/>
        <v>149948</v>
      </c>
      <c r="Q17" s="684">
        <f>P17*100/D17</f>
        <v>6.2905487806157057</v>
      </c>
      <c r="R17" s="678"/>
      <c r="S17" s="681">
        <f>'34adictcasaad'!G18</f>
        <v>30497</v>
      </c>
      <c r="T17" s="685">
        <f>S17*100/G17</f>
        <v>1.7401331874901216</v>
      </c>
      <c r="U17" s="678"/>
      <c r="V17" s="681">
        <f>'34adictcasaad'!J18</f>
        <v>26930</v>
      </c>
      <c r="W17" s="685">
        <f>V17*100/J17</f>
        <v>6.5089029126917568</v>
      </c>
      <c r="X17" s="678"/>
      <c r="Y17" s="604">
        <f>'34adictcasaad'!M18</f>
        <v>92521</v>
      </c>
      <c r="Z17" s="608">
        <f>Y17*100/M17</f>
        <v>42.558936498079532</v>
      </c>
      <c r="AA17" s="587"/>
      <c r="AB17" s="588">
        <f t="shared" si="3"/>
        <v>1</v>
      </c>
      <c r="AC17" s="588">
        <v>7</v>
      </c>
      <c r="AD17" s="588">
        <f t="shared" si="13"/>
        <v>9</v>
      </c>
      <c r="AE17" s="589" t="str">
        <f t="shared" si="4"/>
        <v>Cataluña</v>
      </c>
      <c r="AF17" s="590">
        <f t="shared" si="5"/>
        <v>4.1397055389907544</v>
      </c>
      <c r="AG17" s="586"/>
      <c r="AH17" s="588">
        <f t="shared" si="14"/>
        <v>3</v>
      </c>
      <c r="AI17" s="588">
        <v>7</v>
      </c>
      <c r="AJ17" s="588">
        <f t="shared" si="15"/>
        <v>6</v>
      </c>
      <c r="AK17" s="589" t="str">
        <f t="shared" si="16"/>
        <v>Cantabria</v>
      </c>
      <c r="AL17" s="590">
        <f t="shared" si="17"/>
        <v>1.3897835251680313</v>
      </c>
      <c r="AM17" s="586"/>
      <c r="AN17" s="588">
        <f t="shared" si="18"/>
        <v>5</v>
      </c>
      <c r="AO17" s="588">
        <v>7</v>
      </c>
      <c r="AP17" s="588">
        <f t="shared" si="19"/>
        <v>4</v>
      </c>
      <c r="AQ17" s="589" t="str">
        <f t="shared" si="20"/>
        <v>Balears, Illes</v>
      </c>
      <c r="AR17" s="590">
        <f t="shared" si="21"/>
        <v>6.4133953589597104</v>
      </c>
      <c r="AS17" s="586"/>
      <c r="AT17" s="588">
        <f t="shared" si="22"/>
        <v>2</v>
      </c>
      <c r="AU17" s="588">
        <v>7</v>
      </c>
      <c r="AV17" s="588">
        <f t="shared" si="23"/>
        <v>9</v>
      </c>
      <c r="AW17" s="589" t="str">
        <f t="shared" si="24"/>
        <v>Cataluña</v>
      </c>
      <c r="AX17" s="590">
        <f t="shared" si="25"/>
        <v>37.9735797574318</v>
      </c>
    </row>
    <row r="18" spans="1:50" s="231" customFormat="1" ht="18" customHeight="1" x14ac:dyDescent="0.15">
      <c r="A18" s="676"/>
      <c r="B18" s="677" t="s">
        <v>43</v>
      </c>
      <c r="C18" s="678"/>
      <c r="D18" s="679">
        <f t="shared" si="6"/>
        <v>2084086</v>
      </c>
      <c r="E18" s="680">
        <f t="shared" si="0"/>
        <v>4.3341382006053779</v>
      </c>
      <c r="F18" s="678"/>
      <c r="G18" s="681">
        <f>'20pobl'!J19</f>
        <v>1679650</v>
      </c>
      <c r="H18" s="682">
        <f t="shared" si="7"/>
        <v>4.3743636481304753</v>
      </c>
      <c r="I18" s="678"/>
      <c r="J18" s="681">
        <f>'20pobl'!Q19</f>
        <v>273430</v>
      </c>
      <c r="K18" s="682">
        <f t="shared" si="8"/>
        <v>4.0116362833964354</v>
      </c>
      <c r="L18" s="678"/>
      <c r="M18" s="681">
        <f>'20pobl'!X19</f>
        <v>131006</v>
      </c>
      <c r="N18" s="682">
        <f t="shared" si="1"/>
        <v>4.5617221488278998</v>
      </c>
      <c r="O18" s="678"/>
      <c r="P18" s="683">
        <f t="shared" si="2"/>
        <v>92434</v>
      </c>
      <c r="Q18" s="684">
        <f t="shared" si="9"/>
        <v>4.4352296402355753</v>
      </c>
      <c r="R18" s="678"/>
      <c r="S18" s="681">
        <f>'34adictcasaad'!G19</f>
        <v>21486</v>
      </c>
      <c r="T18" s="685">
        <f t="shared" si="10"/>
        <v>1.2791950704015718</v>
      </c>
      <c r="U18" s="678"/>
      <c r="V18" s="681">
        <f>'34adictcasaad'!J19</f>
        <v>17923</v>
      </c>
      <c r="W18" s="685">
        <f t="shared" si="11"/>
        <v>6.5548769337673258</v>
      </c>
      <c r="X18" s="678"/>
      <c r="Y18" s="604">
        <f>'34adictcasaad'!M19</f>
        <v>53025</v>
      </c>
      <c r="Z18" s="608">
        <f t="shared" si="12"/>
        <v>40.475245408607236</v>
      </c>
      <c r="AA18" s="587"/>
      <c r="AB18" s="588">
        <f t="shared" si="3"/>
        <v>6</v>
      </c>
      <c r="AC18" s="588">
        <v>8</v>
      </c>
      <c r="AD18" s="588">
        <f t="shared" si="13"/>
        <v>3</v>
      </c>
      <c r="AE18" s="589" t="str">
        <f t="shared" si="4"/>
        <v>Asturias, Principado de</v>
      </c>
      <c r="AF18" s="590">
        <f t="shared" si="5"/>
        <v>4.0811681211856152</v>
      </c>
      <c r="AG18" s="586"/>
      <c r="AH18" s="588">
        <f t="shared" si="14"/>
        <v>12</v>
      </c>
      <c r="AI18" s="588">
        <v>8</v>
      </c>
      <c r="AJ18" s="588">
        <f t="shared" si="15"/>
        <v>17</v>
      </c>
      <c r="AK18" s="589" t="str">
        <f t="shared" si="16"/>
        <v>Rioja, La</v>
      </c>
      <c r="AL18" s="590">
        <f t="shared" si="17"/>
        <v>1.3593758057286565</v>
      </c>
      <c r="AM18" s="586"/>
      <c r="AN18" s="588">
        <f t="shared" si="18"/>
        <v>4</v>
      </c>
      <c r="AO18" s="588">
        <v>8</v>
      </c>
      <c r="AP18" s="588">
        <f t="shared" si="19"/>
        <v>16</v>
      </c>
      <c r="AQ18" s="589" t="str">
        <f t="shared" si="20"/>
        <v>País Vasco</v>
      </c>
      <c r="AR18" s="590">
        <f t="shared" si="21"/>
        <v>6.2911689490639775</v>
      </c>
      <c r="AS18" s="586"/>
      <c r="AT18" s="588">
        <f t="shared" si="22"/>
        <v>4</v>
      </c>
      <c r="AU18" s="588">
        <v>8</v>
      </c>
      <c r="AV18" s="588">
        <f t="shared" si="23"/>
        <v>4</v>
      </c>
      <c r="AW18" s="589" t="str">
        <f t="shared" si="24"/>
        <v>Balears, Illes</v>
      </c>
      <c r="AX18" s="590">
        <f t="shared" si="25"/>
        <v>37.602283539486201</v>
      </c>
    </row>
    <row r="19" spans="1:50" s="231" customFormat="1" ht="18" customHeight="1" x14ac:dyDescent="0.15">
      <c r="A19" s="676"/>
      <c r="B19" s="677" t="s">
        <v>44</v>
      </c>
      <c r="C19" s="678"/>
      <c r="D19" s="679">
        <f t="shared" si="6"/>
        <v>7901963</v>
      </c>
      <c r="E19" s="680">
        <f t="shared" si="0"/>
        <v>16.433198868986342</v>
      </c>
      <c r="F19" s="678"/>
      <c r="G19" s="681">
        <f>'20pobl'!J20</f>
        <v>6372799</v>
      </c>
      <c r="H19" s="682">
        <f t="shared" si="7"/>
        <v>16.596874516978087</v>
      </c>
      <c r="I19" s="678"/>
      <c r="J19" s="681">
        <f>'20pobl'!Q20</f>
        <v>1076178</v>
      </c>
      <c r="K19" s="682">
        <f t="shared" si="8"/>
        <v>15.789177164879527</v>
      </c>
      <c r="L19" s="678"/>
      <c r="M19" s="681">
        <f>'20pobl'!X20</f>
        <v>452986</v>
      </c>
      <c r="N19" s="682">
        <f t="shared" si="1"/>
        <v>15.773294881982162</v>
      </c>
      <c r="O19" s="678"/>
      <c r="P19" s="683">
        <f t="shared" si="2"/>
        <v>327118</v>
      </c>
      <c r="Q19" s="684">
        <f t="shared" si="9"/>
        <v>4.1397055389907544</v>
      </c>
      <c r="R19" s="678"/>
      <c r="S19" s="681">
        <f>'34adictcasaad'!G20</f>
        <v>82141</v>
      </c>
      <c r="T19" s="685">
        <f t="shared" si="10"/>
        <v>1.2889312843540177</v>
      </c>
      <c r="U19" s="678"/>
      <c r="V19" s="681">
        <f>'34adictcasaad'!J20</f>
        <v>72962</v>
      </c>
      <c r="W19" s="685">
        <f t="shared" si="11"/>
        <v>6.7797334641667089</v>
      </c>
      <c r="X19" s="678"/>
      <c r="Y19" s="604">
        <f>'34adictcasaad'!M20</f>
        <v>172015</v>
      </c>
      <c r="Z19" s="608">
        <f t="shared" si="12"/>
        <v>37.9735797574318</v>
      </c>
      <c r="AA19" s="587"/>
      <c r="AB19" s="588">
        <f t="shared" si="3"/>
        <v>7</v>
      </c>
      <c r="AC19" s="588">
        <v>9</v>
      </c>
      <c r="AD19" s="588">
        <f t="shared" si="13"/>
        <v>20</v>
      </c>
      <c r="AE19" s="589" t="str">
        <f t="shared" si="4"/>
        <v>TOTAL</v>
      </c>
      <c r="AF19" s="590">
        <f t="shared" si="5"/>
        <v>4.0448609713047592</v>
      </c>
      <c r="AG19" s="586"/>
      <c r="AH19" s="588">
        <f t="shared" si="14"/>
        <v>11</v>
      </c>
      <c r="AI19" s="588">
        <v>9</v>
      </c>
      <c r="AJ19" s="588">
        <f t="shared" si="15"/>
        <v>20</v>
      </c>
      <c r="AK19" s="589" t="str">
        <f t="shared" si="16"/>
        <v>TOTAL</v>
      </c>
      <c r="AL19" s="590">
        <f t="shared" si="17"/>
        <v>1.3292789116815549</v>
      </c>
      <c r="AM19" s="586"/>
      <c r="AN19" s="588">
        <f t="shared" si="18"/>
        <v>3</v>
      </c>
      <c r="AO19" s="588">
        <v>9</v>
      </c>
      <c r="AP19" s="588">
        <f t="shared" si="19"/>
        <v>20</v>
      </c>
      <c r="AQ19" s="589" t="str">
        <f t="shared" si="20"/>
        <v>TOTAL</v>
      </c>
      <c r="AR19" s="590">
        <f t="shared" si="21"/>
        <v>6.0241152994415135</v>
      </c>
      <c r="AS19" s="586"/>
      <c r="AT19" s="588">
        <f t="shared" si="22"/>
        <v>7</v>
      </c>
      <c r="AU19" s="588">
        <v>9</v>
      </c>
      <c r="AV19" s="588">
        <f t="shared" si="23"/>
        <v>13</v>
      </c>
      <c r="AW19" s="589" t="str">
        <f t="shared" si="24"/>
        <v>Madrid, Comunidad de</v>
      </c>
      <c r="AX19" s="590">
        <f t="shared" si="25"/>
        <v>36.715298551156629</v>
      </c>
    </row>
    <row r="20" spans="1:50" s="231" customFormat="1" ht="18" customHeight="1" x14ac:dyDescent="0.15">
      <c r="A20" s="676"/>
      <c r="B20" s="677" t="s">
        <v>6</v>
      </c>
      <c r="C20" s="678"/>
      <c r="D20" s="679">
        <f t="shared" si="6"/>
        <v>5216195</v>
      </c>
      <c r="E20" s="680">
        <f t="shared" si="0"/>
        <v>10.847781718847862</v>
      </c>
      <c r="F20" s="678"/>
      <c r="G20" s="681">
        <f>'20pobl'!J21</f>
        <v>4168661</v>
      </c>
      <c r="H20" s="682">
        <f t="shared" si="7"/>
        <v>10.856570797356136</v>
      </c>
      <c r="I20" s="678"/>
      <c r="J20" s="681">
        <f>'20pobl'!Q21</f>
        <v>755276</v>
      </c>
      <c r="K20" s="682">
        <f t="shared" si="8"/>
        <v>11.08105403788365</v>
      </c>
      <c r="L20" s="678"/>
      <c r="M20" s="681">
        <f>'20pobl'!X21</f>
        <v>292258</v>
      </c>
      <c r="N20" s="682">
        <f t="shared" si="1"/>
        <v>10.176631541854148</v>
      </c>
      <c r="O20" s="678"/>
      <c r="P20" s="683">
        <f t="shared" si="2"/>
        <v>189273</v>
      </c>
      <c r="Q20" s="684">
        <f t="shared" si="9"/>
        <v>3.6285644996017212</v>
      </c>
      <c r="R20" s="678"/>
      <c r="S20" s="681">
        <f>'34adictcasaad'!G21</f>
        <v>51390</v>
      </c>
      <c r="T20" s="685">
        <f t="shared" si="10"/>
        <v>1.2327699469925715</v>
      </c>
      <c r="U20" s="678"/>
      <c r="V20" s="681">
        <f>'34adictcasaad'!J21</f>
        <v>40719</v>
      </c>
      <c r="W20" s="685">
        <f t="shared" si="11"/>
        <v>5.3912741832124942</v>
      </c>
      <c r="X20" s="678"/>
      <c r="Y20" s="604">
        <f>'34adictcasaad'!M21</f>
        <v>97164</v>
      </c>
      <c r="Z20" s="608">
        <f t="shared" si="12"/>
        <v>33.245967603966356</v>
      </c>
      <c r="AA20" s="587"/>
      <c r="AB20" s="588">
        <f t="shared" si="3"/>
        <v>11</v>
      </c>
      <c r="AC20" s="588">
        <v>10</v>
      </c>
      <c r="AD20" s="588">
        <f t="shared" si="13"/>
        <v>6</v>
      </c>
      <c r="AE20" s="589" t="str">
        <f t="shared" si="4"/>
        <v>Cantabria</v>
      </c>
      <c r="AF20" s="591">
        <f t="shared" si="5"/>
        <v>3.8987945008982186</v>
      </c>
      <c r="AG20" s="586"/>
      <c r="AH20" s="588">
        <f t="shared" si="14"/>
        <v>13</v>
      </c>
      <c r="AI20" s="588">
        <v>10</v>
      </c>
      <c r="AJ20" s="588">
        <f t="shared" si="15"/>
        <v>3</v>
      </c>
      <c r="AK20" s="589" t="str">
        <f t="shared" si="16"/>
        <v>Asturias, Principado de</v>
      </c>
      <c r="AL20" s="590">
        <f t="shared" si="17"/>
        <v>1.3063968444520666</v>
      </c>
      <c r="AM20" s="586"/>
      <c r="AN20" s="588">
        <f t="shared" si="18"/>
        <v>12</v>
      </c>
      <c r="AO20" s="588">
        <v>10</v>
      </c>
      <c r="AP20" s="588">
        <f t="shared" si="19"/>
        <v>18</v>
      </c>
      <c r="AQ20" s="589" t="str">
        <f t="shared" si="20"/>
        <v>Ceuta y Melilla</v>
      </c>
      <c r="AR20" s="590">
        <f t="shared" si="21"/>
        <v>5.8819792923839165</v>
      </c>
      <c r="AS20" s="586"/>
      <c r="AT20" s="588">
        <f t="shared" si="22"/>
        <v>11</v>
      </c>
      <c r="AU20" s="588">
        <v>10</v>
      </c>
      <c r="AV20" s="588">
        <f t="shared" si="23"/>
        <v>20</v>
      </c>
      <c r="AW20" s="589" t="str">
        <f t="shared" si="24"/>
        <v>TOTAL</v>
      </c>
      <c r="AX20" s="590">
        <f t="shared" si="25"/>
        <v>35.655573020076929</v>
      </c>
    </row>
    <row r="21" spans="1:50" s="231" customFormat="1" ht="18" customHeight="1" x14ac:dyDescent="0.15">
      <c r="A21" s="676"/>
      <c r="B21" s="677" t="s">
        <v>5</v>
      </c>
      <c r="C21" s="678"/>
      <c r="D21" s="679">
        <f t="shared" si="6"/>
        <v>1054306</v>
      </c>
      <c r="E21" s="680">
        <f t="shared" si="0"/>
        <v>2.1925716643782711</v>
      </c>
      <c r="F21" s="678"/>
      <c r="G21" s="681">
        <f>'20pobl'!J22</f>
        <v>824039</v>
      </c>
      <c r="H21" s="682">
        <f t="shared" si="7"/>
        <v>2.1460698635083428</v>
      </c>
      <c r="I21" s="678"/>
      <c r="J21" s="681">
        <f>'20pobl'!Q22</f>
        <v>157208</v>
      </c>
      <c r="K21" s="682">
        <f t="shared" si="8"/>
        <v>2.3064817936590236</v>
      </c>
      <c r="L21" s="678"/>
      <c r="M21" s="681">
        <f>'20pobl'!X22</f>
        <v>73059</v>
      </c>
      <c r="N21" s="682">
        <f t="shared" si="1"/>
        <v>2.5439663715495286</v>
      </c>
      <c r="O21" s="678"/>
      <c r="P21" s="683">
        <f t="shared" si="2"/>
        <v>56108</v>
      </c>
      <c r="Q21" s="684">
        <f t="shared" si="9"/>
        <v>5.3217946212959042</v>
      </c>
      <c r="R21" s="678"/>
      <c r="S21" s="681">
        <f>'34adictcasaad'!G22</f>
        <v>13032</v>
      </c>
      <c r="T21" s="685">
        <f t="shared" si="10"/>
        <v>1.5814785465251038</v>
      </c>
      <c r="U21" s="678"/>
      <c r="V21" s="681">
        <f>'34adictcasaad'!J22</f>
        <v>12202</v>
      </c>
      <c r="W21" s="685">
        <f t="shared" si="11"/>
        <v>7.7616915169711467</v>
      </c>
      <c r="X21" s="678"/>
      <c r="Y21" s="604">
        <f>'34adictcasaad'!M22</f>
        <v>30874</v>
      </c>
      <c r="Z21" s="608">
        <f t="shared" si="12"/>
        <v>42.258996153793511</v>
      </c>
      <c r="AA21" s="587"/>
      <c r="AB21" s="588">
        <f t="shared" si="3"/>
        <v>2</v>
      </c>
      <c r="AC21" s="588">
        <v>11</v>
      </c>
      <c r="AD21" s="588">
        <f t="shared" si="13"/>
        <v>10</v>
      </c>
      <c r="AE21" s="589" t="str">
        <f t="shared" si="4"/>
        <v>Comunitat Valenciana</v>
      </c>
      <c r="AF21" s="590">
        <f t="shared" si="5"/>
        <v>3.6285644996017212</v>
      </c>
      <c r="AG21" s="586"/>
      <c r="AH21" s="588">
        <f t="shared" si="14"/>
        <v>5</v>
      </c>
      <c r="AI21" s="588">
        <v>11</v>
      </c>
      <c r="AJ21" s="588">
        <f t="shared" si="15"/>
        <v>9</v>
      </c>
      <c r="AK21" s="589" t="str">
        <f t="shared" si="16"/>
        <v>Cataluña</v>
      </c>
      <c r="AL21" s="590">
        <f t="shared" si="17"/>
        <v>1.2889312843540177</v>
      </c>
      <c r="AM21" s="586"/>
      <c r="AN21" s="588">
        <f t="shared" si="18"/>
        <v>2</v>
      </c>
      <c r="AO21" s="588">
        <v>11</v>
      </c>
      <c r="AP21" s="588">
        <f t="shared" si="19"/>
        <v>17</v>
      </c>
      <c r="AQ21" s="589" t="str">
        <f t="shared" si="20"/>
        <v>Rioja, La</v>
      </c>
      <c r="AR21" s="590">
        <f t="shared" si="21"/>
        <v>5.6880314338579243</v>
      </c>
      <c r="AS21" s="586"/>
      <c r="AT21" s="588">
        <f t="shared" si="22"/>
        <v>3</v>
      </c>
      <c r="AU21" s="588">
        <v>11</v>
      </c>
      <c r="AV21" s="588">
        <f t="shared" si="23"/>
        <v>10</v>
      </c>
      <c r="AW21" s="589" t="str">
        <f t="shared" si="24"/>
        <v>Comunitat Valenciana</v>
      </c>
      <c r="AX21" s="590">
        <f t="shared" si="25"/>
        <v>33.245967603966356</v>
      </c>
    </row>
    <row r="22" spans="1:50" s="231" customFormat="1" ht="18" customHeight="1" x14ac:dyDescent="0.15">
      <c r="A22" s="676"/>
      <c r="B22" s="677" t="s">
        <v>38</v>
      </c>
      <c r="C22" s="678"/>
      <c r="D22" s="679">
        <f t="shared" si="6"/>
        <v>2699424</v>
      </c>
      <c r="E22" s="680">
        <f t="shared" si="0"/>
        <v>5.6138166457770797</v>
      </c>
      <c r="F22" s="678"/>
      <c r="G22" s="681">
        <f>'20pobl'!J23</f>
        <v>1989422</v>
      </c>
      <c r="H22" s="682">
        <f t="shared" si="7"/>
        <v>5.181112301724184</v>
      </c>
      <c r="I22" s="678"/>
      <c r="J22" s="681">
        <f>'20pobl'!Q23</f>
        <v>473156</v>
      </c>
      <c r="K22" s="682">
        <f t="shared" si="8"/>
        <v>6.9419221640153745</v>
      </c>
      <c r="L22" s="678"/>
      <c r="M22" s="681">
        <f>'20pobl'!X23</f>
        <v>236846</v>
      </c>
      <c r="N22" s="682">
        <f t="shared" si="1"/>
        <v>8.2471462685777208</v>
      </c>
      <c r="O22" s="678"/>
      <c r="P22" s="683">
        <f t="shared" si="2"/>
        <v>83134</v>
      </c>
      <c r="Q22" s="684">
        <f t="shared" si="9"/>
        <v>3.0796940384319025</v>
      </c>
      <c r="R22" s="678"/>
      <c r="S22" s="681">
        <f>'34adictcasaad'!G23</f>
        <v>23729</v>
      </c>
      <c r="T22" s="685">
        <f t="shared" si="10"/>
        <v>1.1927584997049394</v>
      </c>
      <c r="U22" s="678"/>
      <c r="V22" s="681">
        <f>'34adictcasaad'!J23</f>
        <v>14898</v>
      </c>
      <c r="W22" s="685">
        <f t="shared" si="11"/>
        <v>3.1486444217129232</v>
      </c>
      <c r="X22" s="678"/>
      <c r="Y22" s="604">
        <f>'34adictcasaad'!M23</f>
        <v>44507</v>
      </c>
      <c r="Z22" s="608">
        <f t="shared" si="12"/>
        <v>18.791535428084071</v>
      </c>
      <c r="AA22" s="587"/>
      <c r="AB22" s="588">
        <f t="shared" si="3"/>
        <v>17</v>
      </c>
      <c r="AC22" s="588">
        <v>12</v>
      </c>
      <c r="AD22" s="588">
        <f t="shared" si="13"/>
        <v>2</v>
      </c>
      <c r="AE22" s="589" t="str">
        <f t="shared" si="4"/>
        <v>Aragón</v>
      </c>
      <c r="AF22" s="590">
        <f t="shared" si="5"/>
        <v>3.610183935005804</v>
      </c>
      <c r="AG22" s="586"/>
      <c r="AH22" s="588">
        <f t="shared" si="14"/>
        <v>14</v>
      </c>
      <c r="AI22" s="588">
        <v>12</v>
      </c>
      <c r="AJ22" s="588">
        <f t="shared" si="15"/>
        <v>8</v>
      </c>
      <c r="AK22" s="589" t="str">
        <f t="shared" si="16"/>
        <v>Castilla - La Mancha</v>
      </c>
      <c r="AL22" s="590">
        <f t="shared" si="17"/>
        <v>1.2791950704015718</v>
      </c>
      <c r="AM22" s="586"/>
      <c r="AN22" s="588">
        <f t="shared" si="18"/>
        <v>19</v>
      </c>
      <c r="AO22" s="588">
        <v>12</v>
      </c>
      <c r="AP22" s="588">
        <f t="shared" si="19"/>
        <v>10</v>
      </c>
      <c r="AQ22" s="589" t="str">
        <f t="shared" si="20"/>
        <v>Comunitat Valenciana</v>
      </c>
      <c r="AR22" s="590">
        <f t="shared" si="21"/>
        <v>5.3912741832124942</v>
      </c>
      <c r="AS22" s="586"/>
      <c r="AT22" s="588">
        <f t="shared" si="22"/>
        <v>19</v>
      </c>
      <c r="AU22" s="588">
        <v>12</v>
      </c>
      <c r="AV22" s="588">
        <f t="shared" si="23"/>
        <v>14</v>
      </c>
      <c r="AW22" s="589" t="str">
        <f t="shared" si="24"/>
        <v>Murcia, Región de</v>
      </c>
      <c r="AX22" s="590">
        <f t="shared" si="25"/>
        <v>32.131988949501462</v>
      </c>
    </row>
    <row r="23" spans="1:50" s="231" customFormat="1" ht="18" customHeight="1" x14ac:dyDescent="0.15">
      <c r="A23" s="676"/>
      <c r="B23" s="677" t="s">
        <v>45</v>
      </c>
      <c r="C23" s="678"/>
      <c r="D23" s="679">
        <f t="shared" si="6"/>
        <v>6871903</v>
      </c>
      <c r="E23" s="680">
        <f t="shared" si="0"/>
        <v>14.291050034957625</v>
      </c>
      <c r="F23" s="678"/>
      <c r="G23" s="681">
        <f>'20pobl'!J24</f>
        <v>5605365</v>
      </c>
      <c r="H23" s="682">
        <f t="shared" si="7"/>
        <v>14.598222778854451</v>
      </c>
      <c r="I23" s="678"/>
      <c r="J23" s="681">
        <f>'20pobl'!Q24</f>
        <v>890790</v>
      </c>
      <c r="K23" s="682">
        <f t="shared" si="8"/>
        <v>13.069251672774424</v>
      </c>
      <c r="L23" s="678"/>
      <c r="M23" s="681">
        <f>'20pobl'!X24</f>
        <v>375748</v>
      </c>
      <c r="N23" s="682">
        <f t="shared" si="1"/>
        <v>13.083812756498068</v>
      </c>
      <c r="O23" s="678"/>
      <c r="P23" s="683">
        <f t="shared" si="2"/>
        <v>242621</v>
      </c>
      <c r="Q23" s="684">
        <f t="shared" si="9"/>
        <v>3.5306231767241183</v>
      </c>
      <c r="R23" s="678"/>
      <c r="S23" s="681">
        <f>'34adictcasaad'!G24</f>
        <v>57445</v>
      </c>
      <c r="T23" s="685">
        <f t="shared" si="10"/>
        <v>1.0248217555859431</v>
      </c>
      <c r="U23" s="678"/>
      <c r="V23" s="681">
        <f>'34adictcasaad'!J24</f>
        <v>47219</v>
      </c>
      <c r="W23" s="685">
        <f t="shared" si="11"/>
        <v>5.3008004131164475</v>
      </c>
      <c r="X23" s="678"/>
      <c r="Y23" s="604">
        <f>'34adictcasaad'!M24</f>
        <v>137957</v>
      </c>
      <c r="Z23" s="608">
        <f t="shared" si="12"/>
        <v>36.715298551156629</v>
      </c>
      <c r="AA23" s="587"/>
      <c r="AB23" s="588">
        <f t="shared" si="3"/>
        <v>13</v>
      </c>
      <c r="AC23" s="588">
        <v>13</v>
      </c>
      <c r="AD23" s="588">
        <f t="shared" si="13"/>
        <v>13</v>
      </c>
      <c r="AE23" s="589" t="str">
        <f t="shared" si="4"/>
        <v>Madrid, Comunidad de</v>
      </c>
      <c r="AF23" s="590">
        <f t="shared" si="5"/>
        <v>3.5306231767241183</v>
      </c>
      <c r="AG23" s="586"/>
      <c r="AH23" s="588">
        <f t="shared" si="14"/>
        <v>17</v>
      </c>
      <c r="AI23" s="588">
        <v>13</v>
      </c>
      <c r="AJ23" s="588">
        <f t="shared" si="15"/>
        <v>10</v>
      </c>
      <c r="AK23" s="589" t="str">
        <f t="shared" si="16"/>
        <v>Comunitat Valenciana</v>
      </c>
      <c r="AL23" s="590">
        <f t="shared" si="17"/>
        <v>1.2327699469925715</v>
      </c>
      <c r="AM23" s="586"/>
      <c r="AN23" s="588">
        <f t="shared" si="18"/>
        <v>13</v>
      </c>
      <c r="AO23" s="588">
        <v>13</v>
      </c>
      <c r="AP23" s="588">
        <f t="shared" si="19"/>
        <v>13</v>
      </c>
      <c r="AQ23" s="589" t="str">
        <f t="shared" si="20"/>
        <v>Madrid, Comunidad de</v>
      </c>
      <c r="AR23" s="590">
        <f t="shared" si="21"/>
        <v>5.3008004131164475</v>
      </c>
      <c r="AS23" s="586"/>
      <c r="AT23" s="588">
        <f t="shared" si="22"/>
        <v>9</v>
      </c>
      <c r="AU23" s="588">
        <v>13</v>
      </c>
      <c r="AV23" s="588">
        <f t="shared" si="23"/>
        <v>2</v>
      </c>
      <c r="AW23" s="589" t="str">
        <f t="shared" si="24"/>
        <v>Aragón</v>
      </c>
      <c r="AX23" s="590">
        <f t="shared" si="25"/>
        <v>30.612032439072635</v>
      </c>
    </row>
    <row r="24" spans="1:50" s="231" customFormat="1" ht="18" customHeight="1" x14ac:dyDescent="0.15">
      <c r="A24" s="676"/>
      <c r="B24" s="677" t="s">
        <v>46</v>
      </c>
      <c r="C24" s="678"/>
      <c r="D24" s="679">
        <f t="shared" si="6"/>
        <v>1551692</v>
      </c>
      <c r="E24" s="680">
        <f t="shared" si="0"/>
        <v>3.2269530013510765</v>
      </c>
      <c r="F24" s="678"/>
      <c r="G24" s="681">
        <f>'20pobl'!J25</f>
        <v>1298039</v>
      </c>
      <c r="H24" s="682">
        <f t="shared" si="7"/>
        <v>3.3805224990061222</v>
      </c>
      <c r="I24" s="678"/>
      <c r="J24" s="681">
        <f>'20pobl'!Q25</f>
        <v>182344</v>
      </c>
      <c r="K24" s="682">
        <f t="shared" si="8"/>
        <v>2.6752653566164635</v>
      </c>
      <c r="L24" s="678"/>
      <c r="M24" s="681">
        <f>'20pobl'!X25</f>
        <v>71309</v>
      </c>
      <c r="N24" s="682">
        <f t="shared" si="1"/>
        <v>2.4830301261832948</v>
      </c>
      <c r="O24" s="678"/>
      <c r="P24" s="683">
        <f t="shared" si="2"/>
        <v>54004</v>
      </c>
      <c r="Q24" s="684">
        <f t="shared" si="9"/>
        <v>3.4803298592761966</v>
      </c>
      <c r="R24" s="678"/>
      <c r="S24" s="681">
        <f>'34adictcasaad'!G25</f>
        <v>19350</v>
      </c>
      <c r="T24" s="685">
        <f t="shared" si="10"/>
        <v>1.4907102174896132</v>
      </c>
      <c r="U24" s="678"/>
      <c r="V24" s="681">
        <f>'34adictcasaad'!J25</f>
        <v>11741</v>
      </c>
      <c r="W24" s="685">
        <f t="shared" si="11"/>
        <v>6.4389286184354848</v>
      </c>
      <c r="X24" s="678"/>
      <c r="Y24" s="604">
        <f>'34adictcasaad'!M25</f>
        <v>22913</v>
      </c>
      <c r="Z24" s="608">
        <f t="shared" si="12"/>
        <v>32.131988949501462</v>
      </c>
      <c r="AA24" s="587"/>
      <c r="AB24" s="588">
        <f t="shared" si="3"/>
        <v>14</v>
      </c>
      <c r="AC24" s="588">
        <v>14</v>
      </c>
      <c r="AD24" s="588">
        <f t="shared" si="13"/>
        <v>14</v>
      </c>
      <c r="AE24" s="589" t="str">
        <f t="shared" si="4"/>
        <v>Murcia, Región de</v>
      </c>
      <c r="AF24" s="590">
        <f t="shared" si="5"/>
        <v>3.4803298592761966</v>
      </c>
      <c r="AG24" s="586"/>
      <c r="AH24" s="588">
        <f t="shared" si="14"/>
        <v>6</v>
      </c>
      <c r="AI24" s="588">
        <v>14</v>
      </c>
      <c r="AJ24" s="588">
        <f t="shared" si="15"/>
        <v>12</v>
      </c>
      <c r="AK24" s="589" t="str">
        <f t="shared" si="16"/>
        <v>Galicia</v>
      </c>
      <c r="AL24" s="590">
        <f t="shared" si="17"/>
        <v>1.1927584997049394</v>
      </c>
      <c r="AM24" s="586"/>
      <c r="AN24" s="588">
        <f t="shared" si="18"/>
        <v>6</v>
      </c>
      <c r="AO24" s="588">
        <v>14</v>
      </c>
      <c r="AP24" s="588">
        <f t="shared" si="19"/>
        <v>6</v>
      </c>
      <c r="AQ24" s="589" t="str">
        <f t="shared" si="20"/>
        <v>Cantabria</v>
      </c>
      <c r="AR24" s="590">
        <f t="shared" si="21"/>
        <v>4.9828196317759881</v>
      </c>
      <c r="AS24" s="586"/>
      <c r="AT24" s="588">
        <f t="shared" si="22"/>
        <v>12</v>
      </c>
      <c r="AU24" s="588">
        <v>14</v>
      </c>
      <c r="AV24" s="588">
        <f t="shared" si="23"/>
        <v>15</v>
      </c>
      <c r="AW24" s="589" t="str">
        <f t="shared" si="24"/>
        <v>Navarra, Comunidad Foral de</v>
      </c>
      <c r="AX24" s="590">
        <f t="shared" si="25"/>
        <v>30.516353180783515</v>
      </c>
    </row>
    <row r="25" spans="1:50" s="231" customFormat="1" ht="18" customHeight="1" x14ac:dyDescent="0.15">
      <c r="B25" s="677" t="s">
        <v>47</v>
      </c>
      <c r="C25" s="678"/>
      <c r="D25" s="686">
        <f t="shared" si="6"/>
        <v>672155</v>
      </c>
      <c r="E25" s="680">
        <f t="shared" si="0"/>
        <v>1.3978370672937237</v>
      </c>
      <c r="F25" s="678"/>
      <c r="G25" s="687">
        <f>'20pobl'!J26</f>
        <v>534721</v>
      </c>
      <c r="H25" s="682">
        <f t="shared" si="7"/>
        <v>1.3925901850337723</v>
      </c>
      <c r="I25" s="678"/>
      <c r="J25" s="687">
        <f>'20pobl'!Q26</f>
        <v>95699</v>
      </c>
      <c r="K25" s="682">
        <f t="shared" si="8"/>
        <v>1.4040506918946549</v>
      </c>
      <c r="L25" s="678"/>
      <c r="M25" s="687">
        <f>'20pobl'!X26</f>
        <v>41735</v>
      </c>
      <c r="N25" s="682">
        <f t="shared" si="1"/>
        <v>1.4532424002055815</v>
      </c>
      <c r="O25" s="678"/>
      <c r="P25" s="688">
        <f t="shared" si="2"/>
        <v>22027</v>
      </c>
      <c r="Q25" s="684">
        <f t="shared" si="9"/>
        <v>3.2770715088037727</v>
      </c>
      <c r="R25" s="678"/>
      <c r="S25" s="687">
        <f>'34adictcasaad'!G26</f>
        <v>5192</v>
      </c>
      <c r="T25" s="685">
        <f t="shared" si="10"/>
        <v>0.9709736479397667</v>
      </c>
      <c r="U25" s="678"/>
      <c r="V25" s="687">
        <f>'34adictcasaad'!J26</f>
        <v>4099</v>
      </c>
      <c r="W25" s="685">
        <f t="shared" si="11"/>
        <v>4.2832213502753422</v>
      </c>
      <c r="X25" s="678"/>
      <c r="Y25" s="610">
        <f>'34adictcasaad'!M26</f>
        <v>12736</v>
      </c>
      <c r="Z25" s="608">
        <f t="shared" si="12"/>
        <v>30.516353180783515</v>
      </c>
      <c r="AA25" s="587"/>
      <c r="AB25" s="588">
        <f t="shared" si="3"/>
        <v>16</v>
      </c>
      <c r="AC25" s="588">
        <v>15</v>
      </c>
      <c r="AD25" s="588">
        <f t="shared" si="13"/>
        <v>4</v>
      </c>
      <c r="AE25" s="589" t="str">
        <f t="shared" si="4"/>
        <v>Balears, Illes</v>
      </c>
      <c r="AF25" s="590">
        <f t="shared" si="5"/>
        <v>3.3702618219927829</v>
      </c>
      <c r="AG25" s="586"/>
      <c r="AH25" s="588">
        <f t="shared" si="14"/>
        <v>18</v>
      </c>
      <c r="AI25" s="588">
        <v>15</v>
      </c>
      <c r="AJ25" s="588">
        <f t="shared" si="15"/>
        <v>4</v>
      </c>
      <c r="AK25" s="589" t="str">
        <f t="shared" si="16"/>
        <v>Balears, Illes</v>
      </c>
      <c r="AL25" s="590">
        <f t="shared" si="17"/>
        <v>1.1468643598067938</v>
      </c>
      <c r="AM25" s="586"/>
      <c r="AN25" s="588">
        <f t="shared" si="18"/>
        <v>17</v>
      </c>
      <c r="AO25" s="588">
        <v>15</v>
      </c>
      <c r="AP25" s="588">
        <f t="shared" si="19"/>
        <v>3</v>
      </c>
      <c r="AQ25" s="589" t="str">
        <f t="shared" si="20"/>
        <v>Asturias, Principado de</v>
      </c>
      <c r="AR25" s="590">
        <f t="shared" si="21"/>
        <v>4.5702874407631979</v>
      </c>
      <c r="AS25" s="586"/>
      <c r="AT25" s="588">
        <f t="shared" si="22"/>
        <v>14</v>
      </c>
      <c r="AU25" s="588">
        <v>15</v>
      </c>
      <c r="AV25" s="588">
        <f t="shared" si="23"/>
        <v>18</v>
      </c>
      <c r="AW25" s="589" t="str">
        <f t="shared" si="24"/>
        <v>Ceuta y Melilla</v>
      </c>
      <c r="AX25" s="590">
        <f t="shared" si="25"/>
        <v>29.590787579683322</v>
      </c>
    </row>
    <row r="26" spans="1:50" s="231" customFormat="1" ht="18" customHeight="1" x14ac:dyDescent="0.15">
      <c r="B26" s="677" t="s">
        <v>48</v>
      </c>
      <c r="C26" s="678"/>
      <c r="D26" s="686">
        <f t="shared" si="6"/>
        <v>2216302</v>
      </c>
      <c r="E26" s="680">
        <f t="shared" si="0"/>
        <v>4.6090992225263738</v>
      </c>
      <c r="F26" s="678"/>
      <c r="G26" s="687">
        <f>'20pobl'!J27</f>
        <v>1696058</v>
      </c>
      <c r="H26" s="682">
        <f t="shared" si="7"/>
        <v>4.4170955022301532</v>
      </c>
      <c r="I26" s="678"/>
      <c r="J26" s="687">
        <f>'20pobl'!Q27</f>
        <v>361316</v>
      </c>
      <c r="K26" s="682">
        <f t="shared" si="8"/>
        <v>5.3010583161016225</v>
      </c>
      <c r="L26" s="678"/>
      <c r="M26" s="687">
        <f>'20pobl'!X27</f>
        <v>158928</v>
      </c>
      <c r="N26" s="682">
        <f t="shared" si="1"/>
        <v>5.5339860591798891</v>
      </c>
      <c r="O26" s="678"/>
      <c r="P26" s="688">
        <f t="shared" si="2"/>
        <v>113489</v>
      </c>
      <c r="Q26" s="684">
        <f t="shared" si="9"/>
        <v>5.1206469154474439</v>
      </c>
      <c r="R26" s="678"/>
      <c r="S26" s="687">
        <f>'34adictcasaad'!G27</f>
        <v>29959</v>
      </c>
      <c r="T26" s="685">
        <f t="shared" si="10"/>
        <v>1.7663900644907191</v>
      </c>
      <c r="U26" s="678"/>
      <c r="V26" s="687">
        <f>'34adictcasaad'!J27</f>
        <v>22731</v>
      </c>
      <c r="W26" s="685">
        <f t="shared" si="11"/>
        <v>6.2911689490639775</v>
      </c>
      <c r="X26" s="678"/>
      <c r="Y26" s="610">
        <f>'34adictcasaad'!M27</f>
        <v>60799</v>
      </c>
      <c r="Z26" s="608">
        <f t="shared" si="12"/>
        <v>38.255688110339271</v>
      </c>
      <c r="AA26" s="587"/>
      <c r="AB26" s="588">
        <f t="shared" si="3"/>
        <v>3</v>
      </c>
      <c r="AC26" s="588">
        <v>16</v>
      </c>
      <c r="AD26" s="588">
        <f t="shared" si="13"/>
        <v>15</v>
      </c>
      <c r="AE26" s="589" t="str">
        <f t="shared" si="4"/>
        <v>Navarra, Comunidad Foral de</v>
      </c>
      <c r="AF26" s="591">
        <f t="shared" si="5"/>
        <v>3.2770715088037727</v>
      </c>
      <c r="AG26" s="586"/>
      <c r="AH26" s="588">
        <f t="shared" si="14"/>
        <v>2</v>
      </c>
      <c r="AI26" s="588">
        <v>16</v>
      </c>
      <c r="AJ26" s="588">
        <f t="shared" si="15"/>
        <v>5</v>
      </c>
      <c r="AK26" s="589" t="str">
        <f t="shared" si="16"/>
        <v>Canarias</v>
      </c>
      <c r="AL26" s="590">
        <f t="shared" si="17"/>
        <v>1.0890412046413052</v>
      </c>
      <c r="AM26" s="586"/>
      <c r="AN26" s="588">
        <f t="shared" si="18"/>
        <v>8</v>
      </c>
      <c r="AO26" s="588">
        <v>16</v>
      </c>
      <c r="AP26" s="588">
        <f t="shared" si="19"/>
        <v>2</v>
      </c>
      <c r="AQ26" s="589" t="str">
        <f t="shared" si="20"/>
        <v>Aragón</v>
      </c>
      <c r="AR26" s="590">
        <f t="shared" si="21"/>
        <v>4.5588652341126306</v>
      </c>
      <c r="AS26" s="586"/>
      <c r="AT26" s="588">
        <f t="shared" si="22"/>
        <v>6</v>
      </c>
      <c r="AU26" s="588">
        <v>16</v>
      </c>
      <c r="AV26" s="588">
        <f t="shared" si="23"/>
        <v>6</v>
      </c>
      <c r="AW26" s="589" t="str">
        <f t="shared" si="24"/>
        <v>Cantabria</v>
      </c>
      <c r="AX26" s="590">
        <f t="shared" si="25"/>
        <v>29.069767441860463</v>
      </c>
    </row>
    <row r="27" spans="1:50" s="231" customFormat="1" ht="18" customHeight="1" x14ac:dyDescent="0.15">
      <c r="B27" s="677" t="s">
        <v>49</v>
      </c>
      <c r="C27" s="678"/>
      <c r="D27" s="686">
        <f t="shared" si="6"/>
        <v>322282</v>
      </c>
      <c r="E27" s="689">
        <f t="shared" si="0"/>
        <v>0.67022892892495911</v>
      </c>
      <c r="F27" s="678"/>
      <c r="G27" s="687">
        <f>'20pobl'!J28</f>
        <v>252101</v>
      </c>
      <c r="H27" s="690">
        <f t="shared" si="7"/>
        <v>0.65655431194435798</v>
      </c>
      <c r="I27" s="678"/>
      <c r="J27" s="687">
        <f>'20pobl'!Q28</f>
        <v>48101</v>
      </c>
      <c r="K27" s="690">
        <f t="shared" si="8"/>
        <v>0.70571523559101768</v>
      </c>
      <c r="L27" s="678"/>
      <c r="M27" s="687">
        <f>'20pobl'!X28</f>
        <v>22080</v>
      </c>
      <c r="N27" s="690">
        <f t="shared" si="1"/>
        <v>0.7688413129636813</v>
      </c>
      <c r="O27" s="678"/>
      <c r="P27" s="688">
        <f t="shared" si="2"/>
        <v>14641</v>
      </c>
      <c r="Q27" s="691">
        <f t="shared" si="9"/>
        <v>4.5429158314767815</v>
      </c>
      <c r="R27" s="678"/>
      <c r="S27" s="687">
        <f>'34adictcasaad'!G28</f>
        <v>3427</v>
      </c>
      <c r="T27" s="414">
        <f t="shared" si="10"/>
        <v>1.3593758057286565</v>
      </c>
      <c r="U27" s="678"/>
      <c r="V27" s="687">
        <f>'34adictcasaad'!J28</f>
        <v>2736</v>
      </c>
      <c r="W27" s="414">
        <f t="shared" si="11"/>
        <v>5.6880314338579243</v>
      </c>
      <c r="X27" s="678"/>
      <c r="Y27" s="610">
        <f>'34adictcasaad'!M28</f>
        <v>8478</v>
      </c>
      <c r="Z27" s="611">
        <f t="shared" si="12"/>
        <v>38.396739130434781</v>
      </c>
      <c r="AA27" s="587"/>
      <c r="AB27" s="588">
        <f t="shared" si="3"/>
        <v>4</v>
      </c>
      <c r="AC27" s="588">
        <v>17</v>
      </c>
      <c r="AD27" s="588">
        <f t="shared" si="13"/>
        <v>12</v>
      </c>
      <c r="AE27" s="589" t="str">
        <f t="shared" si="4"/>
        <v>Galicia</v>
      </c>
      <c r="AF27" s="590">
        <f t="shared" si="5"/>
        <v>3.0796940384319025</v>
      </c>
      <c r="AG27" s="586"/>
      <c r="AH27" s="588">
        <f t="shared" si="14"/>
        <v>8</v>
      </c>
      <c r="AI27" s="588">
        <v>17</v>
      </c>
      <c r="AJ27" s="588">
        <f t="shared" si="15"/>
        <v>13</v>
      </c>
      <c r="AK27" s="589" t="str">
        <f t="shared" si="16"/>
        <v>Madrid, Comunidad de</v>
      </c>
      <c r="AL27" s="590">
        <f t="shared" si="17"/>
        <v>1.0248217555859431</v>
      </c>
      <c r="AM27" s="586"/>
      <c r="AN27" s="588">
        <f t="shared" si="18"/>
        <v>11</v>
      </c>
      <c r="AO27" s="588">
        <v>17</v>
      </c>
      <c r="AP27" s="588">
        <f t="shared" si="19"/>
        <v>15</v>
      </c>
      <c r="AQ27" s="589" t="str">
        <f t="shared" si="20"/>
        <v>Navarra, Comunidad Foral de</v>
      </c>
      <c r="AR27" s="590">
        <f t="shared" si="21"/>
        <v>4.2832213502753422</v>
      </c>
      <c r="AS27" s="586"/>
      <c r="AT27" s="588">
        <f t="shared" si="22"/>
        <v>5</v>
      </c>
      <c r="AU27" s="588">
        <v>17</v>
      </c>
      <c r="AV27" s="588">
        <f t="shared" si="23"/>
        <v>3</v>
      </c>
      <c r="AW27" s="589" t="str">
        <f t="shared" si="24"/>
        <v>Asturias, Principado de</v>
      </c>
      <c r="AX27" s="590">
        <f t="shared" si="25"/>
        <v>27.061852597952154</v>
      </c>
    </row>
    <row r="28" spans="1:50" s="231" customFormat="1" ht="18" customHeight="1" x14ac:dyDescent="0.15">
      <c r="B28" s="677" t="s">
        <v>4</v>
      </c>
      <c r="C28" s="678"/>
      <c r="D28" s="686">
        <f t="shared" si="6"/>
        <v>168545</v>
      </c>
      <c r="E28" s="689">
        <f t="shared" si="0"/>
        <v>0.35051208204509476</v>
      </c>
      <c r="F28" s="678"/>
      <c r="G28" s="687">
        <f>'20pobl'!J29</f>
        <v>147939</v>
      </c>
      <c r="H28" s="690">
        <f t="shared" si="7"/>
        <v>0.38528204312849362</v>
      </c>
      <c r="I28" s="678"/>
      <c r="J28" s="687">
        <f>'20pobl'!Q29</f>
        <v>15743</v>
      </c>
      <c r="K28" s="690">
        <f t="shared" si="8"/>
        <v>0.23097388731854621</v>
      </c>
      <c r="L28" s="678"/>
      <c r="M28" s="687">
        <f>'20pobl'!X29</f>
        <v>4863</v>
      </c>
      <c r="N28" s="690">
        <f t="shared" si="1"/>
        <v>0.16933312069485426</v>
      </c>
      <c r="O28" s="678"/>
      <c r="P28" s="688">
        <f t="shared" si="2"/>
        <v>5050</v>
      </c>
      <c r="Q28" s="691">
        <f t="shared" si="9"/>
        <v>2.9962324601738408</v>
      </c>
      <c r="R28" s="678"/>
      <c r="S28" s="687">
        <f>'34adictcasaad'!G29</f>
        <v>2685</v>
      </c>
      <c r="T28" s="414">
        <f t="shared" si="10"/>
        <v>1.8149372376452457</v>
      </c>
      <c r="U28" s="678"/>
      <c r="V28" s="687">
        <f>'34adictcasaad'!J29</f>
        <v>926</v>
      </c>
      <c r="W28" s="414">
        <f t="shared" si="11"/>
        <v>5.8819792923839165</v>
      </c>
      <c r="X28" s="678"/>
      <c r="Y28" s="610">
        <f>'34adictcasaad'!M29</f>
        <v>1439</v>
      </c>
      <c r="Z28" s="611">
        <f t="shared" si="12"/>
        <v>29.590787579683322</v>
      </c>
      <c r="AA28" s="587"/>
      <c r="AB28" s="588">
        <f t="shared" si="3"/>
        <v>18</v>
      </c>
      <c r="AC28" s="588">
        <v>18</v>
      </c>
      <c r="AD28" s="588">
        <f t="shared" si="13"/>
        <v>18</v>
      </c>
      <c r="AE28" s="589" t="str">
        <f t="shared" si="4"/>
        <v>Ceuta y Melilla</v>
      </c>
      <c r="AF28" s="590">
        <f t="shared" si="5"/>
        <v>2.9962324601738408</v>
      </c>
      <c r="AG28" s="586"/>
      <c r="AH28" s="588">
        <f t="shared" si="14"/>
        <v>1</v>
      </c>
      <c r="AI28" s="588">
        <v>18</v>
      </c>
      <c r="AJ28" s="588">
        <f t="shared" si="15"/>
        <v>15</v>
      </c>
      <c r="AK28" s="589" t="str">
        <f t="shared" si="16"/>
        <v>Navarra, Comunidad Foral de</v>
      </c>
      <c r="AL28" s="590">
        <f t="shared" si="17"/>
        <v>0.9709736479397667</v>
      </c>
      <c r="AM28" s="586"/>
      <c r="AN28" s="588">
        <f t="shared" si="18"/>
        <v>10</v>
      </c>
      <c r="AO28" s="588">
        <v>18</v>
      </c>
      <c r="AP28" s="588">
        <f t="shared" si="19"/>
        <v>5</v>
      </c>
      <c r="AQ28" s="589" t="str">
        <f t="shared" si="20"/>
        <v>Canarias</v>
      </c>
      <c r="AR28" s="590">
        <f t="shared" si="21"/>
        <v>3.9559570119338034</v>
      </c>
      <c r="AS28" s="586"/>
      <c r="AT28" s="588">
        <f t="shared" si="22"/>
        <v>15</v>
      </c>
      <c r="AU28" s="588">
        <v>18</v>
      </c>
      <c r="AV28" s="588">
        <f t="shared" si="23"/>
        <v>5</v>
      </c>
      <c r="AW28" s="589" t="str">
        <f t="shared" si="24"/>
        <v>Canarias</v>
      </c>
      <c r="AX28" s="590">
        <f t="shared" si="25"/>
        <v>22.32398804562181</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671"/>
      <c r="Z29" s="592"/>
      <c r="AA29" s="587"/>
      <c r="AB29" s="584"/>
      <c r="AC29" s="584"/>
      <c r="AD29" s="588">
        <f>MATCH(AC30,AB$11:AB$30,0)</f>
        <v>5</v>
      </c>
      <c r="AE29" s="589" t="str">
        <f t="shared" si="4"/>
        <v>Canarias</v>
      </c>
      <c r="AF29" s="590">
        <f t="shared" si="5"/>
        <v>2.4063088563300039</v>
      </c>
      <c r="AG29" s="586"/>
      <c r="AH29" s="584"/>
      <c r="AI29" s="584"/>
      <c r="AJ29" s="588">
        <f>MATCH(AI30,AH$11:AH$30,0)</f>
        <v>2</v>
      </c>
      <c r="AK29" s="589" t="str">
        <f t="shared" si="16"/>
        <v>Aragón</v>
      </c>
      <c r="AL29" s="590">
        <f t="shared" si="17"/>
        <v>0.94374946731543263</v>
      </c>
      <c r="AM29" s="586"/>
      <c r="AN29" s="584"/>
      <c r="AO29" s="584"/>
      <c r="AP29" s="588">
        <f>MATCH(AO30,AN$11:AN$30,0)</f>
        <v>12</v>
      </c>
      <c r="AQ29" s="589" t="str">
        <f t="shared" si="20"/>
        <v>Galicia</v>
      </c>
      <c r="AR29" s="590">
        <f>INDEX(W$11:W$30,AP29,1)</f>
        <v>3.1486444217129232</v>
      </c>
      <c r="AS29" s="586"/>
      <c r="AT29" s="584"/>
      <c r="AU29" s="584"/>
      <c r="AV29" s="588">
        <f>MATCH(AU30,AT$11:AT$30,0)</f>
        <v>12</v>
      </c>
      <c r="AW29" s="589" t="str">
        <f t="shared" si="24"/>
        <v>Galicia</v>
      </c>
      <c r="AX29" s="590">
        <f t="shared" si="25"/>
        <v>18.791535428084071</v>
      </c>
    </row>
    <row r="30" spans="1:50" s="439" customFormat="1" ht="18" customHeight="1" x14ac:dyDescent="0.15">
      <c r="B30" s="696" t="s">
        <v>3</v>
      </c>
      <c r="C30" s="674"/>
      <c r="D30" s="697">
        <f>SUM(D11:D28)</f>
        <v>48085361</v>
      </c>
      <c r="E30" s="695">
        <f>SUM(E11:E28)</f>
        <v>99.999999999999986</v>
      </c>
      <c r="F30" s="674"/>
      <c r="G30" s="697">
        <f>SUM(G11:G28)</f>
        <v>38397585</v>
      </c>
      <c r="H30" s="698">
        <f>SUM(H11:H28)</f>
        <v>100.00000000000001</v>
      </c>
      <c r="I30" s="674"/>
      <c r="J30" s="697">
        <f>SUM(J11:J28)</f>
        <v>6815922</v>
      </c>
      <c r="K30" s="698">
        <f>SUM(K11:K28)</f>
        <v>99.999999999999986</v>
      </c>
      <c r="L30" s="674"/>
      <c r="M30" s="697">
        <f>SUM(M11:M28)</f>
        <v>2871854</v>
      </c>
      <c r="N30" s="698">
        <f>SUM(N11:N28)</f>
        <v>100.00000000000001</v>
      </c>
      <c r="O30" s="674"/>
      <c r="P30" s="697">
        <f>SUM(P11:P28)</f>
        <v>1944986</v>
      </c>
      <c r="Q30" s="694">
        <f>P30*100/D30</f>
        <v>4.0448609713047592</v>
      </c>
      <c r="R30" s="674"/>
      <c r="S30" s="697">
        <f>SUM(S11:S28)</f>
        <v>510411</v>
      </c>
      <c r="T30" s="695">
        <f>S30*100/G30</f>
        <v>1.3292789116815549</v>
      </c>
      <c r="U30" s="674"/>
      <c r="V30" s="697">
        <f>SUM(V11:V28)</f>
        <v>410599</v>
      </c>
      <c r="W30" s="695">
        <f>V30*100/J30</f>
        <v>6.0241152994415135</v>
      </c>
      <c r="X30" s="674"/>
      <c r="Y30" s="791">
        <f>SUM(Y11:Y28)</f>
        <v>1023976</v>
      </c>
      <c r="Z30" s="593">
        <f>Y30*100/M30</f>
        <v>35.655573020076929</v>
      </c>
      <c r="AA30" s="587"/>
      <c r="AB30" s="588">
        <f>_xlfn.RANK.EQ(Q30,Q$11:Q$30,0)</f>
        <v>9</v>
      </c>
      <c r="AC30" s="588">
        <v>19</v>
      </c>
      <c r="AD30" s="584"/>
      <c r="AE30" s="584"/>
      <c r="AF30" s="594"/>
      <c r="AG30" s="297"/>
      <c r="AH30" s="588">
        <f t="shared" si="14"/>
        <v>9</v>
      </c>
      <c r="AI30" s="588">
        <v>19</v>
      </c>
      <c r="AJ30" s="584"/>
      <c r="AK30" s="584"/>
      <c r="AL30" s="594"/>
      <c r="AM30" s="297"/>
      <c r="AN30" s="588">
        <f t="shared" si="18"/>
        <v>9</v>
      </c>
      <c r="AO30" s="588">
        <v>19</v>
      </c>
      <c r="AP30" s="584"/>
      <c r="AQ30" s="584"/>
      <c r="AR30" s="594"/>
      <c r="AS30" s="297"/>
      <c r="AT30" s="588">
        <f t="shared" si="22"/>
        <v>10</v>
      </c>
      <c r="AU30" s="588">
        <v>19</v>
      </c>
      <c r="AV30" s="584"/>
      <c r="AW30" s="584"/>
      <c r="AX30" s="594"/>
    </row>
    <row r="31" spans="1:50" s="297" customFormat="1" ht="5.25" customHeight="1" x14ac:dyDescent="0.2">
      <c r="B31" s="257" t="s">
        <v>42</v>
      </c>
      <c r="C31" s="612"/>
      <c r="D31" s="612"/>
      <c r="E31" s="612"/>
      <c r="F31" s="612"/>
      <c r="G31" s="612"/>
      <c r="H31" s="612"/>
      <c r="I31" s="612"/>
      <c r="R31" s="612"/>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68" t="s">
        <v>179</v>
      </c>
      <c r="C33" s="1068"/>
      <c r="D33" s="1068"/>
      <c r="E33" s="1068"/>
      <c r="F33" s="1068"/>
      <c r="G33" s="1068"/>
      <c r="H33" s="1068"/>
      <c r="I33" s="1068"/>
      <c r="J33" s="1068"/>
      <c r="K33" s="1068"/>
      <c r="L33" s="1068"/>
      <c r="M33" s="1068"/>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50"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6"/>
  <sheetViews>
    <sheetView zoomScale="70" zoomScaleNormal="7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3"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3" t="s">
        <v>143</v>
      </c>
      <c r="G1" s="713"/>
      <c r="H1" s="713"/>
      <c r="I1" s="713" t="s">
        <v>19</v>
      </c>
      <c r="Z1" s="1007"/>
      <c r="AA1" s="713"/>
      <c r="AB1" s="950"/>
      <c r="AC1" s="713"/>
      <c r="AD1" s="1007"/>
      <c r="AE1" s="1007"/>
      <c r="AF1" s="1007"/>
    </row>
    <row r="2" spans="1:34" s="205" customFormat="1" x14ac:dyDescent="0.2">
      <c r="B2" s="1045"/>
      <c r="C2" s="1045"/>
      <c r="Z2" s="507"/>
      <c r="AA2" s="616"/>
      <c r="AB2" s="951"/>
      <c r="AC2" s="616"/>
      <c r="AD2" s="507"/>
      <c r="AE2" s="507"/>
      <c r="AF2" s="507"/>
    </row>
    <row r="3" spans="1:34" s="208" customFormat="1" ht="37.5" customHeight="1" x14ac:dyDescent="0.2">
      <c r="B3" s="1046"/>
      <c r="C3" s="1046"/>
      <c r="Z3" s="507"/>
      <c r="AA3" s="616"/>
      <c r="AB3" s="951"/>
      <c r="AC3" s="616"/>
      <c r="AD3" s="507"/>
      <c r="AE3" s="507"/>
      <c r="AF3" s="507"/>
    </row>
    <row r="4" spans="1:34" s="208" customFormat="1" ht="19.5" x14ac:dyDescent="0.2">
      <c r="A4" s="1092" t="s">
        <v>485</v>
      </c>
      <c r="B4" s="1092"/>
      <c r="C4" s="1092"/>
      <c r="D4" s="1092"/>
      <c r="E4" s="1092"/>
      <c r="F4" s="1092"/>
      <c r="G4" s="1092"/>
      <c r="H4" s="1092"/>
      <c r="I4" s="1092"/>
      <c r="J4" s="1092"/>
      <c r="K4" s="1092"/>
      <c r="L4" s="1092"/>
      <c r="M4" s="1092"/>
      <c r="N4" s="1092"/>
      <c r="O4" s="1092"/>
      <c r="P4" s="1092"/>
      <c r="Q4" s="1092"/>
      <c r="R4" s="1092"/>
      <c r="S4" s="1092"/>
      <c r="T4" s="1092"/>
      <c r="U4" s="1092"/>
      <c r="Z4" s="507"/>
      <c r="AA4" s="616"/>
      <c r="AB4" s="951"/>
      <c r="AC4" s="616"/>
      <c r="AD4" s="507"/>
      <c r="AE4" s="507"/>
      <c r="AF4" s="507"/>
    </row>
    <row r="5" spans="1:34" s="208" customFormat="1" ht="18.7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Z5" s="507"/>
      <c r="AA5" s="616"/>
      <c r="AB5" s="951"/>
      <c r="AC5" s="616"/>
      <c r="AD5" s="507"/>
      <c r="AE5" s="507"/>
      <c r="AF5" s="507"/>
    </row>
    <row r="6" spans="1:34" s="208" customFormat="1" ht="6.75" customHeight="1" x14ac:dyDescent="0.2">
      <c r="Z6" s="507"/>
      <c r="AA6" s="616"/>
      <c r="AB6" s="951"/>
      <c r="AC6" s="616"/>
      <c r="AD6" s="507"/>
      <c r="AE6" s="507"/>
      <c r="AF6" s="507"/>
    </row>
    <row r="7" spans="1:34" s="213" customFormat="1" ht="8.25" customHeight="1" x14ac:dyDescent="0.2">
      <c r="A7" s="209"/>
      <c r="B7" s="1048" t="s">
        <v>15</v>
      </c>
      <c r="C7" s="211"/>
      <c r="D7" s="1093" t="s">
        <v>253</v>
      </c>
      <c r="E7" s="568"/>
      <c r="F7" s="1055"/>
      <c r="G7" s="1055"/>
      <c r="H7" s="568"/>
      <c r="I7" s="863"/>
      <c r="J7" s="863"/>
      <c r="K7" s="941"/>
      <c r="L7" s="941"/>
      <c r="M7" s="942"/>
      <c r="N7" s="942"/>
      <c r="O7" s="942"/>
      <c r="P7" s="942"/>
      <c r="Q7" s="942"/>
      <c r="R7" s="942"/>
      <c r="S7" s="943"/>
      <c r="T7" s="944"/>
      <c r="U7" s="944"/>
      <c r="V7" s="945"/>
      <c r="Z7" s="431"/>
      <c r="AA7" s="595"/>
      <c r="AB7" s="952"/>
      <c r="AC7" s="595"/>
      <c r="AD7" s="431"/>
      <c r="AE7" s="431"/>
      <c r="AF7" s="431"/>
    </row>
    <row r="8" spans="1:34" s="213" customFormat="1" ht="15.75" customHeight="1" x14ac:dyDescent="0.2">
      <c r="A8" s="209"/>
      <c r="B8" s="1049"/>
      <c r="C8" s="211"/>
      <c r="D8" s="1094"/>
      <c r="E8" s="798"/>
      <c r="F8" s="1057" t="s">
        <v>393</v>
      </c>
      <c r="G8" s="1056"/>
      <c r="H8" s="211"/>
      <c r="I8" s="1057" t="s">
        <v>394</v>
      </c>
      <c r="J8" s="1056"/>
      <c r="K8" s="1095" t="s">
        <v>382</v>
      </c>
      <c r="L8" s="1096"/>
      <c r="M8" s="1096"/>
      <c r="N8" s="1096"/>
      <c r="O8" s="1096"/>
      <c r="P8" s="1096"/>
      <c r="Q8" s="1096"/>
      <c r="R8" s="1096"/>
      <c r="S8" s="1096"/>
      <c r="T8" s="1096"/>
      <c r="U8" s="1096"/>
      <c r="V8" s="1097"/>
      <c r="Z8" s="431"/>
      <c r="AA8" s="595"/>
      <c r="AB8" s="952"/>
      <c r="AC8" s="595"/>
      <c r="AD8" s="431"/>
      <c r="AE8" s="431"/>
      <c r="AF8" s="431"/>
    </row>
    <row r="9" spans="1:34" s="213" customFormat="1" ht="28.5" customHeight="1" x14ac:dyDescent="0.2">
      <c r="A9" s="209"/>
      <c r="B9" s="1049"/>
      <c r="C9" s="211"/>
      <c r="D9" s="1094"/>
      <c r="E9" s="211"/>
      <c r="F9" s="1085"/>
      <c r="G9" s="1086"/>
      <c r="H9" s="211"/>
      <c r="I9" s="1085"/>
      <c r="J9" s="1086"/>
      <c r="K9" s="1057" t="s">
        <v>383</v>
      </c>
      <c r="L9" s="1056"/>
      <c r="M9" s="1057" t="s">
        <v>384</v>
      </c>
      <c r="N9" s="1056"/>
      <c r="O9" s="1057" t="s">
        <v>385</v>
      </c>
      <c r="P9" s="1056"/>
      <c r="Q9" s="1057" t="s">
        <v>386</v>
      </c>
      <c r="R9" s="1056"/>
      <c r="S9" s="1057" t="s">
        <v>387</v>
      </c>
      <c r="T9" s="1056"/>
      <c r="U9" s="1057" t="s">
        <v>388</v>
      </c>
      <c r="V9" s="1056"/>
      <c r="Z9" s="431"/>
      <c r="AA9" s="595"/>
      <c r="AB9" s="952"/>
      <c r="AC9" s="595"/>
      <c r="AD9" s="431"/>
      <c r="AE9" s="431"/>
      <c r="AF9" s="431"/>
    </row>
    <row r="10" spans="1:34" s="219" customFormat="1" ht="22.5" x14ac:dyDescent="0.2">
      <c r="A10" s="214"/>
      <c r="B10" s="1050"/>
      <c r="C10" s="216"/>
      <c r="D10" s="799" t="s">
        <v>12</v>
      </c>
      <c r="E10" s="216"/>
      <c r="F10" s="217" t="s">
        <v>12</v>
      </c>
      <c r="G10" s="218" t="s">
        <v>283</v>
      </c>
      <c r="H10" s="216"/>
      <c r="I10" s="217" t="s">
        <v>12</v>
      </c>
      <c r="J10" s="218" t="s">
        <v>283</v>
      </c>
      <c r="K10" s="217" t="s">
        <v>12</v>
      </c>
      <c r="L10" s="218" t="s">
        <v>389</v>
      </c>
      <c r="M10" s="217" t="s">
        <v>12</v>
      </c>
      <c r="N10" s="218" t="s">
        <v>389</v>
      </c>
      <c r="O10" s="217" t="s">
        <v>12</v>
      </c>
      <c r="P10" s="218" t="s">
        <v>389</v>
      </c>
      <c r="Q10" s="217" t="s">
        <v>12</v>
      </c>
      <c r="R10" s="218" t="s">
        <v>389</v>
      </c>
      <c r="S10" s="217" t="s">
        <v>12</v>
      </c>
      <c r="T10" s="218" t="s">
        <v>389</v>
      </c>
      <c r="U10" s="217" t="s">
        <v>12</v>
      </c>
      <c r="V10" s="218" t="s">
        <v>389</v>
      </c>
      <c r="Z10" s="435"/>
      <c r="AA10" s="589" t="s">
        <v>217</v>
      </c>
      <c r="AB10" s="946" t="s">
        <v>395</v>
      </c>
      <c r="AC10" s="947" t="s">
        <v>396</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8">
        <v>44286</v>
      </c>
      <c r="AB11" s="946">
        <v>25720</v>
      </c>
      <c r="AC11" s="946">
        <v>23592</v>
      </c>
      <c r="AD11" s="231"/>
      <c r="AE11" s="231"/>
      <c r="AF11" s="231"/>
    </row>
    <row r="12" spans="1:34" s="232" customFormat="1" ht="14.25" x14ac:dyDescent="0.15">
      <c r="A12" s="224"/>
      <c r="B12" s="225" t="s">
        <v>11</v>
      </c>
      <c r="C12" s="226"/>
      <c r="D12" s="800">
        <v>388688</v>
      </c>
      <c r="E12" s="226"/>
      <c r="F12" s="227">
        <v>267</v>
      </c>
      <c r="G12" s="228">
        <v>6.8692627505865883E-2</v>
      </c>
      <c r="H12" s="226"/>
      <c r="I12" s="227">
        <v>4124</v>
      </c>
      <c r="J12" s="228">
        <v>1.0610052278434117</v>
      </c>
      <c r="K12" s="227">
        <v>3148</v>
      </c>
      <c r="L12" s="228">
        <v>76.333656644034917</v>
      </c>
      <c r="M12" s="227">
        <v>38</v>
      </c>
      <c r="N12" s="228">
        <v>0.92143549951503401</v>
      </c>
      <c r="O12" s="227">
        <v>25</v>
      </c>
      <c r="P12" s="228">
        <v>0.60620756547041699</v>
      </c>
      <c r="Q12" s="227">
        <v>486</v>
      </c>
      <c r="R12" s="228">
        <v>11.784675072744907</v>
      </c>
      <c r="S12" s="227">
        <v>222</v>
      </c>
      <c r="T12" s="228">
        <v>5.3831231813773037</v>
      </c>
      <c r="U12" s="227">
        <v>205</v>
      </c>
      <c r="V12" s="228">
        <v>4.9709020368574199</v>
      </c>
      <c r="X12" s="305"/>
      <c r="Y12" s="305"/>
      <c r="Z12" s="305"/>
      <c r="AA12" s="948">
        <v>44316</v>
      </c>
      <c r="AB12" s="946">
        <v>26707</v>
      </c>
      <c r="AC12" s="946">
        <v>18034</v>
      </c>
      <c r="AD12" s="305"/>
      <c r="AE12" s="305"/>
      <c r="AF12" s="305"/>
      <c r="AG12" s="306"/>
      <c r="AH12" s="949"/>
    </row>
    <row r="13" spans="1:34" s="232" customFormat="1" ht="14.25" x14ac:dyDescent="0.15">
      <c r="A13" s="224"/>
      <c r="B13" s="233" t="s">
        <v>10</v>
      </c>
      <c r="C13" s="226"/>
      <c r="D13" s="801">
        <v>48423</v>
      </c>
      <c r="E13" s="226"/>
      <c r="F13" s="234">
        <v>497</v>
      </c>
      <c r="G13" s="235">
        <v>1.0263717654833446</v>
      </c>
      <c r="H13" s="226"/>
      <c r="I13" s="234">
        <v>657</v>
      </c>
      <c r="J13" s="235">
        <v>1.3567932594015242</v>
      </c>
      <c r="K13" s="234">
        <v>623</v>
      </c>
      <c r="L13" s="235">
        <v>94.824961948249623</v>
      </c>
      <c r="M13" s="234">
        <v>9</v>
      </c>
      <c r="N13" s="235">
        <v>1.3698630136986301</v>
      </c>
      <c r="O13" s="234">
        <v>0</v>
      </c>
      <c r="P13" s="235">
        <v>0</v>
      </c>
      <c r="Q13" s="234">
        <v>2</v>
      </c>
      <c r="R13" s="235">
        <v>0.30441400304414001</v>
      </c>
      <c r="S13" s="234">
        <v>0</v>
      </c>
      <c r="T13" s="235">
        <v>0</v>
      </c>
      <c r="U13" s="234">
        <v>23</v>
      </c>
      <c r="V13" s="235">
        <v>3.5007610350076099</v>
      </c>
      <c r="X13" s="305"/>
      <c r="Y13" s="305"/>
      <c r="Z13" s="305"/>
      <c r="AA13" s="948">
        <v>44347</v>
      </c>
      <c r="AB13" s="946">
        <v>28175</v>
      </c>
      <c r="AC13" s="946">
        <v>15503</v>
      </c>
      <c r="AD13" s="305"/>
      <c r="AE13" s="305"/>
      <c r="AF13" s="305"/>
      <c r="AG13" s="306"/>
      <c r="AH13" s="949"/>
    </row>
    <row r="14" spans="1:34" s="232" customFormat="1" ht="14.25" x14ac:dyDescent="0.15">
      <c r="A14" s="224"/>
      <c r="B14" s="233" t="s">
        <v>40</v>
      </c>
      <c r="C14" s="226"/>
      <c r="D14" s="801">
        <v>41059</v>
      </c>
      <c r="E14" s="226"/>
      <c r="F14" s="234">
        <v>407</v>
      </c>
      <c r="G14" s="235">
        <v>0.99125648457098325</v>
      </c>
      <c r="H14" s="226"/>
      <c r="I14" s="234">
        <v>557</v>
      </c>
      <c r="J14" s="235">
        <v>1.3565844272875618</v>
      </c>
      <c r="K14" s="234">
        <v>529</v>
      </c>
      <c r="L14" s="235">
        <v>94.973070017953319</v>
      </c>
      <c r="M14" s="234">
        <v>6</v>
      </c>
      <c r="N14" s="235">
        <v>1.0771992818671454</v>
      </c>
      <c r="O14" s="234">
        <v>3</v>
      </c>
      <c r="P14" s="235">
        <v>0.53859964093357271</v>
      </c>
      <c r="Q14" s="234">
        <v>0</v>
      </c>
      <c r="R14" s="235">
        <v>0</v>
      </c>
      <c r="S14" s="234">
        <v>0</v>
      </c>
      <c r="T14" s="235">
        <v>0</v>
      </c>
      <c r="U14" s="234">
        <v>19</v>
      </c>
      <c r="V14" s="235">
        <v>3.4111310592459607</v>
      </c>
      <c r="X14" s="305"/>
      <c r="Y14" s="305"/>
      <c r="Z14" s="305"/>
      <c r="AA14" s="948">
        <v>44377</v>
      </c>
      <c r="AB14" s="946">
        <v>28047</v>
      </c>
      <c r="AC14" s="946">
        <v>18622</v>
      </c>
      <c r="AD14" s="305"/>
      <c r="AE14" s="305"/>
      <c r="AF14" s="305"/>
      <c r="AG14" s="306"/>
      <c r="AH14" s="949"/>
    </row>
    <row r="15" spans="1:34" s="232" customFormat="1" ht="14.25" x14ac:dyDescent="0.15">
      <c r="A15" s="224"/>
      <c r="B15" s="233" t="s">
        <v>41</v>
      </c>
      <c r="C15" s="226"/>
      <c r="D15" s="801">
        <v>40777</v>
      </c>
      <c r="E15" s="226"/>
      <c r="F15" s="234">
        <v>549</v>
      </c>
      <c r="G15" s="235">
        <v>1.3463472055325305</v>
      </c>
      <c r="H15" s="226"/>
      <c r="I15" s="234">
        <v>497</v>
      </c>
      <c r="J15" s="235">
        <v>1.2188243372489393</v>
      </c>
      <c r="K15" s="234">
        <v>488</v>
      </c>
      <c r="L15" s="235">
        <v>98.189134808853112</v>
      </c>
      <c r="M15" s="234">
        <v>5</v>
      </c>
      <c r="N15" s="235">
        <v>1.0060362173038229</v>
      </c>
      <c r="O15" s="234">
        <v>0</v>
      </c>
      <c r="P15" s="235">
        <v>0</v>
      </c>
      <c r="Q15" s="234">
        <v>0</v>
      </c>
      <c r="R15" s="235">
        <v>0</v>
      </c>
      <c r="S15" s="234">
        <v>0</v>
      </c>
      <c r="T15" s="235">
        <v>0</v>
      </c>
      <c r="U15" s="234">
        <v>4</v>
      </c>
      <c r="V15" s="235">
        <v>0.8048289738430584</v>
      </c>
      <c r="X15" s="305"/>
      <c r="Y15" s="305"/>
      <c r="Z15" s="305"/>
      <c r="AA15" s="948">
        <v>44408</v>
      </c>
      <c r="AB15" s="946">
        <v>26363</v>
      </c>
      <c r="AC15" s="946">
        <v>16904</v>
      </c>
      <c r="AD15" s="305"/>
      <c r="AE15" s="305"/>
      <c r="AF15" s="305"/>
      <c r="AG15" s="306"/>
      <c r="AH15" s="949"/>
    </row>
    <row r="16" spans="1:34" s="232" customFormat="1" ht="14.25" x14ac:dyDescent="0.15">
      <c r="A16" s="224"/>
      <c r="B16" s="233" t="s">
        <v>9</v>
      </c>
      <c r="C16" s="226"/>
      <c r="D16" s="801">
        <v>53252</v>
      </c>
      <c r="E16" s="226"/>
      <c r="F16" s="234">
        <v>806</v>
      </c>
      <c r="G16" s="235">
        <v>1.5135581762187336</v>
      </c>
      <c r="H16" s="226"/>
      <c r="I16" s="234">
        <v>481</v>
      </c>
      <c r="J16" s="235">
        <v>0.90325246000150217</v>
      </c>
      <c r="K16" s="234">
        <v>466</v>
      </c>
      <c r="L16" s="235">
        <v>96.881496881496886</v>
      </c>
      <c r="M16" s="234">
        <v>13</v>
      </c>
      <c r="N16" s="235">
        <v>2.7027027027027026</v>
      </c>
      <c r="O16" s="234">
        <v>0</v>
      </c>
      <c r="P16" s="235">
        <v>0</v>
      </c>
      <c r="Q16" s="234">
        <v>0</v>
      </c>
      <c r="R16" s="235">
        <v>0</v>
      </c>
      <c r="S16" s="234">
        <v>2</v>
      </c>
      <c r="T16" s="235">
        <v>0.41580041580041582</v>
      </c>
      <c r="U16" s="234">
        <v>0</v>
      </c>
      <c r="V16" s="235">
        <v>0</v>
      </c>
      <c r="X16" s="305"/>
      <c r="Y16" s="305"/>
      <c r="Z16" s="305"/>
      <c r="AA16" s="948">
        <v>44439</v>
      </c>
      <c r="AB16" s="946">
        <v>16420</v>
      </c>
      <c r="AC16" s="946">
        <v>20385</v>
      </c>
      <c r="AD16" s="305"/>
      <c r="AE16" s="305"/>
      <c r="AF16" s="305"/>
      <c r="AG16" s="306"/>
      <c r="AH16" s="949"/>
    </row>
    <row r="17" spans="1:34" s="232" customFormat="1" ht="14.25" x14ac:dyDescent="0.15">
      <c r="A17" s="224"/>
      <c r="B17" s="233" t="s">
        <v>8</v>
      </c>
      <c r="C17" s="226"/>
      <c r="D17" s="802">
        <v>22940</v>
      </c>
      <c r="E17" s="226"/>
      <c r="F17" s="234">
        <v>144</v>
      </c>
      <c r="G17" s="235">
        <v>0.62772449869224056</v>
      </c>
      <c r="H17" s="226"/>
      <c r="I17" s="234">
        <v>281</v>
      </c>
      <c r="J17" s="235">
        <v>1.2249346120313862</v>
      </c>
      <c r="K17" s="238">
        <v>278</v>
      </c>
      <c r="L17" s="235">
        <v>98.932384341637018</v>
      </c>
      <c r="M17" s="238">
        <v>3</v>
      </c>
      <c r="N17" s="235">
        <v>1.0676156583629894</v>
      </c>
      <c r="O17" s="238">
        <v>0</v>
      </c>
      <c r="P17" s="235">
        <v>0</v>
      </c>
      <c r="Q17" s="238">
        <v>0</v>
      </c>
      <c r="R17" s="235">
        <v>0</v>
      </c>
      <c r="S17" s="238">
        <v>0</v>
      </c>
      <c r="T17" s="235">
        <v>0</v>
      </c>
      <c r="U17" s="238">
        <v>0</v>
      </c>
      <c r="V17" s="235">
        <v>0</v>
      </c>
      <c r="X17" s="305"/>
      <c r="Y17" s="305"/>
      <c r="Z17" s="305"/>
      <c r="AA17" s="948">
        <v>44469</v>
      </c>
      <c r="AB17" s="946">
        <v>22330</v>
      </c>
      <c r="AC17" s="946">
        <v>19468</v>
      </c>
      <c r="AD17" s="305"/>
      <c r="AE17" s="305"/>
      <c r="AF17" s="305"/>
      <c r="AG17" s="306"/>
      <c r="AH17" s="949"/>
    </row>
    <row r="18" spans="1:34" s="232" customFormat="1" ht="14.25" x14ac:dyDescent="0.15">
      <c r="A18" s="224"/>
      <c r="B18" s="233" t="s">
        <v>7</v>
      </c>
      <c r="C18" s="226"/>
      <c r="D18" s="801">
        <v>149948</v>
      </c>
      <c r="E18" s="226"/>
      <c r="F18" s="234">
        <v>1330</v>
      </c>
      <c r="G18" s="235">
        <v>0.88697415103902688</v>
      </c>
      <c r="H18" s="226"/>
      <c r="I18" s="234">
        <v>1522</v>
      </c>
      <c r="J18" s="235">
        <v>1.0150185397604503</v>
      </c>
      <c r="K18" s="234">
        <v>1454</v>
      </c>
      <c r="L18" s="235">
        <v>95.532194480946117</v>
      </c>
      <c r="M18" s="234">
        <v>44</v>
      </c>
      <c r="N18" s="235">
        <v>2.8909329829172141</v>
      </c>
      <c r="O18" s="234">
        <v>0</v>
      </c>
      <c r="P18" s="235">
        <v>0</v>
      </c>
      <c r="Q18" s="234">
        <v>2</v>
      </c>
      <c r="R18" s="235">
        <v>0.13140604467805519</v>
      </c>
      <c r="S18" s="234">
        <v>0</v>
      </c>
      <c r="T18" s="235">
        <v>0</v>
      </c>
      <c r="U18" s="234">
        <v>22</v>
      </c>
      <c r="V18" s="235">
        <v>1.4454664914586071</v>
      </c>
      <c r="X18" s="305"/>
      <c r="Y18" s="305"/>
      <c r="Z18" s="305"/>
      <c r="AA18" s="948">
        <v>44500</v>
      </c>
      <c r="AB18" s="946">
        <v>29317</v>
      </c>
      <c r="AC18" s="946">
        <v>17136</v>
      </c>
      <c r="AD18" s="305"/>
      <c r="AE18" s="305"/>
      <c r="AF18" s="305"/>
      <c r="AG18" s="306"/>
      <c r="AH18" s="949"/>
    </row>
    <row r="19" spans="1:34" s="232" customFormat="1" ht="14.25" x14ac:dyDescent="0.15">
      <c r="A19" s="224"/>
      <c r="B19" s="233" t="s">
        <v>43</v>
      </c>
      <c r="C19" s="226"/>
      <c r="D19" s="801">
        <v>92434</v>
      </c>
      <c r="E19" s="226"/>
      <c r="F19" s="234">
        <v>1663</v>
      </c>
      <c r="G19" s="235">
        <v>1.7991215353657743</v>
      </c>
      <c r="H19" s="226"/>
      <c r="I19" s="234">
        <v>1169</v>
      </c>
      <c r="J19" s="235">
        <v>1.2646861544453338</v>
      </c>
      <c r="K19" s="234">
        <v>1031</v>
      </c>
      <c r="L19" s="235">
        <v>88.195038494439686</v>
      </c>
      <c r="M19" s="234">
        <v>32</v>
      </c>
      <c r="N19" s="235">
        <v>2.737382378100941</v>
      </c>
      <c r="O19" s="234">
        <v>2</v>
      </c>
      <c r="P19" s="235">
        <v>0.17108639863130881</v>
      </c>
      <c r="Q19" s="234">
        <v>15</v>
      </c>
      <c r="R19" s="235">
        <v>1.2831479897348161</v>
      </c>
      <c r="S19" s="234">
        <v>1</v>
      </c>
      <c r="T19" s="235">
        <v>8.5543199315654406E-2</v>
      </c>
      <c r="U19" s="234">
        <v>88</v>
      </c>
      <c r="V19" s="235">
        <v>7.5278015397775873</v>
      </c>
      <c r="X19" s="305"/>
      <c r="Y19" s="305"/>
      <c r="Z19" s="305"/>
      <c r="AA19" s="948">
        <v>44530</v>
      </c>
      <c r="AB19" s="946">
        <v>28155</v>
      </c>
      <c r="AC19" s="946">
        <v>19590</v>
      </c>
      <c r="AD19" s="305"/>
      <c r="AE19" s="305"/>
      <c r="AF19" s="305"/>
      <c r="AG19" s="306"/>
      <c r="AH19" s="949"/>
    </row>
    <row r="20" spans="1:34" s="232" customFormat="1" ht="14.25" x14ac:dyDescent="0.15">
      <c r="A20" s="224"/>
      <c r="B20" s="233" t="s">
        <v>44</v>
      </c>
      <c r="C20" s="226"/>
      <c r="D20" s="801">
        <v>327118</v>
      </c>
      <c r="E20" s="226"/>
      <c r="F20" s="234">
        <v>3715</v>
      </c>
      <c r="G20" s="235">
        <v>1.1356758111751721</v>
      </c>
      <c r="H20" s="226"/>
      <c r="I20" s="234">
        <v>4168</v>
      </c>
      <c r="J20" s="235">
        <v>1.274157949119278</v>
      </c>
      <c r="K20" s="234">
        <v>2976</v>
      </c>
      <c r="L20" s="235">
        <v>71.401151631477916</v>
      </c>
      <c r="M20" s="234">
        <v>3</v>
      </c>
      <c r="N20" s="235">
        <v>7.1976967370441458E-2</v>
      </c>
      <c r="O20" s="234">
        <v>792</v>
      </c>
      <c r="P20" s="235">
        <v>19.001919385796544</v>
      </c>
      <c r="Q20" s="234">
        <v>0</v>
      </c>
      <c r="R20" s="235">
        <v>0</v>
      </c>
      <c r="S20" s="234">
        <v>120</v>
      </c>
      <c r="T20" s="235">
        <v>2.8790786948176583</v>
      </c>
      <c r="U20" s="234">
        <v>277</v>
      </c>
      <c r="V20" s="235">
        <v>6.6458733205374276</v>
      </c>
      <c r="X20" s="305"/>
      <c r="Y20" s="305"/>
      <c r="Z20" s="305"/>
      <c r="AA20" s="948">
        <v>44561</v>
      </c>
      <c r="AB20" s="946">
        <v>24865</v>
      </c>
      <c r="AC20" s="946">
        <v>26807</v>
      </c>
      <c r="AD20" s="305"/>
      <c r="AE20" s="305"/>
      <c r="AF20" s="305"/>
      <c r="AG20" s="306"/>
      <c r="AH20" s="949"/>
    </row>
    <row r="21" spans="1:34" s="232" customFormat="1" ht="14.25" x14ac:dyDescent="0.15">
      <c r="A21" s="224"/>
      <c r="B21" s="233" t="s">
        <v>6</v>
      </c>
      <c r="C21" s="226"/>
      <c r="D21" s="801">
        <v>189273</v>
      </c>
      <c r="E21" s="226"/>
      <c r="F21" s="234">
        <v>2881</v>
      </c>
      <c r="G21" s="235">
        <v>1.5221399777041626</v>
      </c>
      <c r="H21" s="226"/>
      <c r="I21" s="234">
        <v>2638</v>
      </c>
      <c r="J21" s="235">
        <v>1.3937539955513993</v>
      </c>
      <c r="K21" s="234">
        <v>2525</v>
      </c>
      <c r="L21" s="235">
        <v>95.716451857467774</v>
      </c>
      <c r="M21" s="234">
        <v>35</v>
      </c>
      <c r="N21" s="235">
        <v>1.3267626990144048</v>
      </c>
      <c r="O21" s="234">
        <v>0</v>
      </c>
      <c r="P21" s="235">
        <v>0</v>
      </c>
      <c r="Q21" s="234">
        <v>47</v>
      </c>
      <c r="R21" s="235">
        <v>1.781652767247915</v>
      </c>
      <c r="S21" s="234">
        <v>16</v>
      </c>
      <c r="T21" s="235">
        <v>0.60652009097801363</v>
      </c>
      <c r="U21" s="234">
        <v>15</v>
      </c>
      <c r="V21" s="235">
        <v>0.56861258529188785</v>
      </c>
      <c r="X21" s="305"/>
      <c r="Y21" s="305"/>
      <c r="Z21" s="305"/>
      <c r="AA21" s="948">
        <v>44592</v>
      </c>
      <c r="AB21" s="946">
        <v>20377</v>
      </c>
      <c r="AC21" s="946">
        <v>22366</v>
      </c>
      <c r="AD21" s="305"/>
      <c r="AE21" s="305"/>
      <c r="AF21" s="305"/>
      <c r="AG21" s="306"/>
      <c r="AH21" s="949"/>
    </row>
    <row r="22" spans="1:34" s="232" customFormat="1" ht="14.25" x14ac:dyDescent="0.15">
      <c r="A22" s="224"/>
      <c r="B22" s="233" t="s">
        <v>5</v>
      </c>
      <c r="C22" s="226"/>
      <c r="D22" s="801">
        <v>56108</v>
      </c>
      <c r="E22" s="226"/>
      <c r="F22" s="234">
        <v>457</v>
      </c>
      <c r="G22" s="235">
        <v>0.8145006059741926</v>
      </c>
      <c r="H22" s="226"/>
      <c r="I22" s="234">
        <v>813</v>
      </c>
      <c r="J22" s="235">
        <v>1.4489912311969773</v>
      </c>
      <c r="K22" s="234">
        <v>660</v>
      </c>
      <c r="L22" s="235">
        <v>81.180811808118079</v>
      </c>
      <c r="M22" s="234">
        <v>18</v>
      </c>
      <c r="N22" s="235">
        <v>2.214022140221402</v>
      </c>
      <c r="O22" s="234">
        <v>0</v>
      </c>
      <c r="P22" s="235">
        <v>0</v>
      </c>
      <c r="Q22" s="234">
        <v>4</v>
      </c>
      <c r="R22" s="235">
        <v>0.49200492004920049</v>
      </c>
      <c r="S22" s="234">
        <v>0</v>
      </c>
      <c r="T22" s="235">
        <v>0</v>
      </c>
      <c r="U22" s="234">
        <v>131</v>
      </c>
      <c r="V22" s="235">
        <v>16.113161131611317</v>
      </c>
      <c r="X22" s="305"/>
      <c r="Y22" s="305"/>
      <c r="Z22" s="305"/>
      <c r="AA22" s="948">
        <v>44620</v>
      </c>
      <c r="AB22" s="946">
        <v>25448</v>
      </c>
      <c r="AC22" s="946">
        <v>23602</v>
      </c>
      <c r="AD22" s="305"/>
      <c r="AE22" s="305"/>
      <c r="AF22" s="305"/>
      <c r="AG22" s="306"/>
      <c r="AH22" s="949"/>
    </row>
    <row r="23" spans="1:34" s="232" customFormat="1" ht="14.25" x14ac:dyDescent="0.15">
      <c r="A23" s="224"/>
      <c r="B23" s="233" t="s">
        <v>38</v>
      </c>
      <c r="C23" s="226"/>
      <c r="D23" s="801">
        <v>83134</v>
      </c>
      <c r="E23" s="226"/>
      <c r="F23" s="234">
        <v>737</v>
      </c>
      <c r="G23" s="235">
        <v>0.88652055717275724</v>
      </c>
      <c r="H23" s="226"/>
      <c r="I23" s="234">
        <v>989</v>
      </c>
      <c r="J23" s="235">
        <v>1.1896456323525875</v>
      </c>
      <c r="K23" s="234">
        <v>958</v>
      </c>
      <c r="L23" s="235">
        <v>96.865520728008093</v>
      </c>
      <c r="M23" s="234">
        <v>22</v>
      </c>
      <c r="N23" s="235">
        <v>2.2244691607684528</v>
      </c>
      <c r="O23" s="234">
        <v>0</v>
      </c>
      <c r="P23" s="235">
        <v>0</v>
      </c>
      <c r="Q23" s="234">
        <v>6</v>
      </c>
      <c r="R23" s="235">
        <v>0.60667340748230536</v>
      </c>
      <c r="S23" s="234">
        <v>2</v>
      </c>
      <c r="T23" s="235">
        <v>0.20222446916076847</v>
      </c>
      <c r="U23" s="234">
        <v>1</v>
      </c>
      <c r="V23" s="235">
        <v>0.10111223458038424</v>
      </c>
      <c r="X23" s="305"/>
      <c r="Y23" s="305"/>
      <c r="Z23" s="305"/>
      <c r="AA23" s="948">
        <v>44651</v>
      </c>
      <c r="AB23" s="946">
        <v>31825</v>
      </c>
      <c r="AC23" s="946">
        <v>22165</v>
      </c>
      <c r="AD23" s="305"/>
      <c r="AE23" s="305"/>
      <c r="AF23" s="305"/>
      <c r="AG23" s="306"/>
      <c r="AH23" s="949"/>
    </row>
    <row r="24" spans="1:34" s="232" customFormat="1" ht="14.25" x14ac:dyDescent="0.15">
      <c r="A24" s="224"/>
      <c r="B24" s="233" t="s">
        <v>45</v>
      </c>
      <c r="C24" s="226"/>
      <c r="D24" s="801">
        <v>242621</v>
      </c>
      <c r="E24" s="226"/>
      <c r="F24" s="234">
        <v>8171</v>
      </c>
      <c r="G24" s="235">
        <v>3.3678041059924739</v>
      </c>
      <c r="H24" s="226"/>
      <c r="I24" s="234">
        <v>2570</v>
      </c>
      <c r="J24" s="235">
        <v>1.0592652738221342</v>
      </c>
      <c r="K24" s="234">
        <v>2171</v>
      </c>
      <c r="L24" s="235">
        <v>84.474708171206231</v>
      </c>
      <c r="M24" s="234">
        <v>109</v>
      </c>
      <c r="N24" s="235">
        <v>4.2412451361867705</v>
      </c>
      <c r="O24" s="234">
        <v>0</v>
      </c>
      <c r="P24" s="235">
        <v>0</v>
      </c>
      <c r="Q24" s="234">
        <v>22</v>
      </c>
      <c r="R24" s="235">
        <v>0.85603112840466933</v>
      </c>
      <c r="S24" s="234">
        <v>0</v>
      </c>
      <c r="T24" s="235">
        <v>0</v>
      </c>
      <c r="U24" s="234">
        <v>268</v>
      </c>
      <c r="V24" s="235">
        <v>10.428015564202335</v>
      </c>
      <c r="X24" s="305"/>
      <c r="Y24" s="305"/>
      <c r="Z24" s="305"/>
      <c r="AA24" s="948">
        <v>44681</v>
      </c>
      <c r="AB24" s="946">
        <v>29337</v>
      </c>
      <c r="AC24" s="946">
        <v>20494</v>
      </c>
      <c r="AD24" s="305"/>
      <c r="AE24" s="305"/>
      <c r="AF24" s="305"/>
      <c r="AG24" s="306"/>
      <c r="AH24" s="949"/>
    </row>
    <row r="25" spans="1:34" s="240" customFormat="1" ht="14.25" x14ac:dyDescent="0.15">
      <c r="A25" s="239"/>
      <c r="B25" s="233" t="s">
        <v>46</v>
      </c>
      <c r="C25" s="226"/>
      <c r="D25" s="801">
        <v>54004</v>
      </c>
      <c r="E25" s="226"/>
      <c r="F25" s="234">
        <v>695</v>
      </c>
      <c r="G25" s="235">
        <v>1.2869417080216281</v>
      </c>
      <c r="H25" s="226"/>
      <c r="I25" s="234">
        <v>747</v>
      </c>
      <c r="J25" s="235">
        <v>1.383230871787275</v>
      </c>
      <c r="K25" s="234">
        <v>499</v>
      </c>
      <c r="L25" s="235">
        <v>66.80053547523427</v>
      </c>
      <c r="M25" s="234">
        <v>12</v>
      </c>
      <c r="N25" s="235">
        <v>1.6064257028112447</v>
      </c>
      <c r="O25" s="234">
        <v>7</v>
      </c>
      <c r="P25" s="235">
        <v>0.93708165997322623</v>
      </c>
      <c r="Q25" s="234">
        <v>195</v>
      </c>
      <c r="R25" s="235">
        <v>26.104417670682732</v>
      </c>
      <c r="S25" s="234">
        <v>19</v>
      </c>
      <c r="T25" s="235">
        <v>2.5435073627844713</v>
      </c>
      <c r="U25" s="234">
        <v>15</v>
      </c>
      <c r="V25" s="235">
        <v>2.0080321285140563</v>
      </c>
      <c r="X25" s="305"/>
      <c r="Y25" s="305"/>
      <c r="Z25" s="305"/>
      <c r="AA25" s="948">
        <v>44712</v>
      </c>
      <c r="AB25" s="946">
        <v>27733</v>
      </c>
      <c r="AC25" s="946">
        <v>19944</v>
      </c>
      <c r="AD25" s="305"/>
      <c r="AE25" s="305"/>
      <c r="AF25" s="305"/>
      <c r="AG25" s="306"/>
      <c r="AH25" s="949"/>
    </row>
    <row r="26" spans="1:34" s="232" customFormat="1" ht="14.25" x14ac:dyDescent="0.15">
      <c r="B26" s="233" t="s">
        <v>47</v>
      </c>
      <c r="C26" s="226"/>
      <c r="D26" s="803">
        <v>22027</v>
      </c>
      <c r="E26" s="226"/>
      <c r="F26" s="238">
        <v>275</v>
      </c>
      <c r="G26" s="235">
        <v>1.2484677895310301</v>
      </c>
      <c r="H26" s="226"/>
      <c r="I26" s="238">
        <v>278</v>
      </c>
      <c r="J26" s="235">
        <v>1.2620874381440959</v>
      </c>
      <c r="K26" s="238">
        <v>270</v>
      </c>
      <c r="L26" s="235">
        <v>97.122302158273371</v>
      </c>
      <c r="M26" s="238">
        <v>5</v>
      </c>
      <c r="N26" s="235">
        <v>1.7985611510791366</v>
      </c>
      <c r="O26" s="238">
        <v>0</v>
      </c>
      <c r="P26" s="235">
        <v>0</v>
      </c>
      <c r="Q26" s="238">
        <v>0</v>
      </c>
      <c r="R26" s="235">
        <v>0</v>
      </c>
      <c r="S26" s="238">
        <v>0</v>
      </c>
      <c r="T26" s="235">
        <v>0</v>
      </c>
      <c r="U26" s="238">
        <v>3</v>
      </c>
      <c r="V26" s="235">
        <v>1.079136690647482</v>
      </c>
      <c r="X26" s="305"/>
      <c r="Y26" s="305"/>
      <c r="Z26" s="305"/>
      <c r="AA26" s="948">
        <v>44742</v>
      </c>
      <c r="AB26" s="946">
        <v>30967</v>
      </c>
      <c r="AC26" s="946">
        <v>20368</v>
      </c>
      <c r="AD26" s="305"/>
      <c r="AE26" s="305"/>
      <c r="AF26" s="305"/>
      <c r="AG26" s="306"/>
      <c r="AH26" s="949"/>
    </row>
    <row r="27" spans="1:34" s="232" customFormat="1" ht="14.25" x14ac:dyDescent="0.15">
      <c r="B27" s="233" t="s">
        <v>48</v>
      </c>
      <c r="C27" s="226"/>
      <c r="D27" s="803">
        <v>113489</v>
      </c>
      <c r="E27" s="226"/>
      <c r="F27" s="238">
        <v>814</v>
      </c>
      <c r="G27" s="235">
        <v>0.7172501299685432</v>
      </c>
      <c r="H27" s="226"/>
      <c r="I27" s="238">
        <v>1148</v>
      </c>
      <c r="J27" s="235">
        <v>1.0115517803487561</v>
      </c>
      <c r="K27" s="238">
        <v>1102</v>
      </c>
      <c r="L27" s="235">
        <v>95.99303135888502</v>
      </c>
      <c r="M27" s="238">
        <v>23</v>
      </c>
      <c r="N27" s="235">
        <v>2.003484320557491</v>
      </c>
      <c r="O27" s="238">
        <v>0</v>
      </c>
      <c r="P27" s="235">
        <v>0</v>
      </c>
      <c r="Q27" s="238">
        <v>7</v>
      </c>
      <c r="R27" s="235">
        <v>0.6097560975609756</v>
      </c>
      <c r="S27" s="238">
        <v>10</v>
      </c>
      <c r="T27" s="235">
        <v>0.87108013937282225</v>
      </c>
      <c r="U27" s="238">
        <v>6</v>
      </c>
      <c r="V27" s="235">
        <v>0.52264808362369342</v>
      </c>
      <c r="X27" s="305"/>
      <c r="Y27" s="305"/>
      <c r="Z27" s="305"/>
      <c r="AA27" s="948">
        <v>44773</v>
      </c>
      <c r="AB27" s="946">
        <v>28674</v>
      </c>
      <c r="AC27" s="946">
        <v>20566</v>
      </c>
      <c r="AD27" s="305"/>
      <c r="AE27" s="305"/>
      <c r="AF27" s="305"/>
      <c r="AG27" s="306"/>
      <c r="AH27" s="949"/>
    </row>
    <row r="28" spans="1:34" s="232" customFormat="1" ht="14.25" x14ac:dyDescent="0.15">
      <c r="B28" s="233" t="s">
        <v>49</v>
      </c>
      <c r="C28" s="226"/>
      <c r="D28" s="803">
        <v>14641</v>
      </c>
      <c r="E28" s="226"/>
      <c r="F28" s="238">
        <v>258</v>
      </c>
      <c r="G28" s="242">
        <v>1.7621747148418823</v>
      </c>
      <c r="H28" s="226"/>
      <c r="I28" s="238">
        <v>232</v>
      </c>
      <c r="J28" s="242">
        <v>1.584591216446964</v>
      </c>
      <c r="K28" s="238">
        <v>65</v>
      </c>
      <c r="L28" s="242">
        <v>28.017241379310342</v>
      </c>
      <c r="M28" s="238">
        <v>4</v>
      </c>
      <c r="N28" s="242">
        <v>1.7241379310344827</v>
      </c>
      <c r="O28" s="238">
        <v>163</v>
      </c>
      <c r="P28" s="242">
        <v>70.258620689655174</v>
      </c>
      <c r="Q28" s="238">
        <v>0</v>
      </c>
      <c r="R28" s="242">
        <v>0</v>
      </c>
      <c r="S28" s="238">
        <v>0</v>
      </c>
      <c r="T28" s="242">
        <v>0</v>
      </c>
      <c r="U28" s="238">
        <v>0</v>
      </c>
      <c r="V28" s="242">
        <v>0</v>
      </c>
      <c r="X28" s="305"/>
      <c r="Y28" s="305"/>
      <c r="Z28" s="305"/>
      <c r="AA28" s="948">
        <v>44804</v>
      </c>
      <c r="AB28" s="946">
        <v>19988</v>
      </c>
      <c r="AC28" s="946">
        <v>21716</v>
      </c>
      <c r="AD28" s="305"/>
      <c r="AE28" s="305"/>
      <c r="AF28" s="305"/>
      <c r="AG28" s="306"/>
      <c r="AH28" s="949"/>
    </row>
    <row r="29" spans="1:34" s="232" customFormat="1" ht="14.25" x14ac:dyDescent="0.15">
      <c r="B29" s="244" t="s">
        <v>4</v>
      </c>
      <c r="C29" s="226"/>
      <c r="D29" s="804">
        <v>5050</v>
      </c>
      <c r="E29" s="226"/>
      <c r="F29" s="245">
        <v>46</v>
      </c>
      <c r="G29" s="246">
        <v>0.91089108910891081</v>
      </c>
      <c r="H29" s="226"/>
      <c r="I29" s="245">
        <v>40</v>
      </c>
      <c r="J29" s="246">
        <v>0.79207920792079212</v>
      </c>
      <c r="K29" s="245">
        <v>27</v>
      </c>
      <c r="L29" s="246">
        <v>67.5</v>
      </c>
      <c r="M29" s="245">
        <v>2</v>
      </c>
      <c r="N29" s="246">
        <v>5</v>
      </c>
      <c r="O29" s="245">
        <v>1</v>
      </c>
      <c r="P29" s="246">
        <v>2.5</v>
      </c>
      <c r="Q29" s="245">
        <v>7</v>
      </c>
      <c r="R29" s="246">
        <v>17.5</v>
      </c>
      <c r="S29" s="245">
        <v>0</v>
      </c>
      <c r="T29" s="246">
        <v>0</v>
      </c>
      <c r="U29" s="245">
        <v>3</v>
      </c>
      <c r="V29" s="246">
        <v>7.5</v>
      </c>
      <c r="X29" s="305"/>
      <c r="Y29" s="305"/>
      <c r="Z29" s="305"/>
      <c r="AA29" s="948">
        <v>44834</v>
      </c>
      <c r="AB29" s="946">
        <v>27552</v>
      </c>
      <c r="AC29" s="946">
        <v>21574</v>
      </c>
      <c r="AD29" s="305"/>
      <c r="AE29" s="305"/>
      <c r="AF29" s="305"/>
      <c r="AG29" s="306"/>
      <c r="AH29" s="949"/>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8">
        <v>44865</v>
      </c>
      <c r="AB30" s="946">
        <v>29104</v>
      </c>
      <c r="AC30" s="946">
        <v>17287</v>
      </c>
      <c r="AD30" s="309"/>
      <c r="AE30" s="309"/>
      <c r="AF30" s="305"/>
      <c r="AG30" s="306"/>
      <c r="AH30" s="949"/>
    </row>
    <row r="31" spans="1:34" s="251" customFormat="1" x14ac:dyDescent="0.15">
      <c r="B31" s="252" t="s">
        <v>3</v>
      </c>
      <c r="C31" s="211"/>
      <c r="D31" s="805">
        <v>1944986</v>
      </c>
      <c r="E31" s="211"/>
      <c r="F31" s="253">
        <v>23712</v>
      </c>
      <c r="G31" s="254">
        <v>1.2191347392731877</v>
      </c>
      <c r="H31" s="211"/>
      <c r="I31" s="253">
        <v>22911</v>
      </c>
      <c r="J31" s="254">
        <v>1.1779519235614035</v>
      </c>
      <c r="K31" s="253">
        <v>19270</v>
      </c>
      <c r="L31" s="254">
        <v>84.108070359216086</v>
      </c>
      <c r="M31" s="253">
        <v>383</v>
      </c>
      <c r="N31" s="254">
        <v>1.6716860896512593</v>
      </c>
      <c r="O31" s="253">
        <v>993</v>
      </c>
      <c r="P31" s="254">
        <v>4.3341626293047009</v>
      </c>
      <c r="Q31" s="253">
        <v>793</v>
      </c>
      <c r="R31" s="254">
        <v>3.4612195015494742</v>
      </c>
      <c r="S31" s="253">
        <v>392</v>
      </c>
      <c r="T31" s="254">
        <v>1.7109685304002444</v>
      </c>
      <c r="U31" s="253">
        <v>1080</v>
      </c>
      <c r="V31" s="254">
        <v>4.7138928898782249</v>
      </c>
      <c r="X31" s="305"/>
      <c r="Y31" s="305"/>
      <c r="Z31" s="309"/>
      <c r="AA31" s="948">
        <v>44895</v>
      </c>
      <c r="AB31" s="946">
        <v>30634</v>
      </c>
      <c r="AC31" s="946">
        <v>17693</v>
      </c>
      <c r="AD31" s="305"/>
      <c r="AE31" s="305"/>
      <c r="AF31" s="309"/>
      <c r="AG31" s="309"/>
      <c r="AH31" s="438"/>
    </row>
    <row r="32" spans="1:34" s="256" customFormat="1" ht="6.75" customHeight="1" x14ac:dyDescent="0.2">
      <c r="B32" s="257" t="s">
        <v>42</v>
      </c>
      <c r="C32" s="258"/>
      <c r="E32" s="258"/>
      <c r="Z32" s="439"/>
      <c r="AA32" s="948">
        <v>44926</v>
      </c>
      <c r="AB32" s="946">
        <v>28835</v>
      </c>
      <c r="AC32" s="946">
        <v>20499</v>
      </c>
      <c r="AD32" s="439"/>
      <c r="AE32" s="439"/>
      <c r="AF32" s="439"/>
    </row>
    <row r="33" spans="2:32" s="251" customFormat="1" x14ac:dyDescent="0.2">
      <c r="B33" s="1091" t="s">
        <v>397</v>
      </c>
      <c r="C33" s="1091"/>
      <c r="D33" s="1091"/>
      <c r="E33" s="1091"/>
      <c r="F33" s="1091"/>
      <c r="G33" s="1091"/>
      <c r="H33" s="1091"/>
      <c r="I33" s="1091"/>
      <c r="J33" s="1091"/>
      <c r="K33" s="1091"/>
      <c r="L33" s="1091"/>
      <c r="M33" s="1091"/>
      <c r="N33" s="1091"/>
      <c r="O33" s="1091"/>
      <c r="P33" s="1091"/>
      <c r="Q33" s="1091"/>
      <c r="R33" s="1091"/>
      <c r="S33" s="1091"/>
      <c r="T33" s="1091"/>
      <c r="U33" s="1091"/>
      <c r="V33" s="1091"/>
      <c r="Z33" s="439"/>
      <c r="AA33" s="948">
        <v>44957</v>
      </c>
      <c r="AB33" s="946">
        <v>25222</v>
      </c>
      <c r="AC33" s="946">
        <v>21942</v>
      </c>
      <c r="AD33" s="439"/>
      <c r="AE33" s="439"/>
      <c r="AF33" s="439"/>
    </row>
    <row r="34" spans="2:32" s="251" customFormat="1" ht="9"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Z34" s="439"/>
      <c r="AA34" s="948">
        <v>44985</v>
      </c>
      <c r="AB34" s="946">
        <v>28262</v>
      </c>
      <c r="AC34" s="946">
        <v>21287</v>
      </c>
      <c r="AD34" s="439"/>
      <c r="AE34" s="439"/>
      <c r="AF34" s="439"/>
    </row>
    <row r="35" spans="2:32" x14ac:dyDescent="0.2">
      <c r="B35" s="1075"/>
      <c r="C35" s="1075"/>
      <c r="D35" s="1075"/>
      <c r="E35" s="262"/>
      <c r="F35" s="262"/>
      <c r="AA35" s="948">
        <v>45016</v>
      </c>
      <c r="AB35" s="946">
        <f>GETPIVOTDATA("Suma de AltasGrado",[1]td!$A$3,"Fecha",$AA35)</f>
        <v>37938</v>
      </c>
      <c r="AC35" s="946">
        <f>GETPIVOTDATA("Suma de BajasGrado",[1]td!$A$3,"Fecha",$AA35)</f>
        <v>24401</v>
      </c>
    </row>
    <row r="36" spans="2:32" x14ac:dyDescent="0.2">
      <c r="B36" s="1076"/>
      <c r="C36" s="1076"/>
      <c r="D36" s="1076"/>
      <c r="E36" s="262"/>
      <c r="F36" s="262"/>
      <c r="AA36" s="948">
        <v>45046</v>
      </c>
      <c r="AB36" s="946">
        <f>GETPIVOTDATA("Suma de AltasGrado",[1]td!$A$3,"Fecha",$AA36)</f>
        <v>30972</v>
      </c>
      <c r="AC36" s="946">
        <f>GETPIVOTDATA("Suma de BajasGrado",[1]td!$A$3,"Fecha",$AA36)</f>
        <v>22154</v>
      </c>
    </row>
    <row r="37" spans="2:32" x14ac:dyDescent="0.2">
      <c r="AA37" s="948">
        <v>45077</v>
      </c>
      <c r="AB37" s="946">
        <f>GETPIVOTDATA("Suma de AltasGrado",[1]td!$A$3,"Fecha",$AA37)</f>
        <v>34993</v>
      </c>
      <c r="AC37" s="946">
        <f>GETPIVOTDATA("Suma de BajasGrado",[1]td!$A$3,"Fecha",$AA37)</f>
        <v>18583</v>
      </c>
    </row>
    <row r="38" spans="2:32" x14ac:dyDescent="0.2">
      <c r="AA38" s="948">
        <v>45107</v>
      </c>
      <c r="AB38" s="946">
        <f>GETPIVOTDATA("Suma de AltasGrado",[1]td!$A$3,"Fecha",$AA38)</f>
        <v>33173</v>
      </c>
      <c r="AC38" s="946">
        <f>GETPIVOTDATA("Suma de BajasGrado",[1]td!$A$3,"Fecha",$AA38)</f>
        <v>18432</v>
      </c>
    </row>
    <row r="39" spans="2:32" x14ac:dyDescent="0.2">
      <c r="AA39" s="948">
        <v>45138</v>
      </c>
      <c r="AB39" s="946">
        <f>GETPIVOTDATA("Suma de AltasGrado",[1]td!$A$3,"Fecha",$AA39)</f>
        <v>29845</v>
      </c>
      <c r="AC39" s="946">
        <f>GETPIVOTDATA("Suma de BajasGrado",[1]td!$A$3,"Fecha",$AA39)</f>
        <v>17338</v>
      </c>
    </row>
    <row r="40" spans="2:32" x14ac:dyDescent="0.2">
      <c r="AA40" s="948">
        <v>45169</v>
      </c>
      <c r="AB40" s="946">
        <f>GETPIVOTDATA("Suma de AltasGrado",[1]td!$A$3,"Fecha",$AA40)</f>
        <v>17652</v>
      </c>
      <c r="AC40" s="946">
        <f>GETPIVOTDATA("Suma de BajasGrado",[1]td!$A$3,"Fecha",$AA40)</f>
        <v>15962</v>
      </c>
    </row>
    <row r="41" spans="2:32" x14ac:dyDescent="0.2">
      <c r="AA41" s="948">
        <v>45199</v>
      </c>
      <c r="AB41" s="946">
        <f>GETPIVOTDATA("Suma de AltasGrado",[1]td!$A$3,"Fecha",$AA41)</f>
        <v>35295</v>
      </c>
      <c r="AC41" s="946">
        <f>GETPIVOTDATA("Suma de BajasGrado",[1]td!$A$3,"Fecha",$AA41)</f>
        <v>21157</v>
      </c>
    </row>
    <row r="42" spans="2:32" x14ac:dyDescent="0.2">
      <c r="AA42" s="948">
        <v>45230</v>
      </c>
      <c r="AB42" s="946">
        <f>GETPIVOTDATA("Suma de AltasGrado",[1]td!$A$3,"Fecha",$AA42)</f>
        <v>31994</v>
      </c>
      <c r="AC42" s="946">
        <f>GETPIVOTDATA("Suma de BajasGrado",[1]td!$A$3,"Fecha",$AA42)</f>
        <v>20149</v>
      </c>
    </row>
    <row r="43" spans="2:32" x14ac:dyDescent="0.2">
      <c r="AA43" s="948">
        <v>45260</v>
      </c>
      <c r="AB43" s="946">
        <f>GETPIVOTDATA("Suma de AltasGrado",[1]td!$A$3,"Fecha",$AA43)</f>
        <v>28434</v>
      </c>
      <c r="AC43" s="946">
        <f>GETPIVOTDATA("Suma de BajasGrado",[1]td!$A$3,"Fecha",$AA43)</f>
        <v>45500</v>
      </c>
    </row>
    <row r="44" spans="2:32" x14ac:dyDescent="0.2">
      <c r="AA44" s="948">
        <v>45291</v>
      </c>
      <c r="AB44" s="946">
        <f>GETPIVOTDATA("Suma de AltasGrado",[1]td!$A$3,"Fecha",$AA44)</f>
        <v>25527</v>
      </c>
      <c r="AC44" s="946">
        <f>GETPIVOTDATA("Suma de BajasGrado",[1]td!$A$3,"Fecha",$AA44)</f>
        <v>18425</v>
      </c>
    </row>
    <row r="45" spans="2:32" x14ac:dyDescent="0.2">
      <c r="AA45" s="948">
        <v>45322</v>
      </c>
      <c r="AB45" s="946">
        <f>GETPIVOTDATA("Suma de AltasGrado",[1]td!$A$3,"Fecha",$AA45)</f>
        <v>23712</v>
      </c>
      <c r="AC45" s="946">
        <f>GETPIVOTDATA("Suma de BajasGrado",[1]td!$A$3,"Fecha",$AA45)</f>
        <v>22911</v>
      </c>
    </row>
    <row r="46" spans="2:32" x14ac:dyDescent="0.2">
      <c r="AA46" s="948"/>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95" zoomScaleNormal="95"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8.140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9"/>
      <c r="C3" s="1069"/>
      <c r="D3" s="1069"/>
      <c r="E3" s="1069"/>
      <c r="F3" s="1069"/>
      <c r="G3" s="1069"/>
      <c r="H3" s="1069"/>
      <c r="I3" s="1069"/>
      <c r="J3" s="1069"/>
      <c r="K3" s="1069"/>
      <c r="L3" s="45"/>
      <c r="M3" s="45"/>
      <c r="W3" s="89"/>
      <c r="AA3" s="89"/>
      <c r="AD3" s="88"/>
    </row>
    <row r="4" spans="2:32"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2" s="7" customFormat="1" ht="16.5" customHeight="1" x14ac:dyDescent="0.2">
      <c r="B5" s="1041" t="s">
        <v>420</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row>
    <row r="6" spans="2:32" s="7" customFormat="1" ht="14.2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103" t="s">
        <v>30</v>
      </c>
      <c r="C8" s="68"/>
      <c r="D8" s="1103" t="s">
        <v>120</v>
      </c>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2" s="83" customFormat="1" ht="21.75" customHeight="1" x14ac:dyDescent="0.2">
      <c r="B9" s="1104"/>
      <c r="C9" s="68"/>
      <c r="D9" s="1104"/>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2" s="83" customFormat="1" ht="21.75" customHeight="1" x14ac:dyDescent="0.2">
      <c r="B10" s="1105"/>
      <c r="D10" s="110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6" t="s">
        <v>27</v>
      </c>
      <c r="D12" s="417" t="s">
        <v>34</v>
      </c>
      <c r="E12" s="77">
        <v>610</v>
      </c>
      <c r="F12" s="76">
        <v>0.2221137950872798</v>
      </c>
      <c r="G12" s="74"/>
      <c r="H12" s="77">
        <v>10093</v>
      </c>
      <c r="I12" s="76">
        <v>3.6750730062555985</v>
      </c>
      <c r="J12" s="74"/>
      <c r="K12" s="77">
        <v>6168</v>
      </c>
      <c r="L12" s="76">
        <v>2.2458981772103965</v>
      </c>
      <c r="M12" s="74"/>
      <c r="N12" s="77">
        <v>9171</v>
      </c>
      <c r="O12" s="76">
        <v>3.3393534667958082</v>
      </c>
      <c r="P12" s="74"/>
      <c r="Q12" s="77">
        <v>8590</v>
      </c>
      <c r="R12" s="76">
        <v>3.1277991799995633</v>
      </c>
      <c r="S12" s="74"/>
      <c r="T12" s="77">
        <v>11715</v>
      </c>
      <c r="U12" s="76">
        <v>4.2656772286024305</v>
      </c>
      <c r="V12" s="74"/>
      <c r="W12" s="77">
        <v>40226</v>
      </c>
      <c r="X12" s="76">
        <v>14.647130362591668</v>
      </c>
      <c r="Y12" s="74"/>
      <c r="Z12" s="77">
        <v>188061</v>
      </c>
      <c r="AA12" s="76">
        <f t="shared" ref="AA12:AA21" si="0">Z12*100/$AC12</f>
        <v>68.476954783457259</v>
      </c>
      <c r="AB12" s="66"/>
      <c r="AC12" s="153">
        <f t="shared" ref="AC12:AD15" si="1">E12+H12+K12+N12+Q12+T12+W12+Z12</f>
        <v>274634</v>
      </c>
      <c r="AD12" s="75">
        <f t="shared" si="1"/>
        <v>100</v>
      </c>
      <c r="AF12" s="425"/>
    </row>
    <row r="13" spans="2:32" s="73" customFormat="1" ht="21" customHeight="1" x14ac:dyDescent="0.2">
      <c r="B13" s="1127"/>
      <c r="D13" s="418" t="s">
        <v>52</v>
      </c>
      <c r="E13" s="415">
        <v>772</v>
      </c>
      <c r="F13" s="416">
        <v>0.20856578602555201</v>
      </c>
      <c r="G13" s="74"/>
      <c r="H13" s="415">
        <v>11659</v>
      </c>
      <c r="I13" s="416">
        <v>3.1498296622693145</v>
      </c>
      <c r="J13" s="74"/>
      <c r="K13" s="415">
        <v>7793</v>
      </c>
      <c r="L13" s="416">
        <v>2.1053797545299568</v>
      </c>
      <c r="M13" s="74"/>
      <c r="N13" s="415">
        <v>11724</v>
      </c>
      <c r="O13" s="416">
        <v>3.1673902530616216</v>
      </c>
      <c r="P13" s="74"/>
      <c r="Q13" s="415">
        <v>13142</v>
      </c>
      <c r="R13" s="416">
        <v>3.5504812952691767</v>
      </c>
      <c r="S13" s="74"/>
      <c r="T13" s="415">
        <v>20884</v>
      </c>
      <c r="U13" s="416">
        <v>5.6420827401005544</v>
      </c>
      <c r="V13" s="74"/>
      <c r="W13" s="415">
        <v>67980</v>
      </c>
      <c r="X13" s="416">
        <v>18.365676339400292</v>
      </c>
      <c r="Y13" s="74"/>
      <c r="Z13" s="415">
        <v>236193</v>
      </c>
      <c r="AA13" s="416">
        <f t="shared" si="0"/>
        <v>63.810594169343531</v>
      </c>
      <c r="AB13" s="66"/>
      <c r="AC13" s="157">
        <f t="shared" si="1"/>
        <v>370147</v>
      </c>
      <c r="AD13" s="181">
        <f t="shared" si="1"/>
        <v>100</v>
      </c>
      <c r="AF13" s="425"/>
    </row>
    <row r="14" spans="2:32" s="73" customFormat="1" ht="21" customHeight="1" x14ac:dyDescent="0.2">
      <c r="B14" s="1127"/>
      <c r="D14" s="418" t="s">
        <v>53</v>
      </c>
      <c r="E14" s="415">
        <v>334</v>
      </c>
      <c r="F14" s="416">
        <v>9.7388302323614909E-2</v>
      </c>
      <c r="G14" s="74"/>
      <c r="H14" s="415">
        <v>8318</v>
      </c>
      <c r="I14" s="416">
        <v>2.4253769422988887</v>
      </c>
      <c r="J14" s="74"/>
      <c r="K14" s="415">
        <v>6861</v>
      </c>
      <c r="L14" s="416">
        <v>2.0005423420428801</v>
      </c>
      <c r="M14" s="74"/>
      <c r="N14" s="415">
        <v>9680</v>
      </c>
      <c r="O14" s="416">
        <v>2.8225112769239291</v>
      </c>
      <c r="P14" s="74"/>
      <c r="Q14" s="415">
        <v>12753</v>
      </c>
      <c r="R14" s="416">
        <v>3.7185419746498831</v>
      </c>
      <c r="S14" s="74"/>
      <c r="T14" s="415">
        <v>22405</v>
      </c>
      <c r="U14" s="416">
        <v>6.5328889627562639</v>
      </c>
      <c r="V14" s="74"/>
      <c r="W14" s="415">
        <v>81696</v>
      </c>
      <c r="X14" s="416">
        <v>23.821062115658815</v>
      </c>
      <c r="Y14" s="74"/>
      <c r="Z14" s="415">
        <v>200910</v>
      </c>
      <c r="AA14" s="416">
        <f t="shared" si="0"/>
        <v>58.581688083345725</v>
      </c>
      <c r="AB14" s="66"/>
      <c r="AC14" s="157">
        <f t="shared" si="1"/>
        <v>342957</v>
      </c>
      <c r="AD14" s="181">
        <f t="shared" si="1"/>
        <v>100</v>
      </c>
      <c r="AF14" s="425"/>
    </row>
    <row r="15" spans="2:32" s="73" customFormat="1" ht="21" customHeight="1" x14ac:dyDescent="0.2">
      <c r="B15" s="1127"/>
      <c r="D15" s="418" t="s">
        <v>121</v>
      </c>
      <c r="E15" s="415">
        <v>600</v>
      </c>
      <c r="F15" s="416">
        <v>0.25684161861588051</v>
      </c>
      <c r="G15" s="74"/>
      <c r="H15" s="415">
        <v>10285</v>
      </c>
      <c r="I15" s="416">
        <v>4.4026934124405521</v>
      </c>
      <c r="J15" s="74"/>
      <c r="K15" s="415">
        <v>4466</v>
      </c>
      <c r="L15" s="416">
        <v>1.9117577812308706</v>
      </c>
      <c r="M15" s="74"/>
      <c r="N15" s="415">
        <v>5303</v>
      </c>
      <c r="O15" s="416">
        <v>2.2700518392000242</v>
      </c>
      <c r="P15" s="74"/>
      <c r="Q15" s="415">
        <v>8143</v>
      </c>
      <c r="R15" s="416">
        <v>3.4857688339818584</v>
      </c>
      <c r="S15" s="74"/>
      <c r="T15" s="415">
        <v>16185</v>
      </c>
      <c r="U15" s="416">
        <v>6.928302662163377</v>
      </c>
      <c r="V15" s="74"/>
      <c r="W15" s="415">
        <v>68296</v>
      </c>
      <c r="X15" s="416">
        <v>29.235425308316959</v>
      </c>
      <c r="Y15" s="74"/>
      <c r="Z15" s="415">
        <v>120329</v>
      </c>
      <c r="AA15" s="416">
        <f t="shared" si="0"/>
        <v>51.509158544050479</v>
      </c>
      <c r="AB15" s="66"/>
      <c r="AC15" s="157">
        <f t="shared" si="1"/>
        <v>233607</v>
      </c>
      <c r="AD15" s="181">
        <f t="shared" si="1"/>
        <v>100</v>
      </c>
      <c r="AF15" s="425"/>
    </row>
    <row r="16" spans="2:32" s="73" customFormat="1" ht="21" customHeight="1" x14ac:dyDescent="0.2">
      <c r="B16" s="1128"/>
      <c r="D16" s="421" t="s">
        <v>71</v>
      </c>
      <c r="E16" s="419">
        <f>SUM(E12:E15)</f>
        <v>2316</v>
      </c>
      <c r="F16" s="420">
        <f t="shared" ref="F13:F21" si="2">E16*100/$AC16</f>
        <v>0.18962700956732129</v>
      </c>
      <c r="G16" s="74"/>
      <c r="H16" s="419">
        <f>SUM(H12:H15)</f>
        <v>40355</v>
      </c>
      <c r="I16" s="420">
        <f t="shared" ref="I12:I21" si="3">H16*100/$AC16</f>
        <v>3.3041442016792963</v>
      </c>
      <c r="J16" s="74"/>
      <c r="K16" s="419">
        <f>SUM(K12:K15)</f>
        <v>25288</v>
      </c>
      <c r="L16" s="420">
        <f t="shared" ref="L12:L21" si="4">K16*100/$AC16</f>
        <v>2.0705042391789381</v>
      </c>
      <c r="M16" s="74"/>
      <c r="N16" s="419">
        <f>SUM(N12:N15)</f>
        <v>35878</v>
      </c>
      <c r="O16" s="420">
        <f t="shared" ref="O12:O21" si="5">N16*100/$AC16</f>
        <v>2.9375811093507567</v>
      </c>
      <c r="P16" s="74"/>
      <c r="Q16" s="419">
        <f>SUM(Q12:Q15)</f>
        <v>42628</v>
      </c>
      <c r="R16" s="420">
        <f t="shared" ref="R12:R21" si="6">Q16*100/$AC16</f>
        <v>3.4902505025197632</v>
      </c>
      <c r="S16" s="74"/>
      <c r="T16" s="419">
        <f>SUM(T12:T15)</f>
        <v>71189</v>
      </c>
      <c r="U16" s="420">
        <f t="shared" ref="U12:U21" si="7">T16*100/$AC16</f>
        <v>5.8287379896753171</v>
      </c>
      <c r="V16" s="74"/>
      <c r="W16" s="419">
        <f>SUM(W12:W15)</f>
        <v>258198</v>
      </c>
      <c r="X16" s="420">
        <f t="shared" ref="X12:X21" si="8">W16*100/$AC16</f>
        <v>21.14046399665942</v>
      </c>
      <c r="Y16" s="74"/>
      <c r="Z16" s="419">
        <f>SUM(Z12:Z15)</f>
        <v>745493</v>
      </c>
      <c r="AA16" s="420">
        <f t="shared" si="0"/>
        <v>61.03869095136919</v>
      </c>
      <c r="AB16" s="66"/>
      <c r="AC16" s="422">
        <f>SUM(AC12:AC15)</f>
        <v>1221345</v>
      </c>
      <c r="AD16" s="424">
        <f t="shared" ref="AD16:AD21" si="9">F16+I16+L16+O16+R16+U16+X16+AA16</f>
        <v>100</v>
      </c>
      <c r="AF16" s="425"/>
    </row>
    <row r="17" spans="2:32" s="73" customFormat="1" ht="21" customHeight="1" x14ac:dyDescent="0.2">
      <c r="B17" s="1126" t="s">
        <v>26</v>
      </c>
      <c r="D17" s="417" t="s">
        <v>34</v>
      </c>
      <c r="E17" s="77">
        <v>791</v>
      </c>
      <c r="F17" s="76">
        <v>0.51143123157295811</v>
      </c>
      <c r="G17" s="74"/>
      <c r="H17" s="77">
        <v>21244</v>
      </c>
      <c r="I17" s="76">
        <v>13.735581647959448</v>
      </c>
      <c r="J17" s="74"/>
      <c r="K17" s="77">
        <v>9409</v>
      </c>
      <c r="L17" s="76">
        <v>6.083510060518285</v>
      </c>
      <c r="M17" s="74"/>
      <c r="N17" s="77">
        <v>11317</v>
      </c>
      <c r="O17" s="76">
        <v>7.3171520198624114</v>
      </c>
      <c r="P17" s="74"/>
      <c r="Q17" s="77">
        <v>9734</v>
      </c>
      <c r="R17" s="76">
        <v>6.2936429938447214</v>
      </c>
      <c r="S17" s="74"/>
      <c r="T17" s="77">
        <v>12891</v>
      </c>
      <c r="U17" s="76">
        <v>8.3348419800341382</v>
      </c>
      <c r="V17" s="74"/>
      <c r="W17" s="77">
        <v>29757</v>
      </c>
      <c r="X17" s="76">
        <v>19.239771375368541</v>
      </c>
      <c r="Y17" s="74"/>
      <c r="Z17" s="77">
        <v>59521</v>
      </c>
      <c r="AA17" s="76">
        <f t="shared" si="0"/>
        <v>38.4840686908395</v>
      </c>
      <c r="AB17" s="66"/>
      <c r="AC17" s="153">
        <f>E17+H17+K17+N17+Q17+T17+W17+Z17</f>
        <v>154664</v>
      </c>
      <c r="AD17" s="75">
        <f t="shared" si="9"/>
        <v>100</v>
      </c>
      <c r="AF17" s="425"/>
    </row>
    <row r="18" spans="2:32" s="73" customFormat="1" ht="21" customHeight="1" x14ac:dyDescent="0.2">
      <c r="B18" s="1127"/>
      <c r="D18" s="418" t="s">
        <v>52</v>
      </c>
      <c r="E18" s="415">
        <v>1105</v>
      </c>
      <c r="F18" s="416">
        <v>0.49880377375524759</v>
      </c>
      <c r="G18" s="74"/>
      <c r="H18" s="415">
        <v>28305</v>
      </c>
      <c r="I18" s="416">
        <v>12.777050512345957</v>
      </c>
      <c r="J18" s="74"/>
      <c r="K18" s="415">
        <v>12146</v>
      </c>
      <c r="L18" s="416">
        <v>5.482778856136866</v>
      </c>
      <c r="M18" s="74"/>
      <c r="N18" s="415">
        <v>15569</v>
      </c>
      <c r="O18" s="416">
        <v>7.0279420394528955</v>
      </c>
      <c r="P18" s="74"/>
      <c r="Q18" s="415">
        <v>15635</v>
      </c>
      <c r="R18" s="416">
        <v>7.0577348440391816</v>
      </c>
      <c r="S18" s="74"/>
      <c r="T18" s="415">
        <v>22804</v>
      </c>
      <c r="U18" s="416">
        <v>10.293865390692005</v>
      </c>
      <c r="V18" s="74"/>
      <c r="W18" s="415">
        <v>45162</v>
      </c>
      <c r="X18" s="416">
        <v>20.386403647361533</v>
      </c>
      <c r="Y18" s="74"/>
      <c r="Z18" s="415">
        <v>80804</v>
      </c>
      <c r="AA18" s="416">
        <f t="shared" si="0"/>
        <v>36.475420936216317</v>
      </c>
      <c r="AB18" s="66"/>
      <c r="AC18" s="157">
        <f>E18+H18+K18+N18+Q18+T18+W18+Z18</f>
        <v>221530</v>
      </c>
      <c r="AD18" s="181">
        <f t="shared" si="9"/>
        <v>100</v>
      </c>
      <c r="AF18" s="425"/>
    </row>
    <row r="19" spans="2:32" s="73" customFormat="1" ht="21" customHeight="1" x14ac:dyDescent="0.2">
      <c r="B19" s="1127"/>
      <c r="D19" s="418" t="s">
        <v>53</v>
      </c>
      <c r="E19" s="415">
        <v>439</v>
      </c>
      <c r="F19" s="416">
        <v>0.21654203579109366</v>
      </c>
      <c r="G19" s="74"/>
      <c r="H19" s="415">
        <v>18843</v>
      </c>
      <c r="I19" s="416">
        <v>9.2945366296391292</v>
      </c>
      <c r="J19" s="74"/>
      <c r="K19" s="415">
        <v>11623</v>
      </c>
      <c r="L19" s="416">
        <v>5.733184697038455</v>
      </c>
      <c r="M19" s="74"/>
      <c r="N19" s="415">
        <v>13737</v>
      </c>
      <c r="O19" s="416">
        <v>6.7759406507112843</v>
      </c>
      <c r="P19" s="74"/>
      <c r="Q19" s="415">
        <v>14866</v>
      </c>
      <c r="R19" s="416">
        <v>7.3328334944656</v>
      </c>
      <c r="S19" s="74"/>
      <c r="T19" s="415">
        <v>22153</v>
      </c>
      <c r="U19" s="416">
        <v>10.927233983781544</v>
      </c>
      <c r="V19" s="74"/>
      <c r="W19" s="415">
        <v>43084</v>
      </c>
      <c r="X19" s="416">
        <v>21.251701754039818</v>
      </c>
      <c r="Y19" s="74"/>
      <c r="Z19" s="415">
        <v>77987</v>
      </c>
      <c r="AA19" s="416">
        <f t="shared" si="0"/>
        <v>38.468026754533078</v>
      </c>
      <c r="AB19" s="66"/>
      <c r="AC19" s="157">
        <f>E19+H19+K19+N19+Q19+T19+W19+Z19</f>
        <v>202732</v>
      </c>
      <c r="AD19" s="181">
        <f t="shared" si="9"/>
        <v>100</v>
      </c>
      <c r="AF19" s="425"/>
    </row>
    <row r="20" spans="2:32" s="73" customFormat="1" ht="21" customHeight="1" x14ac:dyDescent="0.2">
      <c r="B20" s="1127"/>
      <c r="D20" s="418" t="s">
        <v>121</v>
      </c>
      <c r="E20" s="415">
        <v>783</v>
      </c>
      <c r="F20" s="416">
        <v>0.54106346957813634</v>
      </c>
      <c r="G20" s="74"/>
      <c r="H20" s="415">
        <v>14247</v>
      </c>
      <c r="I20" s="416">
        <v>9.8448674981860904</v>
      </c>
      <c r="J20" s="74"/>
      <c r="K20" s="415">
        <v>6992</v>
      </c>
      <c r="L20" s="416">
        <v>4.8315654907922472</v>
      </c>
      <c r="M20" s="74"/>
      <c r="N20" s="415">
        <v>6497</v>
      </c>
      <c r="O20" s="416">
        <v>4.4895138720934247</v>
      </c>
      <c r="P20" s="74"/>
      <c r="Q20" s="415">
        <v>7627</v>
      </c>
      <c r="R20" s="416">
        <v>5.2703589814462912</v>
      </c>
      <c r="S20" s="74"/>
      <c r="T20" s="415">
        <v>14000</v>
      </c>
      <c r="U20" s="416">
        <v>9.6741871955222329</v>
      </c>
      <c r="V20" s="74"/>
      <c r="W20" s="415">
        <v>34398</v>
      </c>
      <c r="X20" s="416">
        <v>23.769477939398126</v>
      </c>
      <c r="Y20" s="74"/>
      <c r="Z20" s="415">
        <v>60171</v>
      </c>
      <c r="AA20" s="416">
        <f t="shared" si="0"/>
        <v>41.578965552983448</v>
      </c>
      <c r="AB20" s="66"/>
      <c r="AC20" s="157">
        <f>E20+H20+K20+N20+Q20+T20+W20+Z20</f>
        <v>144715</v>
      </c>
      <c r="AD20" s="181">
        <f t="shared" si="9"/>
        <v>100</v>
      </c>
      <c r="AF20" s="425"/>
    </row>
    <row r="21" spans="2:32" s="73" customFormat="1" ht="21" customHeight="1" x14ac:dyDescent="0.2">
      <c r="B21" s="1128"/>
      <c r="D21" s="421" t="s">
        <v>71</v>
      </c>
      <c r="E21" s="419">
        <f>SUM(E17:E20)</f>
        <v>3118</v>
      </c>
      <c r="F21" s="420">
        <f t="shared" si="2"/>
        <v>0.43087663634315909</v>
      </c>
      <c r="G21" s="74"/>
      <c r="H21" s="419">
        <f>SUM(H17:H20)</f>
        <v>82639</v>
      </c>
      <c r="I21" s="420">
        <f t="shared" si="3"/>
        <v>11.419889143926339</v>
      </c>
      <c r="J21" s="74"/>
      <c r="K21" s="419">
        <f>SUM(K17:K20)</f>
        <v>40170</v>
      </c>
      <c r="L21" s="420">
        <f t="shared" si="4"/>
        <v>5.5510950872048435</v>
      </c>
      <c r="M21" s="74"/>
      <c r="N21" s="419">
        <f>SUM(N17:N20)</f>
        <v>47120</v>
      </c>
      <c r="O21" s="420">
        <f t="shared" si="5"/>
        <v>6.5115160694322185</v>
      </c>
      <c r="P21" s="74"/>
      <c r="Q21" s="419">
        <f>SUM(Q17:Q20)</f>
        <v>47862</v>
      </c>
      <c r="R21" s="420">
        <f t="shared" si="6"/>
        <v>6.6140531009160624</v>
      </c>
      <c r="S21" s="74"/>
      <c r="T21" s="419">
        <f>SUM(T17:T20)</f>
        <v>71848</v>
      </c>
      <c r="U21" s="420">
        <f t="shared" si="7"/>
        <v>9.9286801051902813</v>
      </c>
      <c r="V21" s="74"/>
      <c r="W21" s="419">
        <f>SUM(W17:W20)</f>
        <v>152401</v>
      </c>
      <c r="X21" s="420">
        <f t="shared" si="8"/>
        <v>21.060304764379023</v>
      </c>
      <c r="Y21" s="74"/>
      <c r="Z21" s="419">
        <f>SUM(Z17:Z20)</f>
        <v>278483</v>
      </c>
      <c r="AA21" s="420">
        <f t="shared" si="0"/>
        <v>38.483585092608074</v>
      </c>
      <c r="AB21" s="66"/>
      <c r="AC21" s="422">
        <f>SUM(AC17:AC20)</f>
        <v>723641</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06" t="s">
        <v>3</v>
      </c>
      <c r="C23" s="1107"/>
      <c r="D23" s="1108"/>
      <c r="E23" s="65">
        <f>E16+E21</f>
        <v>5434</v>
      </c>
      <c r="F23" s="67">
        <f>E23*100/$AC23</f>
        <v>0.27938504441677214</v>
      </c>
      <c r="G23" s="66"/>
      <c r="H23" s="65">
        <f>H16+H21</f>
        <v>122994</v>
      </c>
      <c r="I23" s="67">
        <f>H23*100/$AC23</f>
        <v>6.3236444889577612</v>
      </c>
      <c r="J23" s="66"/>
      <c r="K23" s="65">
        <f>K16+K21</f>
        <v>65458</v>
      </c>
      <c r="L23" s="67">
        <f>K23*100/$AC23</f>
        <v>3.3654740959575031</v>
      </c>
      <c r="M23" s="66"/>
      <c r="N23" s="65">
        <f>N16+N21</f>
        <v>82998</v>
      </c>
      <c r="O23" s="67">
        <f>N23*100/$AC23</f>
        <v>4.2672800729671065</v>
      </c>
      <c r="P23" s="66"/>
      <c r="Q23" s="65">
        <f>Q16+Q21</f>
        <v>90490</v>
      </c>
      <c r="R23" s="67">
        <f>Q23*100/$AC23</f>
        <v>4.6524756476396227</v>
      </c>
      <c r="S23" s="66"/>
      <c r="T23" s="65">
        <f>T16+T21</f>
        <v>143037</v>
      </c>
      <c r="U23" s="67">
        <f>T23*100/$AC23</f>
        <v>7.3541403382852115</v>
      </c>
      <c r="V23" s="66"/>
      <c r="W23" s="65">
        <f>W16+W21</f>
        <v>410599</v>
      </c>
      <c r="X23" s="67">
        <f>W23*100/$AC23</f>
        <v>21.11064038507218</v>
      </c>
      <c r="Y23" s="66"/>
      <c r="Z23" s="65">
        <f>Z16+Z21</f>
        <v>1023976</v>
      </c>
      <c r="AA23" s="67">
        <f>Z23*100/$AC23</f>
        <v>52.646959926703843</v>
      </c>
      <c r="AB23" s="66"/>
      <c r="AC23" s="65">
        <f>AC16+AC21</f>
        <v>1944986</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02" t="s">
        <v>17</v>
      </c>
      <c r="D37" s="1102"/>
      <c r="E37" s="1102"/>
      <c r="F37" s="1102"/>
      <c r="G37" s="1102"/>
      <c r="H37" s="1102"/>
      <c r="I37" s="1102"/>
      <c r="J37" s="1102"/>
      <c r="K37" s="1102"/>
      <c r="L37" s="1102"/>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98"/>
      <c r="C46" s="1099"/>
      <c r="D46" s="1099"/>
      <c r="E46" s="1099"/>
      <c r="F46" s="1099"/>
      <c r="G46" s="1099"/>
      <c r="H46" s="1099"/>
      <c r="I46" s="1099"/>
      <c r="J46" s="1099"/>
      <c r="K46" s="1099"/>
      <c r="L46" s="1099"/>
      <c r="M46" s="1099"/>
      <c r="N46" s="1099"/>
      <c r="O46" s="1099"/>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2" sqref="B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16.5" customHeight="1" x14ac:dyDescent="0.2">
      <c r="B5" s="1041" t="s">
        <v>421</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3"/>
    </row>
    <row r="6" spans="2:30" s="7" customFormat="1" ht="14.2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8"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'36perfresol'!E12</f>
        <v>610</v>
      </c>
      <c r="F12" s="526"/>
      <c r="G12" s="527">
        <f>'36perfresol'!H12</f>
        <v>10093</v>
      </c>
      <c r="H12" s="526"/>
      <c r="I12" s="527">
        <f>'36perfresol'!K12</f>
        <v>6168</v>
      </c>
      <c r="J12" s="526"/>
      <c r="K12" s="527">
        <f>'36perfresol'!N12</f>
        <v>9171</v>
      </c>
      <c r="L12" s="526"/>
      <c r="M12" s="527">
        <f>'36perfresol'!Q12</f>
        <v>8590</v>
      </c>
      <c r="N12" s="526"/>
      <c r="O12" s="527">
        <f>'36perfresol'!T12</f>
        <v>11715</v>
      </c>
      <c r="P12" s="526"/>
      <c r="Q12" s="527">
        <f>'36perfresol'!W12</f>
        <v>40226</v>
      </c>
      <c r="R12" s="526"/>
      <c r="S12" s="527">
        <f>'36perfresol'!Z12</f>
        <v>188061</v>
      </c>
      <c r="T12" s="528"/>
      <c r="V12" s="529">
        <f>E12/E$16</f>
        <v>0.26338514680483593</v>
      </c>
      <c r="W12" s="529">
        <f>G12/G$16</f>
        <v>0.25010531532647751</v>
      </c>
      <c r="X12" s="529">
        <f>I12/I$16</f>
        <v>0.24391015501423599</v>
      </c>
      <c r="Y12" s="529">
        <f>K12/K$16</f>
        <v>0.25561625508668262</v>
      </c>
      <c r="Z12" s="529">
        <f>M12/M$16</f>
        <v>0.20151074411185135</v>
      </c>
      <c r="AA12" s="529">
        <f>O12/O$16</f>
        <v>0.16456194074927305</v>
      </c>
      <c r="AB12" s="529">
        <f>Q12/Q$16</f>
        <v>0.15579516495092913</v>
      </c>
      <c r="AC12" s="529">
        <f>S12/S$16</f>
        <v>0.25226393809197406</v>
      </c>
      <c r="AD12" s="529"/>
    </row>
    <row r="13" spans="2:30" s="525" customFormat="1" ht="21" customHeight="1" x14ac:dyDescent="0.2">
      <c r="B13" s="1130"/>
      <c r="D13" s="526" t="s">
        <v>52</v>
      </c>
      <c r="E13" s="527">
        <f>'36perfresol'!E13</f>
        <v>772</v>
      </c>
      <c r="F13" s="526"/>
      <c r="G13" s="527">
        <f>'36perfresol'!H13</f>
        <v>11659</v>
      </c>
      <c r="H13" s="526"/>
      <c r="I13" s="527">
        <f>'36perfresol'!K13</f>
        <v>7793</v>
      </c>
      <c r="J13" s="526"/>
      <c r="K13" s="527">
        <f>'36perfresol'!N13</f>
        <v>11724</v>
      </c>
      <c r="L13" s="526"/>
      <c r="M13" s="527">
        <f>'36perfresol'!Q13</f>
        <v>13142</v>
      </c>
      <c r="N13" s="526"/>
      <c r="O13" s="527">
        <f>'36perfresol'!T13</f>
        <v>20884</v>
      </c>
      <c r="P13" s="526"/>
      <c r="Q13" s="527">
        <f>'36perfresol'!W13</f>
        <v>67980</v>
      </c>
      <c r="R13" s="526"/>
      <c r="S13" s="527">
        <f>'36perfresol'!Z13</f>
        <v>236193</v>
      </c>
      <c r="T13" s="528"/>
      <c r="V13" s="529">
        <f>E13/E$16</f>
        <v>0.33333333333333331</v>
      </c>
      <c r="W13" s="529">
        <f>G13/G$16</f>
        <v>0.28891091562383842</v>
      </c>
      <c r="X13" s="529">
        <f>I13/I$16</f>
        <v>0.30816988294843406</v>
      </c>
      <c r="Y13" s="529">
        <f>K13/K$16</f>
        <v>0.32677406767378336</v>
      </c>
      <c r="Z13" s="529">
        <f>M13/M$16</f>
        <v>0.308295017359482</v>
      </c>
      <c r="AA13" s="529">
        <f>O13/O$16</f>
        <v>0.29335992920254533</v>
      </c>
      <c r="AB13" s="529">
        <f>Q13/Q$16</f>
        <v>0.26328631515348688</v>
      </c>
      <c r="AC13" s="529">
        <f>S13/S$16</f>
        <v>0.31682792460827935</v>
      </c>
      <c r="AD13" s="529"/>
    </row>
    <row r="14" spans="2:30" s="525" customFormat="1" ht="21" customHeight="1" x14ac:dyDescent="0.2">
      <c r="B14" s="1130"/>
      <c r="D14" s="526" t="s">
        <v>53</v>
      </c>
      <c r="E14" s="527">
        <f>'36perfresol'!E14</f>
        <v>334</v>
      </c>
      <c r="F14" s="526"/>
      <c r="G14" s="527">
        <f>'36perfresol'!H14</f>
        <v>8318</v>
      </c>
      <c r="H14" s="526"/>
      <c r="I14" s="527">
        <f>'36perfresol'!K14</f>
        <v>6861</v>
      </c>
      <c r="J14" s="526"/>
      <c r="K14" s="527">
        <f>'36perfresol'!N14</f>
        <v>9680</v>
      </c>
      <c r="L14" s="526"/>
      <c r="M14" s="527">
        <f>'36perfresol'!Q14</f>
        <v>12753</v>
      </c>
      <c r="N14" s="526"/>
      <c r="O14" s="527">
        <f>'36perfresol'!T14</f>
        <v>22405</v>
      </c>
      <c r="P14" s="526"/>
      <c r="Q14" s="527">
        <f>'36perfresol'!W14</f>
        <v>81696</v>
      </c>
      <c r="R14" s="526"/>
      <c r="S14" s="527">
        <f>'36perfresol'!Z14</f>
        <v>200910</v>
      </c>
      <c r="T14" s="528"/>
      <c r="V14" s="529">
        <f>E14/E$16</f>
        <v>0.14421416234887738</v>
      </c>
      <c r="W14" s="529">
        <f>G14/G$16</f>
        <v>0.20612067897410483</v>
      </c>
      <c r="X14" s="529">
        <f>I14/I$16</f>
        <v>0.27131445745017402</v>
      </c>
      <c r="Y14" s="529">
        <f>K14/K$16</f>
        <v>0.26980322203021351</v>
      </c>
      <c r="Z14" s="529">
        <f>M14/M$16</f>
        <v>0.29916955991367178</v>
      </c>
      <c r="AA14" s="529">
        <f>O14/O$16</f>
        <v>0.31472558962761099</v>
      </c>
      <c r="AB14" s="529">
        <f>Q14/Q$16</f>
        <v>0.3164083377872795</v>
      </c>
      <c r="AC14" s="529">
        <f>S14/S$16</f>
        <v>0.26949951240320164</v>
      </c>
      <c r="AD14" s="529"/>
    </row>
    <row r="15" spans="2:30" s="525" customFormat="1" ht="21" customHeight="1" x14ac:dyDescent="0.2">
      <c r="B15" s="1130"/>
      <c r="D15" s="526" t="s">
        <v>121</v>
      </c>
      <c r="E15" s="527">
        <f>'36perfresol'!E15</f>
        <v>600</v>
      </c>
      <c r="F15" s="526"/>
      <c r="G15" s="527">
        <f>'36perfresol'!H15</f>
        <v>10285</v>
      </c>
      <c r="H15" s="526"/>
      <c r="I15" s="527">
        <f>'36perfresol'!K15</f>
        <v>4466</v>
      </c>
      <c r="J15" s="526"/>
      <c r="K15" s="527">
        <f>'36perfresol'!N15</f>
        <v>5303</v>
      </c>
      <c r="L15" s="526"/>
      <c r="M15" s="527">
        <f>'36perfresol'!Q15</f>
        <v>8143</v>
      </c>
      <c r="N15" s="526"/>
      <c r="O15" s="527">
        <f>'36perfresol'!T15</f>
        <v>16185</v>
      </c>
      <c r="P15" s="526"/>
      <c r="Q15" s="527">
        <f>'36perfresol'!W15</f>
        <v>68296</v>
      </c>
      <c r="R15" s="526"/>
      <c r="S15" s="527">
        <f>'36perfresol'!Z15</f>
        <v>120329</v>
      </c>
      <c r="T15" s="528"/>
      <c r="V15" s="529">
        <f>E15/E$16</f>
        <v>0.25906735751295334</v>
      </c>
      <c r="W15" s="529">
        <f>G15/G$16</f>
        <v>0.25486309007557922</v>
      </c>
      <c r="X15" s="529">
        <f>I15/I$16</f>
        <v>0.17660550458715596</v>
      </c>
      <c r="Y15" s="529">
        <f>K15/K$16</f>
        <v>0.14780645520932048</v>
      </c>
      <c r="Z15" s="529">
        <f>M15/M$16</f>
        <v>0.19102467861499484</v>
      </c>
      <c r="AA15" s="529">
        <f>O15/O$16</f>
        <v>0.2273525404205706</v>
      </c>
      <c r="AB15" s="529">
        <f>Q15/Q$16</f>
        <v>0.26451018210830446</v>
      </c>
      <c r="AC15" s="529">
        <f>S15/S$16</f>
        <v>0.16140862489654498</v>
      </c>
      <c r="AD15" s="529"/>
    </row>
    <row r="16" spans="2:30" s="525" customFormat="1" ht="21" customHeight="1" x14ac:dyDescent="0.2">
      <c r="B16" s="1130"/>
      <c r="D16" s="530" t="s">
        <v>71</v>
      </c>
      <c r="E16" s="527">
        <f>SUM(E12:E15)</f>
        <v>2316</v>
      </c>
      <c r="F16" s="526"/>
      <c r="G16" s="527">
        <f>SUM(G12:G15)</f>
        <v>40355</v>
      </c>
      <c r="H16" s="526"/>
      <c r="I16" s="527">
        <f>SUM(I12:I15)</f>
        <v>25288</v>
      </c>
      <c r="J16" s="526"/>
      <c r="K16" s="527">
        <f>SUM(K12:K15)</f>
        <v>35878</v>
      </c>
      <c r="L16" s="526"/>
      <c r="M16" s="527">
        <f>SUM(M12:M15)</f>
        <v>42628</v>
      </c>
      <c r="N16" s="526"/>
      <c r="O16" s="527">
        <f>SUM(O12:O15)</f>
        <v>71189</v>
      </c>
      <c r="P16" s="526"/>
      <c r="Q16" s="527">
        <f>SUM(Q12:Q15)</f>
        <v>258198</v>
      </c>
      <c r="R16" s="526"/>
      <c r="S16" s="527">
        <f>SUM(S12:S15)</f>
        <v>745493</v>
      </c>
      <c r="T16" s="528"/>
      <c r="V16" s="529"/>
    </row>
    <row r="17" spans="2:29" s="525" customFormat="1" ht="21" customHeight="1" x14ac:dyDescent="0.2">
      <c r="B17" s="1130" t="s">
        <v>26</v>
      </c>
      <c r="D17" s="526" t="s">
        <v>34</v>
      </c>
      <c r="E17" s="527">
        <f>'36perfresol'!E17</f>
        <v>791</v>
      </c>
      <c r="F17" s="526"/>
      <c r="G17" s="527">
        <f>'36perfresol'!H17</f>
        <v>21244</v>
      </c>
      <c r="H17" s="526"/>
      <c r="I17" s="527">
        <f>'36perfresol'!K17</f>
        <v>9409</v>
      </c>
      <c r="J17" s="526"/>
      <c r="K17" s="527">
        <f>'36perfresol'!N17</f>
        <v>11317</v>
      </c>
      <c r="L17" s="526"/>
      <c r="M17" s="527">
        <f>'36perfresol'!Q17</f>
        <v>9734</v>
      </c>
      <c r="N17" s="526"/>
      <c r="O17" s="527">
        <f>'36perfresol'!T17</f>
        <v>12891</v>
      </c>
      <c r="P17" s="526"/>
      <c r="Q17" s="527">
        <f>'36perfresol'!W17</f>
        <v>29757</v>
      </c>
      <c r="R17" s="526"/>
      <c r="S17" s="527">
        <f>'36perfresol'!Z17</f>
        <v>59521</v>
      </c>
      <c r="T17" s="528"/>
      <c r="V17" s="529">
        <f>E17/E$21</f>
        <v>0.25368826170622194</v>
      </c>
      <c r="W17" s="529">
        <f>G17/G$21</f>
        <v>0.25706990646062999</v>
      </c>
      <c r="X17" s="529">
        <f>I17/I$21</f>
        <v>0.23422952452078666</v>
      </c>
      <c r="Y17" s="529">
        <f>K17/K$21</f>
        <v>0.24017402376910016</v>
      </c>
      <c r="Z17" s="529">
        <f>M17/M$21</f>
        <v>0.20337637374117254</v>
      </c>
      <c r="AA17" s="529">
        <f>O17/O$21</f>
        <v>0.17942044315777753</v>
      </c>
      <c r="AB17" s="529">
        <f>Q17/Q$21</f>
        <v>0.19525462431348875</v>
      </c>
      <c r="AC17" s="529">
        <f>S17/S$21</f>
        <v>0.21373297472377129</v>
      </c>
    </row>
    <row r="18" spans="2:29" s="525" customFormat="1" ht="21" customHeight="1" x14ac:dyDescent="0.2">
      <c r="B18" s="1130"/>
      <c r="D18" s="526" t="s">
        <v>52</v>
      </c>
      <c r="E18" s="527">
        <f>'36perfresol'!E18</f>
        <v>1105</v>
      </c>
      <c r="F18" s="526"/>
      <c r="G18" s="527">
        <f>'36perfresol'!H18</f>
        <v>28305</v>
      </c>
      <c r="H18" s="526"/>
      <c r="I18" s="527">
        <f>'36perfresol'!K18</f>
        <v>12146</v>
      </c>
      <c r="J18" s="526"/>
      <c r="K18" s="527">
        <f>'36perfresol'!N18</f>
        <v>15569</v>
      </c>
      <c r="L18" s="526"/>
      <c r="M18" s="527">
        <f>'36perfresol'!Q18</f>
        <v>15635</v>
      </c>
      <c r="N18" s="526"/>
      <c r="O18" s="527">
        <f>'36perfresol'!T18</f>
        <v>22804</v>
      </c>
      <c r="P18" s="526"/>
      <c r="Q18" s="527">
        <f>'36perfresol'!W18</f>
        <v>45162</v>
      </c>
      <c r="R18" s="526"/>
      <c r="S18" s="527">
        <f>'36perfresol'!Z18</f>
        <v>80804</v>
      </c>
      <c r="T18" s="528"/>
      <c r="V18" s="529">
        <f>E18/E$21</f>
        <v>0.35439384220654263</v>
      </c>
      <c r="W18" s="529">
        <f>G18/G$21</f>
        <v>0.34251382519149554</v>
      </c>
      <c r="X18" s="529">
        <f>I18/I$21</f>
        <v>0.3023649489668907</v>
      </c>
      <c r="Y18" s="529">
        <f>K18/K$21</f>
        <v>0.33041171477079795</v>
      </c>
      <c r="Z18" s="529">
        <f>M18/M$21</f>
        <v>0.32666833813881574</v>
      </c>
      <c r="AA18" s="529">
        <f>O18/O$21</f>
        <v>0.31739227257543701</v>
      </c>
      <c r="AB18" s="529">
        <f>Q18/Q$21</f>
        <v>0.29633663821103534</v>
      </c>
      <c r="AC18" s="529">
        <f>S18/S$21</f>
        <v>0.29015774751062001</v>
      </c>
    </row>
    <row r="19" spans="2:29" s="525" customFormat="1" ht="21" customHeight="1" x14ac:dyDescent="0.2">
      <c r="B19" s="1130"/>
      <c r="D19" s="526" t="s">
        <v>53</v>
      </c>
      <c r="E19" s="527">
        <f>'36perfresol'!E19</f>
        <v>439</v>
      </c>
      <c r="F19" s="526"/>
      <c r="G19" s="527">
        <f>'36perfresol'!H19</f>
        <v>18843</v>
      </c>
      <c r="H19" s="526"/>
      <c r="I19" s="527">
        <f>'36perfresol'!K19</f>
        <v>11623</v>
      </c>
      <c r="J19" s="526"/>
      <c r="K19" s="527">
        <f>'36perfresol'!N19</f>
        <v>13737</v>
      </c>
      <c r="L19" s="526"/>
      <c r="M19" s="527">
        <f>'36perfresol'!Q19</f>
        <v>14866</v>
      </c>
      <c r="N19" s="526"/>
      <c r="O19" s="527">
        <f>'36perfresol'!T19</f>
        <v>22153</v>
      </c>
      <c r="P19" s="526"/>
      <c r="Q19" s="527">
        <f>'36perfresol'!W19</f>
        <v>43084</v>
      </c>
      <c r="R19" s="526"/>
      <c r="S19" s="527">
        <f>'36perfresol'!Z19</f>
        <v>77987</v>
      </c>
      <c r="T19" s="528"/>
      <c r="V19" s="529">
        <f>E19/E$21</f>
        <v>0.14079538165490699</v>
      </c>
      <c r="W19" s="529">
        <f>G19/G$21</f>
        <v>0.2280158278778785</v>
      </c>
      <c r="X19" s="529">
        <f>I19/I$21</f>
        <v>0.28934528254916603</v>
      </c>
      <c r="Y19" s="529">
        <f>K19/K$21</f>
        <v>0.2915322580645161</v>
      </c>
      <c r="Z19" s="529">
        <f>M19/M$21</f>
        <v>0.31060131210563702</v>
      </c>
      <c r="AA19" s="529">
        <f>O19/O$21</f>
        <v>0.30833147756374568</v>
      </c>
      <c r="AB19" s="529">
        <f>Q19/Q$21</f>
        <v>0.28270155707639716</v>
      </c>
      <c r="AC19" s="529">
        <f>S19/S$21</f>
        <v>0.2800422287895491</v>
      </c>
    </row>
    <row r="20" spans="2:29" s="525" customFormat="1" ht="21" customHeight="1" x14ac:dyDescent="0.2">
      <c r="B20" s="1130"/>
      <c r="D20" s="526" t="s">
        <v>121</v>
      </c>
      <c r="E20" s="527">
        <f>'36perfresol'!E20</f>
        <v>783</v>
      </c>
      <c r="F20" s="526"/>
      <c r="G20" s="527">
        <f>'36perfresol'!H20</f>
        <v>14247</v>
      </c>
      <c r="H20" s="526"/>
      <c r="I20" s="527">
        <f>'36perfresol'!K20</f>
        <v>6992</v>
      </c>
      <c r="J20" s="526"/>
      <c r="K20" s="527">
        <f>'36perfresol'!N20</f>
        <v>6497</v>
      </c>
      <c r="L20" s="526"/>
      <c r="M20" s="527">
        <f>'36perfresol'!Q20</f>
        <v>7627</v>
      </c>
      <c r="N20" s="526"/>
      <c r="O20" s="527">
        <f>'36perfresol'!T20</f>
        <v>14000</v>
      </c>
      <c r="P20" s="526"/>
      <c r="Q20" s="527">
        <f>'36perfresol'!W20</f>
        <v>34398</v>
      </c>
      <c r="R20" s="526"/>
      <c r="S20" s="527">
        <f>'36perfresol'!Z20</f>
        <v>60171</v>
      </c>
      <c r="T20" s="528"/>
      <c r="V20" s="529">
        <f>E20/E$21</f>
        <v>0.25112251443232841</v>
      </c>
      <c r="W20" s="529">
        <f>G20/G$21</f>
        <v>0.172400440469996</v>
      </c>
      <c r="X20" s="529">
        <f>I20/I$21</f>
        <v>0.17406024396315659</v>
      </c>
      <c r="Y20" s="529">
        <f>K20/K$21</f>
        <v>0.13788200339558573</v>
      </c>
      <c r="Z20" s="529">
        <f>M20/M$21</f>
        <v>0.15935397601437465</v>
      </c>
      <c r="AA20" s="529">
        <f>O20/O$21</f>
        <v>0.19485580670303976</v>
      </c>
      <c r="AB20" s="529">
        <f>Q20/Q$21</f>
        <v>0.22570718039907875</v>
      </c>
      <c r="AC20" s="529">
        <f>S20/S$21</f>
        <v>0.21606704897605958</v>
      </c>
    </row>
    <row r="21" spans="2:29" s="525" customFormat="1" ht="21" customHeight="1" x14ac:dyDescent="0.2">
      <c r="B21" s="1130"/>
      <c r="D21" s="530" t="s">
        <v>71</v>
      </c>
      <c r="E21" s="527">
        <f>SUM(E17:E20)</f>
        <v>3118</v>
      </c>
      <c r="F21" s="526"/>
      <c r="G21" s="527">
        <f>SUM(G17:G20)</f>
        <v>82639</v>
      </c>
      <c r="H21" s="526"/>
      <c r="I21" s="527">
        <f>SUM(I17:I20)</f>
        <v>40170</v>
      </c>
      <c r="J21" s="526"/>
      <c r="K21" s="527">
        <f>SUM(K17:K20)</f>
        <v>47120</v>
      </c>
      <c r="L21" s="526"/>
      <c r="M21" s="527">
        <f>SUM(M17:M20)</f>
        <v>47862</v>
      </c>
      <c r="N21" s="526"/>
      <c r="O21" s="527">
        <f>SUM(O17:O20)</f>
        <v>71848</v>
      </c>
      <c r="P21" s="526"/>
      <c r="Q21" s="527">
        <f>SUM(Q17:Q20)</f>
        <v>152401</v>
      </c>
      <c r="R21" s="526"/>
      <c r="S21" s="527">
        <f>SUM(S17:S20)</f>
        <v>278483</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9" t="s">
        <v>3</v>
      </c>
      <c r="C23" s="1129"/>
      <c r="D23" s="1129"/>
      <c r="E23" s="532">
        <f>E16+E21</f>
        <v>5434</v>
      </c>
      <c r="F23" s="528"/>
      <c r="G23" s="532">
        <f>G16+G21</f>
        <v>122994</v>
      </c>
      <c r="H23" s="528"/>
      <c r="I23" s="532">
        <f>I16+I21</f>
        <v>65458</v>
      </c>
      <c r="J23" s="528"/>
      <c r="K23" s="532">
        <f>K16+K21</f>
        <v>82998</v>
      </c>
      <c r="L23" s="528"/>
      <c r="M23" s="532">
        <f>M16+M21</f>
        <v>90490</v>
      </c>
      <c r="N23" s="528"/>
      <c r="O23" s="532">
        <f>O16+O21</f>
        <v>143037</v>
      </c>
      <c r="P23" s="528"/>
      <c r="Q23" s="532">
        <f>Q16+Q21</f>
        <v>410599</v>
      </c>
      <c r="R23" s="528"/>
      <c r="S23" s="532">
        <f>S16+S21</f>
        <v>1023976</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7"/>
      <c r="C25" s="717"/>
      <c r="D25" s="717"/>
      <c r="E25" s="717"/>
      <c r="F25" s="717"/>
      <c r="G25" s="717"/>
      <c r="H25" s="717"/>
      <c r="I25" s="717"/>
      <c r="J25" s="717"/>
      <c r="K25" s="717"/>
      <c r="L25" s="718"/>
    </row>
    <row r="26" spans="2:29" s="135" customFormat="1" ht="12.75" customHeight="1" x14ac:dyDescent="0.2">
      <c r="B26" s="537"/>
      <c r="C26" s="537"/>
      <c r="D26" s="537"/>
      <c r="E26" s="537"/>
      <c r="F26" s="537"/>
      <c r="G26" s="537"/>
      <c r="H26" s="537"/>
      <c r="I26" s="537"/>
      <c r="J26" s="537"/>
      <c r="K26" s="537"/>
      <c r="L26" s="537"/>
    </row>
    <row r="27" spans="2:29" s="716" customFormat="1" ht="24.75" customHeight="1" x14ac:dyDescent="0.2">
      <c r="B27" s="719"/>
      <c r="C27" s="719"/>
      <c r="D27" s="719"/>
      <c r="E27" s="719" t="s">
        <v>122</v>
      </c>
      <c r="F27" s="719"/>
      <c r="G27" s="719" t="s">
        <v>23</v>
      </c>
      <c r="H27" s="719"/>
      <c r="I27" s="719" t="s">
        <v>21</v>
      </c>
      <c r="J27" s="719"/>
      <c r="K27" s="719" t="s">
        <v>19</v>
      </c>
      <c r="L27" s="719"/>
    </row>
    <row r="28" spans="2:29" s="716" customFormat="1" ht="10.5" x14ac:dyDescent="0.2">
      <c r="B28" s="720"/>
      <c r="C28" s="720"/>
      <c r="D28" s="720"/>
      <c r="E28" s="720" t="e">
        <f>#REF!</f>
        <v>#REF!</v>
      </c>
      <c r="F28" s="721"/>
      <c r="G28" s="721" t="e">
        <f>#REF!</f>
        <v>#REF!</v>
      </c>
      <c r="H28" s="721"/>
      <c r="I28" s="721" t="e">
        <f>#REF!</f>
        <v>#REF!</v>
      </c>
      <c r="J28" s="721"/>
      <c r="K28" s="721" t="e">
        <f>#REF!</f>
        <v>#REF!</v>
      </c>
      <c r="L28" s="721"/>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102"/>
      <c r="D37" s="1102"/>
      <c r="E37" s="1102"/>
      <c r="F37" s="1102"/>
      <c r="G37" s="1102"/>
      <c r="H37" s="1102"/>
      <c r="I37" s="1102"/>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98"/>
      <c r="C46" s="1099"/>
      <c r="D46" s="1099"/>
      <c r="E46" s="1099"/>
      <c r="F46" s="1099"/>
      <c r="G46" s="1099"/>
      <c r="H46" s="1099"/>
      <c r="I46" s="1099"/>
      <c r="J46" s="1099"/>
      <c r="K46" s="1099"/>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36" customHeight="1" x14ac:dyDescent="0.2">
      <c r="B5" s="1042" t="s">
        <v>422</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3"/>
    </row>
    <row r="6" spans="2:30" s="7" customFormat="1" ht="14.2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772"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'36perfresol'!E12</f>
        <v>610</v>
      </c>
      <c r="F12" s="526"/>
      <c r="G12" s="527">
        <f>'36perfresol'!H12</f>
        <v>10093</v>
      </c>
      <c r="H12" s="526"/>
      <c r="I12" s="527">
        <f>'36perfresol'!K12</f>
        <v>6168</v>
      </c>
      <c r="J12" s="526"/>
      <c r="K12" s="527">
        <f>'36perfresol'!N12</f>
        <v>9171</v>
      </c>
      <c r="L12" s="526"/>
      <c r="M12" s="527">
        <f>'36perfresol'!Q12</f>
        <v>8590</v>
      </c>
      <c r="N12" s="526"/>
      <c r="O12" s="527">
        <f>'36perfresol'!T12</f>
        <v>11715</v>
      </c>
      <c r="P12" s="526"/>
      <c r="Q12" s="527">
        <f>'36perfresol'!W12</f>
        <v>40226</v>
      </c>
      <c r="R12" s="526"/>
      <c r="S12" s="527">
        <f>'36perfresol'!Z12</f>
        <v>188061</v>
      </c>
      <c r="T12" s="528"/>
      <c r="V12" s="529">
        <f>E12/E$16</f>
        <v>0.35547785547785549</v>
      </c>
      <c r="W12" s="529">
        <f>G12/G$16</f>
        <v>0.33565014965081474</v>
      </c>
      <c r="X12" s="529">
        <f>I12/I$16</f>
        <v>0.29622514647968495</v>
      </c>
      <c r="Y12" s="529">
        <f>K12/K$16</f>
        <v>0.29995094031071134</v>
      </c>
      <c r="Z12" s="529">
        <f>M12/M$16</f>
        <v>0.24909380890242133</v>
      </c>
      <c r="AA12" s="529">
        <f>O12/O$16</f>
        <v>0.21298451021743872</v>
      </c>
      <c r="AB12" s="529">
        <f>Q12/Q$16</f>
        <v>0.21182504660298471</v>
      </c>
      <c r="AC12" s="529">
        <f>S12/S$16</f>
        <v>0.3008186651822562</v>
      </c>
      <c r="AD12" s="529"/>
    </row>
    <row r="13" spans="2:30" s="525" customFormat="1" ht="21" customHeight="1" x14ac:dyDescent="0.2">
      <c r="B13" s="1130"/>
      <c r="D13" s="526" t="s">
        <v>52</v>
      </c>
      <c r="E13" s="527">
        <f>'36perfresol'!E13</f>
        <v>772</v>
      </c>
      <c r="F13" s="526"/>
      <c r="G13" s="527">
        <f>'36perfresol'!H13</f>
        <v>11659</v>
      </c>
      <c r="H13" s="526"/>
      <c r="I13" s="527">
        <f>'36perfresol'!K13</f>
        <v>7793</v>
      </c>
      <c r="J13" s="526"/>
      <c r="K13" s="527">
        <f>'36perfresol'!N13</f>
        <v>11724</v>
      </c>
      <c r="L13" s="526"/>
      <c r="M13" s="527">
        <f>'36perfresol'!Q13</f>
        <v>13142</v>
      </c>
      <c r="N13" s="526"/>
      <c r="O13" s="527">
        <f>'36perfresol'!T13</f>
        <v>20884</v>
      </c>
      <c r="P13" s="526"/>
      <c r="Q13" s="527">
        <f>'36perfresol'!W13</f>
        <v>67980</v>
      </c>
      <c r="R13" s="526"/>
      <c r="S13" s="527">
        <f>'36perfresol'!Z13</f>
        <v>236193</v>
      </c>
      <c r="T13" s="528"/>
      <c r="V13" s="529">
        <f>E13/E$16</f>
        <v>0.44988344988344986</v>
      </c>
      <c r="W13" s="529">
        <f>G13/G$16</f>
        <v>0.38772863318922512</v>
      </c>
      <c r="X13" s="529">
        <f>I13/I$16</f>
        <v>0.37426760157525696</v>
      </c>
      <c r="Y13" s="529">
        <f>K13/K$16</f>
        <v>0.38345053147996727</v>
      </c>
      <c r="Z13" s="529">
        <f>M13/M$16</f>
        <v>0.38109322894011888</v>
      </c>
      <c r="AA13" s="529">
        <f>O13/O$16</f>
        <v>0.37968147771071192</v>
      </c>
      <c r="AB13" s="529">
        <f>Q13/Q$16</f>
        <v>0.35797411296352855</v>
      </c>
      <c r="AC13" s="529">
        <f>S13/S$16</f>
        <v>0.37780966274449584</v>
      </c>
      <c r="AD13" s="529"/>
    </row>
    <row r="14" spans="2:30" s="525" customFormat="1" ht="21" customHeight="1" x14ac:dyDescent="0.2">
      <c r="B14" s="1130"/>
      <c r="D14" s="526" t="s">
        <v>53</v>
      </c>
      <c r="E14" s="527">
        <f>'36perfresol'!E14</f>
        <v>334</v>
      </c>
      <c r="F14" s="526"/>
      <c r="G14" s="527">
        <f>'36perfresol'!H14</f>
        <v>8318</v>
      </c>
      <c r="H14" s="526"/>
      <c r="I14" s="527">
        <f>'36perfresol'!K14</f>
        <v>6861</v>
      </c>
      <c r="J14" s="526"/>
      <c r="K14" s="527">
        <f>'36perfresol'!N14</f>
        <v>9680</v>
      </c>
      <c r="L14" s="526"/>
      <c r="M14" s="527">
        <f>'36perfresol'!Q14</f>
        <v>12753</v>
      </c>
      <c r="N14" s="526"/>
      <c r="O14" s="527">
        <f>'36perfresol'!T14</f>
        <v>22405</v>
      </c>
      <c r="P14" s="526"/>
      <c r="Q14" s="527">
        <f>'36perfresol'!W14</f>
        <v>81696</v>
      </c>
      <c r="R14" s="526"/>
      <c r="S14" s="527">
        <f>'36perfresol'!Z14</f>
        <v>200910</v>
      </c>
      <c r="T14" s="528"/>
      <c r="V14" s="529">
        <f>E14/E$16</f>
        <v>0.19463869463869463</v>
      </c>
      <c r="W14" s="529">
        <f>G14/G$16</f>
        <v>0.27662121715996008</v>
      </c>
      <c r="X14" s="529">
        <f>I14/I$16</f>
        <v>0.32950725194505809</v>
      </c>
      <c r="Y14" s="529">
        <f>K14/K$16</f>
        <v>0.31659852820932133</v>
      </c>
      <c r="Z14" s="529">
        <f>M14/M$16</f>
        <v>0.36981296215745979</v>
      </c>
      <c r="AA14" s="529">
        <f>O14/O$16</f>
        <v>0.40733401207184933</v>
      </c>
      <c r="AB14" s="529">
        <f>Q14/Q$16</f>
        <v>0.43020084043348672</v>
      </c>
      <c r="AC14" s="529">
        <f>S14/S$16</f>
        <v>0.32137167207324796</v>
      </c>
      <c r="AD14" s="529"/>
    </row>
    <row r="15" spans="2:30" s="525" customFormat="1" ht="21" customHeight="1" x14ac:dyDescent="0.2">
      <c r="B15" s="1130"/>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30"/>
      <c r="D16" s="530" t="s">
        <v>71</v>
      </c>
      <c r="E16" s="527">
        <f>SUM(E12:E15)</f>
        <v>1716</v>
      </c>
      <c r="F16" s="526"/>
      <c r="G16" s="527">
        <f>SUM(G12:G15)</f>
        <v>30070</v>
      </c>
      <c r="H16" s="526"/>
      <c r="I16" s="527">
        <f>SUM(I12:I15)</f>
        <v>20822</v>
      </c>
      <c r="J16" s="526"/>
      <c r="K16" s="527">
        <f>SUM(K12:K15)</f>
        <v>30575</v>
      </c>
      <c r="L16" s="526"/>
      <c r="M16" s="527">
        <f>SUM(M12:M15)</f>
        <v>34485</v>
      </c>
      <c r="N16" s="526"/>
      <c r="O16" s="527">
        <f>SUM(O12:O15)</f>
        <v>55004</v>
      </c>
      <c r="P16" s="526"/>
      <c r="Q16" s="527">
        <f>SUM(Q12:Q15)</f>
        <v>189902</v>
      </c>
      <c r="R16" s="526"/>
      <c r="S16" s="527">
        <f>SUM(S12:S15)</f>
        <v>625164</v>
      </c>
      <c r="T16" s="528"/>
      <c r="V16" s="529"/>
    </row>
    <row r="17" spans="2:29" s="525" customFormat="1" ht="21" customHeight="1" x14ac:dyDescent="0.2">
      <c r="B17" s="1130" t="s">
        <v>26</v>
      </c>
      <c r="D17" s="526" t="s">
        <v>34</v>
      </c>
      <c r="E17" s="527">
        <f>'36perfresol'!E17</f>
        <v>791</v>
      </c>
      <c r="F17" s="526"/>
      <c r="G17" s="527">
        <f>'36perfresol'!H17</f>
        <v>21244</v>
      </c>
      <c r="H17" s="526"/>
      <c r="I17" s="527">
        <f>'36perfresol'!K17</f>
        <v>9409</v>
      </c>
      <c r="J17" s="526"/>
      <c r="K17" s="527">
        <f>'36perfresol'!N17</f>
        <v>11317</v>
      </c>
      <c r="L17" s="526"/>
      <c r="M17" s="527">
        <f>'36perfresol'!Q17</f>
        <v>9734</v>
      </c>
      <c r="N17" s="526"/>
      <c r="O17" s="527">
        <f>'36perfresol'!T17</f>
        <v>12891</v>
      </c>
      <c r="P17" s="526"/>
      <c r="Q17" s="527">
        <f>'36perfresol'!W17</f>
        <v>29757</v>
      </c>
      <c r="R17" s="526"/>
      <c r="S17" s="527">
        <f>'36perfresol'!Z17</f>
        <v>59521</v>
      </c>
      <c r="T17" s="528"/>
      <c r="V17" s="529">
        <f>E17/E$21</f>
        <v>0.33875802997858673</v>
      </c>
      <c r="W17" s="529">
        <f>G17/G$21</f>
        <v>0.31062112527781027</v>
      </c>
      <c r="X17" s="529">
        <f>I17/I$21</f>
        <v>0.28359153656037134</v>
      </c>
      <c r="Y17" s="529">
        <f>K17/K$21</f>
        <v>0.27858602269650196</v>
      </c>
      <c r="Z17" s="529">
        <f>M17/M$21</f>
        <v>0.24192866906921834</v>
      </c>
      <c r="AA17" s="529">
        <f>O17/O$21</f>
        <v>0.22284262204397731</v>
      </c>
      <c r="AB17" s="529">
        <f>Q17/Q$21</f>
        <v>0.25217155496046711</v>
      </c>
      <c r="AC17" s="529">
        <f>S17/S$21</f>
        <v>0.27264190699549268</v>
      </c>
    </row>
    <row r="18" spans="2:29" s="525" customFormat="1" ht="21" customHeight="1" x14ac:dyDescent="0.2">
      <c r="B18" s="1130"/>
      <c r="D18" s="526" t="s">
        <v>52</v>
      </c>
      <c r="E18" s="527">
        <f>'36perfresol'!E18</f>
        <v>1105</v>
      </c>
      <c r="F18" s="526"/>
      <c r="G18" s="527">
        <f>'36perfresol'!H18</f>
        <v>28305</v>
      </c>
      <c r="H18" s="526"/>
      <c r="I18" s="527">
        <f>'36perfresol'!K18</f>
        <v>12146</v>
      </c>
      <c r="J18" s="526"/>
      <c r="K18" s="527">
        <f>'36perfresol'!N18</f>
        <v>15569</v>
      </c>
      <c r="L18" s="526"/>
      <c r="M18" s="527">
        <f>'36perfresol'!Q18</f>
        <v>15635</v>
      </c>
      <c r="N18" s="526"/>
      <c r="O18" s="527">
        <f>'36perfresol'!T18</f>
        <v>22804</v>
      </c>
      <c r="P18" s="526"/>
      <c r="Q18" s="527">
        <f>'36perfresol'!W18</f>
        <v>45162</v>
      </c>
      <c r="R18" s="526"/>
      <c r="S18" s="527">
        <f>'36perfresol'!Z18</f>
        <v>80804</v>
      </c>
      <c r="T18" s="528"/>
      <c r="V18" s="529">
        <f>E18/E$21</f>
        <v>0.47323340471092079</v>
      </c>
      <c r="W18" s="529">
        <f>G18/G$21</f>
        <v>0.41386419464264829</v>
      </c>
      <c r="X18" s="529">
        <f>I18/I$21</f>
        <v>0.36608596057628551</v>
      </c>
      <c r="Y18" s="529">
        <f>K18/K$21</f>
        <v>0.38325579105432883</v>
      </c>
      <c r="Z18" s="529">
        <f>M18/M$21</f>
        <v>0.38859202187150493</v>
      </c>
      <c r="AA18" s="529">
        <f>O18/O$21</f>
        <v>0.39420550407965704</v>
      </c>
      <c r="AB18" s="529">
        <f>Q18/Q$21</f>
        <v>0.38271908341313354</v>
      </c>
      <c r="AC18" s="529">
        <f>S18/S$21</f>
        <v>0.37013082194290742</v>
      </c>
    </row>
    <row r="19" spans="2:29" s="525" customFormat="1" ht="21" customHeight="1" x14ac:dyDescent="0.2">
      <c r="B19" s="1130"/>
      <c r="D19" s="526" t="s">
        <v>53</v>
      </c>
      <c r="E19" s="527">
        <f>'36perfresol'!E19</f>
        <v>439</v>
      </c>
      <c r="F19" s="526"/>
      <c r="G19" s="527">
        <f>'36perfresol'!H19</f>
        <v>18843</v>
      </c>
      <c r="H19" s="526"/>
      <c r="I19" s="527">
        <f>'36perfresol'!K19</f>
        <v>11623</v>
      </c>
      <c r="J19" s="526"/>
      <c r="K19" s="527">
        <f>'36perfresol'!N19</f>
        <v>13737</v>
      </c>
      <c r="L19" s="526"/>
      <c r="M19" s="527">
        <f>'36perfresol'!Q19</f>
        <v>14866</v>
      </c>
      <c r="N19" s="526"/>
      <c r="O19" s="527">
        <f>'36perfresol'!T19</f>
        <v>22153</v>
      </c>
      <c r="P19" s="526"/>
      <c r="Q19" s="527">
        <f>'36perfresol'!W19</f>
        <v>43084</v>
      </c>
      <c r="R19" s="526"/>
      <c r="S19" s="527">
        <f>'36perfresol'!Z19</f>
        <v>77987</v>
      </c>
      <c r="T19" s="528"/>
      <c r="V19" s="529">
        <f>E19/E$21</f>
        <v>0.18800856531049251</v>
      </c>
      <c r="W19" s="529">
        <f>G19/G$21</f>
        <v>0.27551468007954144</v>
      </c>
      <c r="X19" s="529">
        <f>I19/I$21</f>
        <v>0.35032250286334315</v>
      </c>
      <c r="Y19" s="529">
        <f>K19/K$21</f>
        <v>0.33815818624916921</v>
      </c>
      <c r="Z19" s="529">
        <f>M19/M$21</f>
        <v>0.36947930905927673</v>
      </c>
      <c r="AA19" s="529">
        <f>O19/O$21</f>
        <v>0.38295187387636564</v>
      </c>
      <c r="AB19" s="529">
        <f>Q19/Q$21</f>
        <v>0.36510936162639934</v>
      </c>
      <c r="AC19" s="529">
        <f>S19/S$21</f>
        <v>0.3572272710615999</v>
      </c>
    </row>
    <row r="20" spans="2:29" s="525" customFormat="1" ht="21" customHeight="1" x14ac:dyDescent="0.2">
      <c r="B20" s="1130"/>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30"/>
      <c r="D21" s="530" t="s">
        <v>71</v>
      </c>
      <c r="E21" s="527">
        <f>SUM(E17:E20)</f>
        <v>2335</v>
      </c>
      <c r="F21" s="526"/>
      <c r="G21" s="527">
        <f>SUM(G17:G20)</f>
        <v>68392</v>
      </c>
      <c r="H21" s="526"/>
      <c r="I21" s="527">
        <f>SUM(I17:I20)</f>
        <v>33178</v>
      </c>
      <c r="J21" s="526"/>
      <c r="K21" s="527">
        <f>SUM(K17:K20)</f>
        <v>40623</v>
      </c>
      <c r="L21" s="526"/>
      <c r="M21" s="527">
        <f>SUM(M17:M20)</f>
        <v>40235</v>
      </c>
      <c r="N21" s="526"/>
      <c r="O21" s="527">
        <f>SUM(O17:O20)</f>
        <v>57848</v>
      </c>
      <c r="P21" s="526"/>
      <c r="Q21" s="527">
        <f>SUM(Q17:Q20)</f>
        <v>118003</v>
      </c>
      <c r="R21" s="526"/>
      <c r="S21" s="527">
        <f>SUM(S17:S20)</f>
        <v>218312</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9" t="s">
        <v>3</v>
      </c>
      <c r="C23" s="1129"/>
      <c r="D23" s="1129"/>
      <c r="E23" s="532">
        <f>E16+E21</f>
        <v>4051</v>
      </c>
      <c r="F23" s="528"/>
      <c r="G23" s="532">
        <f>G16+G21</f>
        <v>98462</v>
      </c>
      <c r="H23" s="528"/>
      <c r="I23" s="532">
        <f>I16+I21</f>
        <v>54000</v>
      </c>
      <c r="J23" s="528"/>
      <c r="K23" s="532">
        <f>K16+K21</f>
        <v>71198</v>
      </c>
      <c r="L23" s="528"/>
      <c r="M23" s="532">
        <f>M16+M21</f>
        <v>74720</v>
      </c>
      <c r="N23" s="528"/>
      <c r="O23" s="532">
        <f>O16+O21</f>
        <v>112852</v>
      </c>
      <c r="P23" s="528"/>
      <c r="Q23" s="532">
        <f>Q16+Q21</f>
        <v>307905</v>
      </c>
      <c r="R23" s="528"/>
      <c r="S23" s="532">
        <f>S16+S21</f>
        <v>843476</v>
      </c>
      <c r="T23" s="528"/>
    </row>
    <row r="24" spans="2:29" s="536" customFormat="1" ht="5.25" customHeight="1" x14ac:dyDescent="0.2">
      <c r="B24" s="534"/>
      <c r="C24" s="534"/>
      <c r="D24" s="534"/>
      <c r="E24" s="534"/>
      <c r="F24" s="534"/>
      <c r="G24" s="534"/>
      <c r="H24" s="534"/>
      <c r="I24" s="534"/>
      <c r="J24" s="534"/>
      <c r="K24" s="534"/>
      <c r="L24" s="535"/>
    </row>
    <row r="25" spans="2:29" s="776" customFormat="1" ht="5.25" customHeight="1" x14ac:dyDescent="0.2">
      <c r="B25" s="774"/>
      <c r="C25" s="774"/>
      <c r="D25" s="774"/>
      <c r="E25" s="774"/>
      <c r="F25" s="774"/>
      <c r="G25" s="774"/>
      <c r="H25" s="774"/>
      <c r="I25" s="774"/>
      <c r="J25" s="774"/>
      <c r="K25" s="774"/>
      <c r="L25" s="775"/>
    </row>
    <row r="26" spans="2:29" s="776" customFormat="1" ht="12.75" customHeight="1" x14ac:dyDescent="0.2">
      <c r="B26" s="777"/>
      <c r="C26" s="777"/>
      <c r="D26" s="777"/>
      <c r="E26" s="777"/>
      <c r="F26" s="777"/>
      <c r="G26" s="777"/>
      <c r="H26" s="777"/>
      <c r="I26" s="777"/>
      <c r="J26" s="777"/>
      <c r="K26" s="777"/>
      <c r="L26" s="777"/>
    </row>
    <row r="27" spans="2:29" s="773" customFormat="1" ht="24.75" customHeight="1" x14ac:dyDescent="0.2">
      <c r="B27" s="778"/>
      <c r="C27" s="778"/>
      <c r="D27" s="778"/>
      <c r="E27" s="778" t="s">
        <v>122</v>
      </c>
      <c r="F27" s="778"/>
      <c r="G27" s="778" t="s">
        <v>23</v>
      </c>
      <c r="H27" s="778"/>
      <c r="I27" s="778" t="s">
        <v>21</v>
      </c>
      <c r="J27" s="778"/>
      <c r="K27" s="778" t="s">
        <v>19</v>
      </c>
      <c r="L27" s="778"/>
      <c r="M27" s="779"/>
      <c r="N27" s="779"/>
      <c r="O27" s="779"/>
      <c r="P27" s="779"/>
      <c r="Q27" s="779"/>
      <c r="R27" s="779"/>
      <c r="S27" s="779"/>
      <c r="T27" s="779"/>
      <c r="U27" s="779"/>
      <c r="V27" s="779"/>
      <c r="W27" s="779"/>
      <c r="X27" s="779"/>
      <c r="Y27" s="779"/>
      <c r="Z27" s="779"/>
      <c r="AA27" s="779"/>
    </row>
    <row r="28" spans="2:29" s="773" customFormat="1" ht="10.5" x14ac:dyDescent="0.2">
      <c r="B28" s="780"/>
      <c r="C28" s="780"/>
      <c r="D28" s="780"/>
      <c r="E28" s="780" t="e">
        <f>#REF!</f>
        <v>#REF!</v>
      </c>
      <c r="F28" s="781"/>
      <c r="G28" s="781" t="e">
        <f>#REF!</f>
        <v>#REF!</v>
      </c>
      <c r="H28" s="781"/>
      <c r="I28" s="781" t="e">
        <f>#REF!</f>
        <v>#REF!</v>
      </c>
      <c r="J28" s="781"/>
      <c r="K28" s="781" t="e">
        <f>#REF!</f>
        <v>#REF!</v>
      </c>
      <c r="L28" s="781"/>
      <c r="M28" s="779"/>
      <c r="N28" s="779"/>
      <c r="O28" s="779"/>
      <c r="P28" s="779"/>
      <c r="Q28" s="779"/>
      <c r="R28" s="779"/>
      <c r="S28" s="779"/>
      <c r="T28" s="779"/>
      <c r="U28" s="779"/>
      <c r="V28" s="779"/>
      <c r="W28" s="779"/>
      <c r="X28" s="779"/>
      <c r="Y28" s="779"/>
      <c r="Z28" s="779"/>
      <c r="AA28" s="779"/>
    </row>
    <row r="29" spans="2:29" s="776" customFormat="1" x14ac:dyDescent="0.2">
      <c r="B29" s="782"/>
      <c r="C29" s="782"/>
      <c r="D29" s="782"/>
      <c r="E29" s="782"/>
      <c r="F29" s="782"/>
      <c r="G29" s="782"/>
      <c r="H29" s="782"/>
      <c r="I29" s="782"/>
      <c r="J29" s="782"/>
      <c r="K29" s="782"/>
      <c r="L29" s="782"/>
      <c r="M29" s="783"/>
      <c r="N29" s="783"/>
      <c r="O29" s="783"/>
      <c r="P29" s="783"/>
      <c r="Q29" s="783"/>
      <c r="R29" s="783"/>
      <c r="S29" s="783"/>
      <c r="T29" s="783"/>
      <c r="U29" s="783"/>
      <c r="V29" s="783"/>
      <c r="W29" s="783"/>
      <c r="X29" s="783"/>
      <c r="Y29" s="783"/>
      <c r="Z29" s="783"/>
      <c r="AA29" s="783"/>
    </row>
    <row r="30" spans="2:29" s="776" customFormat="1" x14ac:dyDescent="0.2">
      <c r="B30" s="782"/>
      <c r="C30" s="782"/>
      <c r="D30" s="782"/>
      <c r="E30" s="782"/>
      <c r="F30" s="782"/>
      <c r="G30" s="782"/>
      <c r="H30" s="782"/>
      <c r="I30" s="782"/>
      <c r="J30" s="782"/>
      <c r="K30" s="782"/>
      <c r="L30" s="782"/>
      <c r="M30" s="783"/>
      <c r="N30" s="783"/>
      <c r="O30" s="783"/>
      <c r="P30" s="783"/>
      <c r="Q30" s="783"/>
      <c r="R30" s="783"/>
      <c r="S30" s="783"/>
      <c r="T30" s="783"/>
      <c r="U30" s="783"/>
      <c r="V30" s="783"/>
      <c r="W30" s="783"/>
      <c r="X30" s="783"/>
      <c r="Y30" s="783"/>
      <c r="Z30" s="783"/>
      <c r="AA30" s="783"/>
    </row>
    <row r="31" spans="2:29" s="776" customFormat="1" x14ac:dyDescent="0.2">
      <c r="B31" s="782"/>
      <c r="C31" s="782"/>
      <c r="D31" s="782"/>
      <c r="E31" s="782"/>
      <c r="F31" s="782"/>
      <c r="G31" s="782"/>
      <c r="H31" s="782"/>
      <c r="I31" s="782"/>
      <c r="J31" s="782"/>
      <c r="K31" s="782"/>
      <c r="L31" s="782"/>
      <c r="M31" s="783"/>
      <c r="N31" s="783"/>
      <c r="O31" s="783"/>
      <c r="P31" s="783"/>
      <c r="Q31" s="783"/>
      <c r="R31" s="783"/>
      <c r="S31" s="783"/>
      <c r="T31" s="783"/>
      <c r="U31" s="783"/>
      <c r="V31" s="783"/>
      <c r="W31" s="783"/>
      <c r="X31" s="783"/>
      <c r="Y31" s="783"/>
      <c r="Z31" s="783"/>
      <c r="AA31" s="783"/>
    </row>
    <row r="32" spans="2:29" s="776" customFormat="1" x14ac:dyDescent="0.2">
      <c r="B32" s="782"/>
      <c r="C32" s="782"/>
      <c r="D32" s="782"/>
      <c r="E32" s="782"/>
      <c r="F32" s="782"/>
      <c r="G32" s="782"/>
      <c r="H32" s="782"/>
      <c r="I32" s="782"/>
      <c r="J32" s="782"/>
      <c r="K32" s="782"/>
      <c r="L32" s="782"/>
      <c r="M32" s="783"/>
      <c r="N32" s="783"/>
      <c r="O32" s="783"/>
      <c r="P32" s="783"/>
      <c r="Q32" s="783"/>
      <c r="R32" s="783"/>
      <c r="S32" s="783"/>
      <c r="T32" s="783"/>
      <c r="U32" s="783"/>
      <c r="V32" s="783"/>
      <c r="W32" s="783"/>
      <c r="X32" s="783"/>
      <c r="Y32" s="783"/>
      <c r="Z32" s="783"/>
      <c r="AA32" s="783"/>
    </row>
    <row r="33" spans="2:27" s="776" customFormat="1" x14ac:dyDescent="0.2">
      <c r="B33" s="782"/>
      <c r="C33" s="782"/>
      <c r="D33" s="782"/>
      <c r="E33" s="782"/>
      <c r="F33" s="782"/>
      <c r="G33" s="782"/>
      <c r="H33" s="782"/>
      <c r="I33" s="782"/>
      <c r="J33" s="782"/>
      <c r="K33" s="782"/>
      <c r="L33" s="782"/>
      <c r="M33" s="783"/>
      <c r="N33" s="783"/>
      <c r="O33" s="783"/>
      <c r="P33" s="783"/>
      <c r="Q33" s="783"/>
      <c r="R33" s="783"/>
      <c r="S33" s="783"/>
      <c r="T33" s="783"/>
      <c r="U33" s="783"/>
      <c r="V33" s="783"/>
      <c r="W33" s="783"/>
      <c r="X33" s="783"/>
      <c r="Y33" s="783"/>
      <c r="Z33" s="783"/>
      <c r="AA33" s="783"/>
    </row>
    <row r="34" spans="2:27" s="776" customFormat="1" x14ac:dyDescent="0.2">
      <c r="B34" s="777"/>
      <c r="C34" s="777"/>
      <c r="D34" s="777"/>
      <c r="E34" s="777"/>
      <c r="F34" s="777"/>
      <c r="G34" s="777"/>
      <c r="H34" s="777"/>
      <c r="I34" s="777"/>
      <c r="J34" s="777"/>
      <c r="K34" s="777"/>
      <c r="L34" s="777"/>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102"/>
      <c r="D37" s="1102"/>
      <c r="E37" s="1102"/>
      <c r="F37" s="1102"/>
      <c r="G37" s="1102"/>
      <c r="H37" s="1102"/>
      <c r="I37" s="1102"/>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98"/>
      <c r="C46" s="1099"/>
      <c r="D46" s="1099"/>
      <c r="E46" s="1099"/>
      <c r="F46" s="1099"/>
      <c r="G46" s="1099"/>
      <c r="H46" s="1099"/>
      <c r="I46" s="1099"/>
      <c r="J46" s="1099"/>
      <c r="K46" s="1099"/>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285156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6.8554687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423</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254</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255</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286206</v>
      </c>
      <c r="E10" s="125"/>
      <c r="F10" s="153">
        <v>655</v>
      </c>
      <c r="G10" s="75">
        <v>0.1555143488697312</v>
      </c>
      <c r="H10" s="153">
        <v>134040</v>
      </c>
      <c r="I10" s="75">
        <v>31.824646293891252</v>
      </c>
      <c r="J10" s="153">
        <v>156018</v>
      </c>
      <c r="K10" s="75">
        <v>37.042805621309505</v>
      </c>
      <c r="L10" s="153">
        <v>14714</v>
      </c>
      <c r="M10" s="75">
        <v>3.4934933271285877</v>
      </c>
      <c r="N10" s="153">
        <v>28739</v>
      </c>
      <c r="O10" s="75">
        <v>6.8233998048354279</v>
      </c>
      <c r="P10" s="153">
        <v>4813</v>
      </c>
      <c r="Q10" s="75">
        <v>1.1427336810839943</v>
      </c>
      <c r="R10" s="153">
        <v>82193</v>
      </c>
      <c r="S10" s="75">
        <v>19.514795231526438</v>
      </c>
      <c r="T10" s="153">
        <v>11</v>
      </c>
      <c r="U10" s="75">
        <f t="shared" ref="U10:U27" si="0">T10*100/$V10</f>
        <v>2.6116913550641883E-3</v>
      </c>
      <c r="V10" s="153">
        <f>F10+H10+J10+L10+N10+P10+R10+T10</f>
        <v>421183</v>
      </c>
      <c r="W10" s="75">
        <f t="shared" ref="V10:W27" si="1">G10+I10+K10+M10+O10+Q10+S10+U10</f>
        <v>100.00000000000001</v>
      </c>
      <c r="X10" s="154"/>
      <c r="Y10" s="155">
        <f t="shared" ref="Y10:Y27" si="2">V10/D10</f>
        <v>1.4716078628680043</v>
      </c>
    </row>
    <row r="11" spans="2:25" s="125" customFormat="1" ht="18" customHeight="1" x14ac:dyDescent="0.2">
      <c r="B11" s="32" t="s">
        <v>10</v>
      </c>
      <c r="C11" s="28"/>
      <c r="D11" s="156">
        <v>40178</v>
      </c>
      <c r="F11" s="157">
        <v>3928</v>
      </c>
      <c r="G11" s="181">
        <v>7.5894582270654611</v>
      </c>
      <c r="H11" s="157">
        <v>8153</v>
      </c>
      <c r="I11" s="181">
        <v>15.752762964680423</v>
      </c>
      <c r="J11" s="157">
        <v>5345</v>
      </c>
      <c r="K11" s="181">
        <v>10.327305046757864</v>
      </c>
      <c r="L11" s="157">
        <v>1763</v>
      </c>
      <c r="M11" s="181">
        <v>3.4063683437669061</v>
      </c>
      <c r="N11" s="157">
        <v>4121</v>
      </c>
      <c r="O11" s="181">
        <v>7.9623618517659791</v>
      </c>
      <c r="P11" s="157">
        <v>8268</v>
      </c>
      <c r="Q11" s="181">
        <v>15.974959424994204</v>
      </c>
      <c r="R11" s="157">
        <v>20178</v>
      </c>
      <c r="S11" s="181">
        <v>38.986784140969164</v>
      </c>
      <c r="T11" s="157">
        <v>0</v>
      </c>
      <c r="U11" s="181">
        <f t="shared" si="0"/>
        <v>0</v>
      </c>
      <c r="V11" s="157">
        <f t="shared" si="1"/>
        <v>51756</v>
      </c>
      <c r="W11" s="181">
        <f t="shared" si="1"/>
        <v>100</v>
      </c>
      <c r="X11" s="154"/>
      <c r="Y11" s="158">
        <f t="shared" si="2"/>
        <v>1.2881676539399671</v>
      </c>
    </row>
    <row r="12" spans="2:25" s="125" customFormat="1" ht="22.5" customHeight="1" x14ac:dyDescent="0.2">
      <c r="B12" s="32" t="s">
        <v>40</v>
      </c>
      <c r="C12" s="28"/>
      <c r="D12" s="156">
        <v>31210</v>
      </c>
      <c r="F12" s="126">
        <v>7614</v>
      </c>
      <c r="G12" s="181">
        <v>18.867550489406518</v>
      </c>
      <c r="H12" s="126">
        <v>3322</v>
      </c>
      <c r="I12" s="181">
        <v>8.2319415190187097</v>
      </c>
      <c r="J12" s="126">
        <v>7324</v>
      </c>
      <c r="K12" s="181">
        <v>18.148928261677611</v>
      </c>
      <c r="L12" s="126">
        <v>2285</v>
      </c>
      <c r="M12" s="181">
        <v>5.6622475529674139</v>
      </c>
      <c r="N12" s="126">
        <v>3738</v>
      </c>
      <c r="O12" s="181">
        <v>9.2627927146574152</v>
      </c>
      <c r="P12" s="126">
        <v>4594</v>
      </c>
      <c r="Q12" s="181">
        <v>11.3839672902986</v>
      </c>
      <c r="R12" s="126">
        <v>11457</v>
      </c>
      <c r="S12" s="181">
        <v>28.390534010655433</v>
      </c>
      <c r="T12" s="126">
        <v>21</v>
      </c>
      <c r="U12" s="181">
        <f t="shared" si="0"/>
        <v>5.2038161318300087E-2</v>
      </c>
      <c r="V12" s="157">
        <f t="shared" si="1"/>
        <v>40355</v>
      </c>
      <c r="W12" s="181">
        <f t="shared" si="1"/>
        <v>100</v>
      </c>
      <c r="X12" s="154"/>
      <c r="Y12" s="158">
        <f t="shared" si="2"/>
        <v>1.2930150592758731</v>
      </c>
    </row>
    <row r="13" spans="2:25" s="125" customFormat="1" ht="18" customHeight="1" x14ac:dyDescent="0.2">
      <c r="B13" s="32" t="s">
        <v>41</v>
      </c>
      <c r="C13" s="28"/>
      <c r="D13" s="156">
        <v>29190</v>
      </c>
      <c r="F13" s="157">
        <v>4386</v>
      </c>
      <c r="G13" s="181">
        <v>9.1573409052948058</v>
      </c>
      <c r="H13" s="157">
        <v>14327</v>
      </c>
      <c r="I13" s="181">
        <v>29.912727576415566</v>
      </c>
      <c r="J13" s="157">
        <v>2028</v>
      </c>
      <c r="K13" s="181">
        <v>4.2341740437614837</v>
      </c>
      <c r="L13" s="157">
        <v>1635</v>
      </c>
      <c r="M13" s="181">
        <v>3.4136462335059297</v>
      </c>
      <c r="N13" s="157">
        <v>2910</v>
      </c>
      <c r="O13" s="181">
        <v>6.0756639385334896</v>
      </c>
      <c r="P13" s="157">
        <v>749</v>
      </c>
      <c r="Q13" s="181">
        <v>1.5638049106397194</v>
      </c>
      <c r="R13" s="157">
        <v>21861</v>
      </c>
      <c r="S13" s="181">
        <v>45.642642391849009</v>
      </c>
      <c r="T13" s="157">
        <v>0</v>
      </c>
      <c r="U13" s="181">
        <f t="shared" si="0"/>
        <v>0</v>
      </c>
      <c r="V13" s="157">
        <f t="shared" si="1"/>
        <v>47896</v>
      </c>
      <c r="W13" s="181">
        <f t="shared" si="1"/>
        <v>100</v>
      </c>
      <c r="X13" s="154"/>
      <c r="Y13" s="158">
        <f t="shared" si="2"/>
        <v>1.6408359027064063</v>
      </c>
    </row>
    <row r="14" spans="2:25" s="125" customFormat="1" ht="18" customHeight="1" x14ac:dyDescent="0.2">
      <c r="B14" s="32" t="s">
        <v>9</v>
      </c>
      <c r="C14" s="28"/>
      <c r="D14" s="156">
        <v>40949</v>
      </c>
      <c r="F14" s="157">
        <v>1551</v>
      </c>
      <c r="G14" s="181">
        <v>3.3540211491468979</v>
      </c>
      <c r="H14" s="157">
        <v>2532</v>
      </c>
      <c r="I14" s="181">
        <v>5.4754233073113765</v>
      </c>
      <c r="J14" s="157">
        <v>702</v>
      </c>
      <c r="K14" s="181">
        <v>1.5180675994204529</v>
      </c>
      <c r="L14" s="157">
        <v>5631</v>
      </c>
      <c r="M14" s="181">
        <v>12.176978137231581</v>
      </c>
      <c r="N14" s="157">
        <v>4858</v>
      </c>
      <c r="O14" s="181">
        <v>10.505373786302792</v>
      </c>
      <c r="P14" s="157">
        <v>14091</v>
      </c>
      <c r="Q14" s="181">
        <v>30.471638950760116</v>
      </c>
      <c r="R14" s="157">
        <v>16878</v>
      </c>
      <c r="S14" s="181">
        <v>36.498497069826783</v>
      </c>
      <c r="T14" s="157">
        <v>0</v>
      </c>
      <c r="U14" s="181">
        <f t="shared" si="0"/>
        <v>0</v>
      </c>
      <c r="V14" s="157">
        <f t="shared" si="1"/>
        <v>46243</v>
      </c>
      <c r="W14" s="181">
        <f t="shared" si="1"/>
        <v>100</v>
      </c>
      <c r="X14" s="154"/>
      <c r="Y14" s="158">
        <f t="shared" si="2"/>
        <v>1.129282766367921</v>
      </c>
    </row>
    <row r="15" spans="2:25" s="125" customFormat="1" ht="18" customHeight="1" x14ac:dyDescent="0.2">
      <c r="B15" s="32" t="s">
        <v>8</v>
      </c>
      <c r="C15" s="28"/>
      <c r="D15" s="156">
        <v>17076</v>
      </c>
      <c r="F15" s="126">
        <v>6226</v>
      </c>
      <c r="G15" s="181">
        <v>23.374380537618261</v>
      </c>
      <c r="H15" s="126">
        <v>3351</v>
      </c>
      <c r="I15" s="181">
        <v>12.580717825499324</v>
      </c>
      <c r="J15" s="126">
        <v>1442</v>
      </c>
      <c r="K15" s="181">
        <v>5.4137257846523505</v>
      </c>
      <c r="L15" s="126">
        <v>1950</v>
      </c>
      <c r="M15" s="181">
        <v>7.3209190569154527</v>
      </c>
      <c r="N15" s="126">
        <v>4503</v>
      </c>
      <c r="O15" s="181">
        <v>16.905691545277069</v>
      </c>
      <c r="P15" s="126">
        <v>160</v>
      </c>
      <c r="Q15" s="181">
        <v>0.60069079441357565</v>
      </c>
      <c r="R15" s="126">
        <v>9004</v>
      </c>
      <c r="S15" s="181">
        <v>33.803874455623969</v>
      </c>
      <c r="T15" s="126">
        <v>0</v>
      </c>
      <c r="U15" s="181">
        <f t="shared" si="0"/>
        <v>0</v>
      </c>
      <c r="V15" s="157">
        <f t="shared" si="1"/>
        <v>26636</v>
      </c>
      <c r="W15" s="181">
        <f t="shared" si="1"/>
        <v>100</v>
      </c>
      <c r="X15" s="154"/>
      <c r="Y15" s="158">
        <f t="shared" si="2"/>
        <v>1.5598500819864136</v>
      </c>
    </row>
    <row r="16" spans="2:25" s="128" customFormat="1" ht="18" customHeight="1" x14ac:dyDescent="0.2">
      <c r="B16" s="127" t="s">
        <v>7</v>
      </c>
      <c r="C16" s="129"/>
      <c r="D16" s="159">
        <v>122895</v>
      </c>
      <c r="E16" s="160"/>
      <c r="F16" s="161">
        <v>13579</v>
      </c>
      <c r="G16" s="182">
        <v>8.0016263707771813</v>
      </c>
      <c r="H16" s="161">
        <v>28620</v>
      </c>
      <c r="I16" s="182">
        <v>16.864757841640984</v>
      </c>
      <c r="J16" s="161">
        <v>22451</v>
      </c>
      <c r="K16" s="182">
        <v>13.229583448731018</v>
      </c>
      <c r="L16" s="161">
        <v>8030</v>
      </c>
      <c r="M16" s="182">
        <v>4.7317961379586686</v>
      </c>
      <c r="N16" s="161">
        <v>8454</v>
      </c>
      <c r="O16" s="182">
        <v>4.9816444022792759</v>
      </c>
      <c r="P16" s="161">
        <v>53153</v>
      </c>
      <c r="Q16" s="182">
        <v>31.321190550550078</v>
      </c>
      <c r="R16" s="161">
        <v>33132</v>
      </c>
      <c r="S16" s="182">
        <v>19.523520503467822</v>
      </c>
      <c r="T16" s="161">
        <v>2284</v>
      </c>
      <c r="U16" s="182">
        <f t="shared" si="0"/>
        <v>1.3458807445949688</v>
      </c>
      <c r="V16" s="161">
        <f t="shared" si="1"/>
        <v>169703</v>
      </c>
      <c r="W16" s="182">
        <f t="shared" si="1"/>
        <v>100</v>
      </c>
      <c r="X16" s="162"/>
      <c r="Y16" s="158">
        <f t="shared" si="2"/>
        <v>1.3808779852719801</v>
      </c>
    </row>
    <row r="17" spans="2:25" s="128" customFormat="1" ht="18" customHeight="1" x14ac:dyDescent="0.2">
      <c r="B17" s="127" t="s">
        <v>43</v>
      </c>
      <c r="C17" s="129"/>
      <c r="D17" s="159">
        <v>72052</v>
      </c>
      <c r="E17" s="160"/>
      <c r="F17" s="161">
        <v>8883</v>
      </c>
      <c r="G17" s="182">
        <v>9.1715365395337312</v>
      </c>
      <c r="H17" s="161">
        <v>28714</v>
      </c>
      <c r="I17" s="182">
        <v>29.646684700683505</v>
      </c>
      <c r="J17" s="161">
        <v>15780</v>
      </c>
      <c r="K17" s="182">
        <v>16.292564065500649</v>
      </c>
      <c r="L17" s="161">
        <v>3597</v>
      </c>
      <c r="M17" s="182">
        <v>3.7138373221549963</v>
      </c>
      <c r="N17" s="161">
        <v>12216</v>
      </c>
      <c r="O17" s="182">
        <v>12.612798645383773</v>
      </c>
      <c r="P17" s="161">
        <v>10423</v>
      </c>
      <c r="Q17" s="182">
        <v>10.761558634645962</v>
      </c>
      <c r="R17" s="161">
        <v>17219</v>
      </c>
      <c r="S17" s="182">
        <v>17.778305490738639</v>
      </c>
      <c r="T17" s="161">
        <v>22</v>
      </c>
      <c r="U17" s="182">
        <f t="shared" si="0"/>
        <v>2.2714601358746155E-2</v>
      </c>
      <c r="V17" s="161">
        <f t="shared" si="1"/>
        <v>96854</v>
      </c>
      <c r="W17" s="182">
        <f t="shared" si="1"/>
        <v>99.999999999999986</v>
      </c>
      <c r="X17" s="162"/>
      <c r="Y17" s="158">
        <f t="shared" si="2"/>
        <v>1.3442236162771333</v>
      </c>
    </row>
    <row r="18" spans="2:25" s="128" customFormat="1" ht="18" customHeight="1" x14ac:dyDescent="0.2">
      <c r="B18" s="127" t="s">
        <v>44</v>
      </c>
      <c r="C18" s="129"/>
      <c r="D18" s="159">
        <v>202557</v>
      </c>
      <c r="E18" s="160"/>
      <c r="F18" s="161">
        <v>99</v>
      </c>
      <c r="G18" s="182">
        <v>4.0136870783601453E-2</v>
      </c>
      <c r="H18" s="161">
        <v>27966</v>
      </c>
      <c r="I18" s="182">
        <v>11.338057861961598</v>
      </c>
      <c r="J18" s="161">
        <v>33839</v>
      </c>
      <c r="K18" s="182">
        <v>13.719106772184743</v>
      </c>
      <c r="L18" s="161">
        <v>13796</v>
      </c>
      <c r="M18" s="182">
        <v>5.5932148417228857</v>
      </c>
      <c r="N18" s="161">
        <v>37984</v>
      </c>
      <c r="O18" s="182">
        <v>15.399584846912299</v>
      </c>
      <c r="P18" s="161">
        <v>24099</v>
      </c>
      <c r="Q18" s="182">
        <v>9.7702873637778929</v>
      </c>
      <c r="R18" s="161">
        <v>108774</v>
      </c>
      <c r="S18" s="182">
        <v>44.09947457187338</v>
      </c>
      <c r="T18" s="161">
        <v>99</v>
      </c>
      <c r="U18" s="182">
        <f t="shared" si="0"/>
        <v>4.0136870783601453E-2</v>
      </c>
      <c r="V18" s="161">
        <f t="shared" si="1"/>
        <v>246656</v>
      </c>
      <c r="W18" s="182">
        <f t="shared" si="1"/>
        <v>100.00000000000001</v>
      </c>
      <c r="X18" s="162"/>
      <c r="Y18" s="158">
        <f t="shared" si="2"/>
        <v>1.2177115577343662</v>
      </c>
    </row>
    <row r="19" spans="2:25" s="128" customFormat="1" ht="18" customHeight="1" x14ac:dyDescent="0.2">
      <c r="B19" s="127" t="s">
        <v>6</v>
      </c>
      <c r="C19" s="129"/>
      <c r="D19" s="159">
        <v>144001</v>
      </c>
      <c r="E19" s="160"/>
      <c r="F19" s="161">
        <v>1437</v>
      </c>
      <c r="G19" s="182">
        <v>0.70743570556496393</v>
      </c>
      <c r="H19" s="161">
        <v>54862</v>
      </c>
      <c r="I19" s="182">
        <v>27.008585719349377</v>
      </c>
      <c r="J19" s="161">
        <v>5187</v>
      </c>
      <c r="K19" s="182">
        <v>2.5535622858493165</v>
      </c>
      <c r="L19" s="161">
        <v>9149</v>
      </c>
      <c r="M19" s="182">
        <v>4.5040565554724115</v>
      </c>
      <c r="N19" s="161">
        <v>13525</v>
      </c>
      <c r="O19" s="182">
        <v>6.6583631995588988</v>
      </c>
      <c r="P19" s="161">
        <v>22027</v>
      </c>
      <c r="Q19" s="182">
        <v>10.843901382379583</v>
      </c>
      <c r="R19" s="161">
        <v>96415</v>
      </c>
      <c r="S19" s="182">
        <v>47.465145130164231</v>
      </c>
      <c r="T19" s="161">
        <v>526</v>
      </c>
      <c r="U19" s="182">
        <f t="shared" si="0"/>
        <v>0.25895002166121855</v>
      </c>
      <c r="V19" s="161">
        <f t="shared" si="1"/>
        <v>203128</v>
      </c>
      <c r="W19" s="182">
        <f t="shared" si="1"/>
        <v>100.00000000000001</v>
      </c>
      <c r="X19" s="162"/>
      <c r="Y19" s="158">
        <f t="shared" si="2"/>
        <v>1.4106013152686441</v>
      </c>
    </row>
    <row r="20" spans="2:25" s="125" customFormat="1" ht="18" customHeight="1" x14ac:dyDescent="0.2">
      <c r="B20" s="127" t="s">
        <v>5</v>
      </c>
      <c r="C20" s="28"/>
      <c r="D20" s="156">
        <v>34931</v>
      </c>
      <c r="F20" s="157">
        <v>1420</v>
      </c>
      <c r="G20" s="181">
        <v>3.5100729205289829</v>
      </c>
      <c r="H20" s="157">
        <v>5721</v>
      </c>
      <c r="I20" s="181">
        <v>14.14163885799036</v>
      </c>
      <c r="J20" s="157">
        <v>975</v>
      </c>
      <c r="K20" s="181">
        <v>2.4100852799406747</v>
      </c>
      <c r="L20" s="157">
        <v>2276</v>
      </c>
      <c r="M20" s="181">
        <v>5.626004202199975</v>
      </c>
      <c r="N20" s="157">
        <v>4967</v>
      </c>
      <c r="O20" s="181">
        <v>12.277839574836237</v>
      </c>
      <c r="P20" s="157">
        <v>18738</v>
      </c>
      <c r="Q20" s="181">
        <v>46.318131256952171</v>
      </c>
      <c r="R20" s="157">
        <v>6358</v>
      </c>
      <c r="S20" s="181">
        <v>15.7162279075516</v>
      </c>
      <c r="T20" s="157">
        <v>0</v>
      </c>
      <c r="U20" s="181">
        <f t="shared" si="0"/>
        <v>0</v>
      </c>
      <c r="V20" s="157">
        <f t="shared" si="1"/>
        <v>40455</v>
      </c>
      <c r="W20" s="181">
        <f t="shared" si="1"/>
        <v>100</v>
      </c>
      <c r="X20" s="154"/>
      <c r="Y20" s="158">
        <f t="shared" si="2"/>
        <v>1.1581403338009217</v>
      </c>
    </row>
    <row r="21" spans="2:25" s="125" customFormat="1" ht="18" customHeight="1" x14ac:dyDescent="0.2">
      <c r="B21" s="32" t="s">
        <v>38</v>
      </c>
      <c r="C21" s="28"/>
      <c r="D21" s="156">
        <v>73751</v>
      </c>
      <c r="F21" s="157">
        <v>6027</v>
      </c>
      <c r="G21" s="181">
        <v>6.7038919724592061</v>
      </c>
      <c r="H21" s="157">
        <v>9743</v>
      </c>
      <c r="I21" s="181">
        <v>10.837235687351924</v>
      </c>
      <c r="J21" s="157">
        <v>25509</v>
      </c>
      <c r="K21" s="181">
        <v>28.373914107426895</v>
      </c>
      <c r="L21" s="157">
        <v>8901</v>
      </c>
      <c r="M21" s="181">
        <v>9.9006707228902258</v>
      </c>
      <c r="N21" s="157">
        <v>7091</v>
      </c>
      <c r="O21" s="181">
        <v>7.8873897422777883</v>
      </c>
      <c r="P21" s="157">
        <v>14899</v>
      </c>
      <c r="Q21" s="181">
        <v>16.57230570726227</v>
      </c>
      <c r="R21" s="157">
        <v>17600</v>
      </c>
      <c r="S21" s="181">
        <v>19.576654839104368</v>
      </c>
      <c r="T21" s="157">
        <v>133</v>
      </c>
      <c r="U21" s="181">
        <f t="shared" si="0"/>
        <v>0.14793722122732278</v>
      </c>
      <c r="V21" s="157">
        <f t="shared" si="1"/>
        <v>89903</v>
      </c>
      <c r="W21" s="181">
        <f t="shared" si="1"/>
        <v>100</v>
      </c>
      <c r="X21" s="154"/>
      <c r="Y21" s="158">
        <f t="shared" si="2"/>
        <v>1.2190071999023742</v>
      </c>
    </row>
    <row r="22" spans="2:25" s="125" customFormat="1" ht="21" customHeight="1" x14ac:dyDescent="0.2">
      <c r="B22" s="32" t="s">
        <v>45</v>
      </c>
      <c r="C22" s="28"/>
      <c r="D22" s="156">
        <v>176438</v>
      </c>
      <c r="F22" s="157">
        <v>5262</v>
      </c>
      <c r="G22" s="181">
        <v>2.171096605959582</v>
      </c>
      <c r="H22" s="157">
        <v>71295</v>
      </c>
      <c r="I22" s="181">
        <v>29.416254755204939</v>
      </c>
      <c r="J22" s="157">
        <v>51188</v>
      </c>
      <c r="K22" s="181">
        <v>21.120124109817382</v>
      </c>
      <c r="L22" s="157">
        <v>17689</v>
      </c>
      <c r="M22" s="181">
        <v>7.2984659564460364</v>
      </c>
      <c r="N22" s="157">
        <v>24424</v>
      </c>
      <c r="O22" s="181">
        <v>10.077321076388602</v>
      </c>
      <c r="P22" s="157">
        <v>26811</v>
      </c>
      <c r="Q22" s="181">
        <v>11.062195192394974</v>
      </c>
      <c r="R22" s="157">
        <v>45614</v>
      </c>
      <c r="S22" s="181">
        <v>18.820296576252446</v>
      </c>
      <c r="T22" s="157">
        <v>83</v>
      </c>
      <c r="U22" s="181">
        <f t="shared" si="0"/>
        <v>3.4245727536040535E-2</v>
      </c>
      <c r="V22" s="157">
        <f t="shared" si="1"/>
        <v>242366</v>
      </c>
      <c r="W22" s="181">
        <f t="shared" si="1"/>
        <v>100</v>
      </c>
      <c r="X22" s="154"/>
      <c r="Y22" s="158">
        <f t="shared" si="2"/>
        <v>1.3736610027318379</v>
      </c>
    </row>
    <row r="23" spans="2:25" s="125" customFormat="1" ht="18" customHeight="1" x14ac:dyDescent="0.2">
      <c r="B23" s="32" t="s">
        <v>46</v>
      </c>
      <c r="C23" s="28"/>
      <c r="D23" s="156">
        <v>40749</v>
      </c>
      <c r="F23" s="157">
        <v>3955</v>
      </c>
      <c r="G23" s="181">
        <v>7.7602276071813989</v>
      </c>
      <c r="H23" s="157">
        <v>8994</v>
      </c>
      <c r="I23" s="181">
        <v>17.647405081918965</v>
      </c>
      <c r="J23" s="157">
        <v>3173</v>
      </c>
      <c r="K23" s="181">
        <v>6.2258412636122831</v>
      </c>
      <c r="L23" s="157">
        <v>4101</v>
      </c>
      <c r="M23" s="181">
        <v>8.0466987148042772</v>
      </c>
      <c r="N23" s="157">
        <v>5147</v>
      </c>
      <c r="O23" s="181">
        <v>10.099087609143529</v>
      </c>
      <c r="P23" s="157">
        <v>1396</v>
      </c>
      <c r="Q23" s="181">
        <v>2.739134700284509</v>
      </c>
      <c r="R23" s="157">
        <v>24196</v>
      </c>
      <c r="S23" s="181">
        <v>47.475718630432652</v>
      </c>
      <c r="T23" s="157">
        <v>3</v>
      </c>
      <c r="U23" s="181">
        <f t="shared" si="0"/>
        <v>5.8863926223879136E-3</v>
      </c>
      <c r="V23" s="157">
        <f>F23+H23+J23+L23+N23+P23+R23+T23</f>
        <v>50965</v>
      </c>
      <c r="W23" s="181">
        <f t="shared" si="1"/>
        <v>100</v>
      </c>
      <c r="X23" s="154"/>
      <c r="Y23" s="158">
        <f t="shared" si="2"/>
        <v>1.2507055387862278</v>
      </c>
    </row>
    <row r="24" spans="2:25" s="125" customFormat="1" ht="22.5" customHeight="1" x14ac:dyDescent="0.2">
      <c r="B24" s="32" t="s">
        <v>47</v>
      </c>
      <c r="C24" s="28"/>
      <c r="D24" s="156">
        <v>16216</v>
      </c>
      <c r="F24" s="126">
        <v>2024</v>
      </c>
      <c r="G24" s="183">
        <v>9.0611989076420283</v>
      </c>
      <c r="H24" s="126">
        <v>3278</v>
      </c>
      <c r="I24" s="181">
        <v>14.675202578681112</v>
      </c>
      <c r="J24" s="126">
        <v>1083</v>
      </c>
      <c r="K24" s="181">
        <v>4.8484577158973901</v>
      </c>
      <c r="L24" s="126">
        <v>713</v>
      </c>
      <c r="M24" s="181">
        <v>3.1920132515557147</v>
      </c>
      <c r="N24" s="126">
        <v>2536</v>
      </c>
      <c r="O24" s="181">
        <v>11.353359896136455</v>
      </c>
      <c r="P24" s="126">
        <v>2846</v>
      </c>
      <c r="Q24" s="181">
        <v>12.74119174463894</v>
      </c>
      <c r="R24" s="126">
        <v>9821</v>
      </c>
      <c r="S24" s="181">
        <v>43.967408335944846</v>
      </c>
      <c r="T24" s="126">
        <v>36</v>
      </c>
      <c r="U24" s="181">
        <f t="shared" si="0"/>
        <v>0.16116756950351435</v>
      </c>
      <c r="V24" s="126">
        <f t="shared" si="1"/>
        <v>22337</v>
      </c>
      <c r="W24" s="181">
        <f t="shared" si="1"/>
        <v>100</v>
      </c>
      <c r="X24" s="154"/>
      <c r="Y24" s="158">
        <f t="shared" si="2"/>
        <v>1.3774666995559941</v>
      </c>
    </row>
    <row r="25" spans="2:25" s="125" customFormat="1" ht="18" customHeight="1" x14ac:dyDescent="0.2">
      <c r="B25" s="32" t="s">
        <v>48</v>
      </c>
      <c r="C25" s="28"/>
      <c r="D25" s="156">
        <v>67502</v>
      </c>
      <c r="F25" s="126">
        <v>953</v>
      </c>
      <c r="G25" s="183">
        <v>1.0093521293834797</v>
      </c>
      <c r="H25" s="126">
        <v>24035</v>
      </c>
      <c r="I25" s="181">
        <v>25.45622080769353</v>
      </c>
      <c r="J25" s="126">
        <v>5772</v>
      </c>
      <c r="K25" s="181">
        <v>6.1133058665282736</v>
      </c>
      <c r="L25" s="126">
        <v>7550</v>
      </c>
      <c r="M25" s="181">
        <v>7.9964413188302954</v>
      </c>
      <c r="N25" s="126">
        <v>13080</v>
      </c>
      <c r="O25" s="181">
        <v>13.853437410635797</v>
      </c>
      <c r="P25" s="126">
        <v>1429</v>
      </c>
      <c r="Q25" s="181">
        <v>1.5134986284249659</v>
      </c>
      <c r="R25" s="126">
        <v>34655</v>
      </c>
      <c r="S25" s="181">
        <v>36.704195219081306</v>
      </c>
      <c r="T25" s="126">
        <v>6943</v>
      </c>
      <c r="U25" s="181">
        <f t="shared" si="0"/>
        <v>7.3535486194223498</v>
      </c>
      <c r="V25" s="126">
        <f t="shared" si="1"/>
        <v>94417</v>
      </c>
      <c r="W25" s="181">
        <f t="shared" si="1"/>
        <v>100</v>
      </c>
      <c r="X25" s="154"/>
      <c r="Y25" s="158">
        <f t="shared" si="2"/>
        <v>1.3987289265503244</v>
      </c>
    </row>
    <row r="26" spans="2:25" s="125" customFormat="1" ht="18" customHeight="1" x14ac:dyDescent="0.2">
      <c r="B26" s="32" t="s">
        <v>49</v>
      </c>
      <c r="C26" s="28"/>
      <c r="D26" s="156">
        <v>9150</v>
      </c>
      <c r="F26" s="126">
        <v>1098</v>
      </c>
      <c r="G26" s="183">
        <v>7.8987123228544709</v>
      </c>
      <c r="H26" s="126">
        <v>3606</v>
      </c>
      <c r="I26" s="181">
        <v>25.940579814401843</v>
      </c>
      <c r="J26" s="126">
        <v>3736</v>
      </c>
      <c r="K26" s="181">
        <v>26.875764333501188</v>
      </c>
      <c r="L26" s="126">
        <v>1350</v>
      </c>
      <c r="M26" s="181">
        <v>9.7115315444932016</v>
      </c>
      <c r="N26" s="126">
        <v>1978</v>
      </c>
      <c r="O26" s="181">
        <v>14.229192144450039</v>
      </c>
      <c r="P26" s="126">
        <v>917</v>
      </c>
      <c r="Q26" s="181">
        <v>6.5966477231853826</v>
      </c>
      <c r="R26" s="126">
        <v>1216</v>
      </c>
      <c r="S26" s="181">
        <v>8.7475721171138758</v>
      </c>
      <c r="T26" s="126">
        <v>0</v>
      </c>
      <c r="U26" s="181">
        <f t="shared" si="0"/>
        <v>0</v>
      </c>
      <c r="V26" s="126">
        <f t="shared" si="1"/>
        <v>13901</v>
      </c>
      <c r="W26" s="181">
        <f t="shared" si="1"/>
        <v>100</v>
      </c>
      <c r="X26" s="154"/>
      <c r="Y26" s="158">
        <f t="shared" si="2"/>
        <v>1.5192349726775956</v>
      </c>
    </row>
    <row r="27" spans="2:25" s="125" customFormat="1" ht="18" customHeight="1" x14ac:dyDescent="0.2">
      <c r="B27" s="32" t="s">
        <v>4</v>
      </c>
      <c r="C27" s="28"/>
      <c r="D27" s="156">
        <v>3415</v>
      </c>
      <c r="F27" s="126">
        <v>614</v>
      </c>
      <c r="G27" s="183">
        <v>13.414900589906052</v>
      </c>
      <c r="H27" s="126">
        <v>739</v>
      </c>
      <c r="I27" s="181">
        <v>16.145947126939042</v>
      </c>
      <c r="J27" s="126">
        <v>1190</v>
      </c>
      <c r="K27" s="181">
        <v>25.999563032554075</v>
      </c>
      <c r="L27" s="126">
        <v>67</v>
      </c>
      <c r="M27" s="181">
        <v>1.4638409438496831</v>
      </c>
      <c r="N27" s="126">
        <v>199</v>
      </c>
      <c r="O27" s="181">
        <v>4.3478260869565215</v>
      </c>
      <c r="P27" s="126">
        <v>3</v>
      </c>
      <c r="Q27" s="181">
        <v>6.5545116888791791E-2</v>
      </c>
      <c r="R27" s="126">
        <v>1765</v>
      </c>
      <c r="S27" s="181">
        <v>38.562377102905835</v>
      </c>
      <c r="T27" s="126">
        <v>0</v>
      </c>
      <c r="U27" s="181">
        <f t="shared" si="0"/>
        <v>0</v>
      </c>
      <c r="V27" s="157">
        <f t="shared" si="1"/>
        <v>4577</v>
      </c>
      <c r="W27" s="181">
        <f t="shared" si="1"/>
        <v>100</v>
      </c>
      <c r="X27" s="154"/>
      <c r="Y27" s="158">
        <f t="shared" si="2"/>
        <v>1.3402635431918009</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1408466</v>
      </c>
      <c r="E30" s="23"/>
      <c r="F30" s="65">
        <f>SUM(F10:F27)</f>
        <v>69711</v>
      </c>
      <c r="G30" s="67">
        <f>F30*100/$V30</f>
        <v>3.6510694059856568</v>
      </c>
      <c r="H30" s="65">
        <f>SUM(H10:H27)</f>
        <v>433298</v>
      </c>
      <c r="I30" s="67">
        <f>H30*100/$V30</f>
        <v>22.693707900830187</v>
      </c>
      <c r="J30" s="65">
        <f>SUM(J10:J27)</f>
        <v>342742</v>
      </c>
      <c r="K30" s="67">
        <f>J30*100/$V30</f>
        <v>17.950894842224841</v>
      </c>
      <c r="L30" s="65">
        <f>SUM(L10:L27)</f>
        <v>105197</v>
      </c>
      <c r="M30" s="67">
        <f>L30*100/$V30</f>
        <v>5.5096261465403327</v>
      </c>
      <c r="N30" s="65">
        <f>SUM(N10:N27)</f>
        <v>180470</v>
      </c>
      <c r="O30" s="67">
        <f>N30*100/$V30</f>
        <v>9.4520017744435094</v>
      </c>
      <c r="P30" s="65">
        <f>SUM(P10:P27)</f>
        <v>209416</v>
      </c>
      <c r="Q30" s="67">
        <f>P30*100/$V30</f>
        <v>10.968030163444682</v>
      </c>
      <c r="R30" s="65">
        <f>SUM(R10:R27)</f>
        <v>558336</v>
      </c>
      <c r="S30" s="67">
        <f>R30*100/$V30</f>
        <v>29.242493836846517</v>
      </c>
      <c r="T30" s="65">
        <f>SUM(T10:T28)</f>
        <v>10161</v>
      </c>
      <c r="U30" s="67">
        <f>T30*100/$V30</f>
        <v>0.53217592968427163</v>
      </c>
      <c r="V30" s="65">
        <f>SUM(V10:V27)</f>
        <v>1909331</v>
      </c>
      <c r="W30" s="67">
        <f>G30+I30+K30+M30+O30+Q30+S30+U30</f>
        <v>100</v>
      </c>
      <c r="X30" s="174"/>
      <c r="Y30" s="175">
        <f>(V30/D30)</f>
        <v>1.3556102880722716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5"/>
      <c r="D32" s="985"/>
      <c r="E32" s="985"/>
      <c r="F32" s="985"/>
      <c r="G32" s="985"/>
      <c r="H32" s="985"/>
      <c r="I32" s="985"/>
      <c r="J32" s="985"/>
      <c r="K32" s="985"/>
      <c r="L32" s="985"/>
      <c r="N32" s="985"/>
      <c r="O32" s="985"/>
      <c r="P32" s="985"/>
      <c r="Q32" s="985"/>
      <c r="R32" s="985"/>
      <c r="S32" s="985"/>
      <c r="T32" s="985"/>
      <c r="U32" s="985"/>
      <c r="V32" s="985"/>
      <c r="W32" s="985"/>
    </row>
    <row r="33" spans="2:25" s="986" customFormat="1" x14ac:dyDescent="0.2">
      <c r="B33" s="180" t="s">
        <v>50</v>
      </c>
      <c r="F33" s="987"/>
      <c r="G33" s="987"/>
      <c r="H33" s="987"/>
      <c r="I33" s="987"/>
      <c r="J33" s="987"/>
      <c r="K33" s="987"/>
      <c r="L33" s="987"/>
      <c r="M33" s="987"/>
      <c r="N33" s="987"/>
      <c r="O33" s="987"/>
      <c r="P33" s="987"/>
      <c r="Q33" s="987"/>
      <c r="R33" s="987"/>
      <c r="S33" s="987"/>
      <c r="T33" s="987"/>
      <c r="U33" s="987"/>
      <c r="X33" s="536"/>
      <c r="Y33" s="536"/>
    </row>
    <row r="34" spans="2:25" s="986" customFormat="1" x14ac:dyDescent="0.2">
      <c r="F34" s="988"/>
      <c r="G34" s="988"/>
      <c r="H34" s="988"/>
      <c r="I34" s="988"/>
      <c r="J34" s="988"/>
      <c r="X34" s="536"/>
      <c r="Y34" s="536"/>
    </row>
    <row r="35" spans="2:25" s="986" customFormat="1" x14ac:dyDescent="0.2">
      <c r="X35" s="536"/>
      <c r="Y35" s="536"/>
    </row>
    <row r="36" spans="2:25" s="986" customFormat="1" x14ac:dyDescent="0.2">
      <c r="D36" s="1006"/>
      <c r="T36" s="536"/>
      <c r="U36" s="536"/>
    </row>
    <row r="37" spans="2:25" s="986" customFormat="1" x14ac:dyDescent="0.2">
      <c r="T37" s="536"/>
      <c r="U37" s="536"/>
    </row>
    <row r="38" spans="2:25" s="986" customFormat="1" x14ac:dyDescent="0.2">
      <c r="T38" s="536"/>
      <c r="U38" s="536"/>
    </row>
    <row r="39" spans="2:25" s="986" customFormat="1" x14ac:dyDescent="0.2">
      <c r="T39" s="536"/>
      <c r="U39" s="536"/>
    </row>
    <row r="40" spans="2:25" s="986" customFormat="1" x14ac:dyDescent="0.2">
      <c r="T40" s="536"/>
      <c r="U40" s="536"/>
    </row>
    <row r="41" spans="2:25" s="986"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1" sqref="B1"/>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2" t="s">
        <v>424</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16" t="s">
        <v>55</v>
      </c>
      <c r="G6" s="1116"/>
      <c r="H6" s="1116"/>
      <c r="I6" s="1116"/>
      <c r="J6" s="1116"/>
      <c r="K6" s="1116"/>
      <c r="L6" s="1116"/>
      <c r="M6" s="1116"/>
      <c r="N6" s="1116"/>
      <c r="O6" s="1116"/>
      <c r="P6" s="1116"/>
      <c r="Q6" s="1116"/>
      <c r="R6" s="1116"/>
      <c r="S6" s="1116"/>
      <c r="T6" s="1116"/>
      <c r="U6" s="1116"/>
      <c r="V6" s="1116"/>
      <c r="W6" s="1116"/>
      <c r="X6" s="672"/>
      <c r="Y6" s="672"/>
    </row>
    <row r="7" spans="2:25" s="517"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c r="R7" s="518"/>
      <c r="S7" s="518"/>
      <c r="T7" s="518"/>
      <c r="U7" s="518"/>
      <c r="V7" s="518"/>
      <c r="W7" s="518"/>
    </row>
    <row r="8" spans="2:25" s="626"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7"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8" customFormat="1" ht="18" customHeight="1" x14ac:dyDescent="0.2">
      <c r="B10" s="531" t="s">
        <v>11</v>
      </c>
      <c r="C10" s="546"/>
      <c r="D10" s="550">
        <f>'41benpresaad'!D10</f>
        <v>286206</v>
      </c>
      <c r="E10" s="549"/>
      <c r="F10" s="551">
        <f>'41benpresaad'!F10+'41benpresaad'!H10+'41benpresaad'!J10+'41benpresaad'!L10+'41benpresaad'!N10</f>
        <v>334166</v>
      </c>
      <c r="G10" s="552">
        <f t="shared" ref="G10:G27" si="0">F10*100/$N10</f>
        <v>79.339859396034498</v>
      </c>
      <c r="H10" s="551">
        <f>'41benpresaad'!P10</f>
        <v>4813</v>
      </c>
      <c r="I10" s="552">
        <f t="shared" ref="I10:I27" si="1">H10*100/$N10</f>
        <v>1.1427336810839943</v>
      </c>
      <c r="J10" s="551">
        <f>'41benpresaad'!R10</f>
        <v>82193</v>
      </c>
      <c r="K10" s="552">
        <f t="shared" ref="K10:K27" si="2">J10*100/$N10</f>
        <v>19.514795231526438</v>
      </c>
      <c r="L10" s="551">
        <f>'41benpresaad'!T10</f>
        <v>11</v>
      </c>
      <c r="M10" s="552">
        <f t="shared" ref="M10:M27" si="3">L10*100/$N10</f>
        <v>2.6116913550641883E-3</v>
      </c>
      <c r="N10" s="551">
        <f>F10+H10+J10+L10</f>
        <v>421183</v>
      </c>
      <c r="O10" s="552">
        <f>G10+I10+K10+M10</f>
        <v>100</v>
      </c>
      <c r="P10" s="553"/>
      <c r="Q10" s="553">
        <f t="shared" ref="Q10:Q27" si="4">N10/D10</f>
        <v>1.4716078628680043</v>
      </c>
      <c r="R10" s="549"/>
      <c r="S10" s="549"/>
      <c r="T10" s="549"/>
      <c r="U10" s="549"/>
      <c r="V10" s="549"/>
      <c r="W10" s="549"/>
    </row>
    <row r="11" spans="2:25" s="628" customFormat="1" ht="18" customHeight="1" x14ac:dyDescent="0.2">
      <c r="B11" s="531" t="s">
        <v>10</v>
      </c>
      <c r="C11" s="546"/>
      <c r="D11" s="550">
        <f>'41benpresaad'!D11</f>
        <v>40178</v>
      </c>
      <c r="E11" s="549"/>
      <c r="F11" s="551">
        <f>'41benpresaad'!F11+'41benpresaad'!H11+'41benpresaad'!J11+'41benpresaad'!L11+'41benpresaad'!N11</f>
        <v>23310</v>
      </c>
      <c r="G11" s="552">
        <f t="shared" si="0"/>
        <v>45.038256434036633</v>
      </c>
      <c r="H11" s="551">
        <f>'41benpresaad'!P11</f>
        <v>8268</v>
      </c>
      <c r="I11" s="552">
        <f t="shared" si="1"/>
        <v>15.974959424994204</v>
      </c>
      <c r="J11" s="551">
        <f>'41benpresaad'!R11</f>
        <v>20178</v>
      </c>
      <c r="K11" s="552">
        <f t="shared" si="2"/>
        <v>38.986784140969164</v>
      </c>
      <c r="L11" s="551">
        <f>'41benpresaad'!T11</f>
        <v>0</v>
      </c>
      <c r="M11" s="552">
        <f t="shared" si="3"/>
        <v>0</v>
      </c>
      <c r="N11" s="551">
        <f t="shared" ref="N11:N27" si="5">F11+H11+J11+L11</f>
        <v>51756</v>
      </c>
      <c r="O11" s="552">
        <f t="shared" ref="O11:O27" si="6">G11+I11+K11+M11</f>
        <v>100</v>
      </c>
      <c r="P11" s="553"/>
      <c r="Q11" s="553">
        <f t="shared" si="4"/>
        <v>1.2881676539399671</v>
      </c>
      <c r="R11" s="549"/>
      <c r="S11" s="549"/>
      <c r="T11" s="549"/>
      <c r="U11" s="549"/>
      <c r="V11" s="549"/>
      <c r="W11" s="549"/>
    </row>
    <row r="12" spans="2:25" s="628" customFormat="1" ht="22.5" customHeight="1" x14ac:dyDescent="0.2">
      <c r="B12" s="531" t="s">
        <v>40</v>
      </c>
      <c r="C12" s="546"/>
      <c r="D12" s="550">
        <f>'41benpresaad'!D12</f>
        <v>31210</v>
      </c>
      <c r="E12" s="549"/>
      <c r="F12" s="550">
        <f>'41benpresaad'!F12+'41benpresaad'!H12+'41benpresaad'!J12+'41benpresaad'!L12+'41benpresaad'!N12</f>
        <v>24283</v>
      </c>
      <c r="G12" s="552">
        <f t="shared" si="0"/>
        <v>60.173460537727664</v>
      </c>
      <c r="H12" s="551">
        <f>'41benpresaad'!P12</f>
        <v>4594</v>
      </c>
      <c r="I12" s="552">
        <f t="shared" si="1"/>
        <v>11.3839672902986</v>
      </c>
      <c r="J12" s="551">
        <f>'41benpresaad'!R12</f>
        <v>11457</v>
      </c>
      <c r="K12" s="552">
        <f t="shared" si="2"/>
        <v>28.390534010655433</v>
      </c>
      <c r="L12" s="551">
        <f>'41benpresaad'!T12</f>
        <v>21</v>
      </c>
      <c r="M12" s="552">
        <f t="shared" si="3"/>
        <v>5.2038161318300087E-2</v>
      </c>
      <c r="N12" s="551">
        <f t="shared" si="5"/>
        <v>40355</v>
      </c>
      <c r="O12" s="552">
        <f t="shared" si="6"/>
        <v>99.999999999999986</v>
      </c>
      <c r="P12" s="553"/>
      <c r="Q12" s="553">
        <f t="shared" si="4"/>
        <v>1.2930150592758731</v>
      </c>
      <c r="R12" s="549"/>
      <c r="S12" s="549"/>
      <c r="T12" s="549"/>
      <c r="U12" s="549"/>
      <c r="V12" s="549"/>
      <c r="W12" s="549"/>
    </row>
    <row r="13" spans="2:25" s="628" customFormat="1" ht="18" customHeight="1" x14ac:dyDescent="0.2">
      <c r="B13" s="531" t="s">
        <v>41</v>
      </c>
      <c r="C13" s="546"/>
      <c r="D13" s="550">
        <f>'41benpresaad'!D13</f>
        <v>29190</v>
      </c>
      <c r="E13" s="549"/>
      <c r="F13" s="551">
        <f>'41benpresaad'!F13+'41benpresaad'!H13+'41benpresaad'!J13+'41benpresaad'!L13+'41benpresaad'!N13</f>
        <v>25286</v>
      </c>
      <c r="G13" s="552">
        <f t="shared" si="0"/>
        <v>52.793552697511274</v>
      </c>
      <c r="H13" s="551">
        <f>'41benpresaad'!P13</f>
        <v>749</v>
      </c>
      <c r="I13" s="552">
        <f t="shared" si="1"/>
        <v>1.5638049106397194</v>
      </c>
      <c r="J13" s="551">
        <f>'41benpresaad'!R13</f>
        <v>21861</v>
      </c>
      <c r="K13" s="552">
        <f t="shared" si="2"/>
        <v>45.642642391849009</v>
      </c>
      <c r="L13" s="551">
        <f>'41benpresaad'!T13</f>
        <v>0</v>
      </c>
      <c r="M13" s="552">
        <f t="shared" si="3"/>
        <v>0</v>
      </c>
      <c r="N13" s="551">
        <f t="shared" si="5"/>
        <v>47896</v>
      </c>
      <c r="O13" s="552">
        <f t="shared" si="6"/>
        <v>100</v>
      </c>
      <c r="P13" s="553"/>
      <c r="Q13" s="553">
        <f t="shared" si="4"/>
        <v>1.6408359027064063</v>
      </c>
      <c r="R13" s="549"/>
      <c r="S13" s="549"/>
      <c r="T13" s="549"/>
      <c r="U13" s="549"/>
      <c r="V13" s="549"/>
      <c r="W13" s="549"/>
    </row>
    <row r="14" spans="2:25" s="628" customFormat="1" ht="18" customHeight="1" x14ac:dyDescent="0.2">
      <c r="B14" s="531" t="s">
        <v>9</v>
      </c>
      <c r="C14" s="546"/>
      <c r="D14" s="550">
        <f>'41benpresaad'!D14</f>
        <v>40949</v>
      </c>
      <c r="E14" s="549"/>
      <c r="F14" s="551">
        <f>'41benpresaad'!F14+'41benpresaad'!H14+'41benpresaad'!J14+'41benpresaad'!L14+'41benpresaad'!N14</f>
        <v>15274</v>
      </c>
      <c r="G14" s="552">
        <f t="shared" si="0"/>
        <v>33.029863979413101</v>
      </c>
      <c r="H14" s="551">
        <f>'41benpresaad'!P14</f>
        <v>14091</v>
      </c>
      <c r="I14" s="552">
        <f t="shared" si="1"/>
        <v>30.471638950760116</v>
      </c>
      <c r="J14" s="551">
        <f>'41benpresaad'!R14</f>
        <v>16878</v>
      </c>
      <c r="K14" s="552">
        <f t="shared" si="2"/>
        <v>36.498497069826783</v>
      </c>
      <c r="L14" s="551">
        <f>'41benpresaad'!T14</f>
        <v>0</v>
      </c>
      <c r="M14" s="552">
        <f t="shared" si="3"/>
        <v>0</v>
      </c>
      <c r="N14" s="551">
        <f t="shared" si="5"/>
        <v>46243</v>
      </c>
      <c r="O14" s="552">
        <f t="shared" si="6"/>
        <v>100</v>
      </c>
      <c r="P14" s="553"/>
      <c r="Q14" s="553">
        <f t="shared" si="4"/>
        <v>1.129282766367921</v>
      </c>
      <c r="R14" s="549"/>
      <c r="S14" s="549"/>
      <c r="T14" s="549"/>
      <c r="U14" s="549"/>
      <c r="V14" s="549"/>
      <c r="W14" s="549"/>
    </row>
    <row r="15" spans="2:25" s="628" customFormat="1" ht="18" customHeight="1" x14ac:dyDescent="0.2">
      <c r="B15" s="531" t="s">
        <v>8</v>
      </c>
      <c r="C15" s="546"/>
      <c r="D15" s="550">
        <f>'41benpresaad'!D15</f>
        <v>17076</v>
      </c>
      <c r="E15" s="549"/>
      <c r="F15" s="550">
        <f>'41benpresaad'!F15+'41benpresaad'!H15+'41benpresaad'!J15+'41benpresaad'!L15+'41benpresaad'!N15</f>
        <v>17472</v>
      </c>
      <c r="G15" s="552">
        <f t="shared" si="0"/>
        <v>65.59543474996245</v>
      </c>
      <c r="H15" s="551">
        <f>'41benpresaad'!P15</f>
        <v>160</v>
      </c>
      <c r="I15" s="552">
        <f t="shared" si="1"/>
        <v>0.60069079441357565</v>
      </c>
      <c r="J15" s="551">
        <f>'41benpresaad'!R15</f>
        <v>9004</v>
      </c>
      <c r="K15" s="552">
        <f t="shared" si="2"/>
        <v>33.803874455623969</v>
      </c>
      <c r="L15" s="551">
        <f>'41benpresaad'!T15</f>
        <v>0</v>
      </c>
      <c r="M15" s="552">
        <f t="shared" si="3"/>
        <v>0</v>
      </c>
      <c r="N15" s="551">
        <f t="shared" si="5"/>
        <v>26636</v>
      </c>
      <c r="O15" s="552">
        <f t="shared" si="6"/>
        <v>100</v>
      </c>
      <c r="P15" s="553"/>
      <c r="Q15" s="553">
        <f t="shared" si="4"/>
        <v>1.5598500819864136</v>
      </c>
      <c r="R15" s="549"/>
      <c r="S15" s="549"/>
      <c r="T15" s="549"/>
      <c r="U15" s="549"/>
      <c r="V15" s="549"/>
      <c r="W15" s="549"/>
    </row>
    <row r="16" spans="2:25" s="628" customFormat="1" ht="18" customHeight="1" x14ac:dyDescent="0.2">
      <c r="B16" s="531" t="s">
        <v>7</v>
      </c>
      <c r="C16" s="546"/>
      <c r="D16" s="550">
        <f>'41benpresaad'!D16</f>
        <v>122895</v>
      </c>
      <c r="E16" s="549"/>
      <c r="F16" s="551">
        <f>'41benpresaad'!F16+'41benpresaad'!H16+'41benpresaad'!J16+'41benpresaad'!L16+'41benpresaad'!N16</f>
        <v>81134</v>
      </c>
      <c r="G16" s="552">
        <f t="shared" si="0"/>
        <v>47.809408201387129</v>
      </c>
      <c r="H16" s="551">
        <f>'41benpresaad'!P16</f>
        <v>53153</v>
      </c>
      <c r="I16" s="552">
        <f t="shared" si="1"/>
        <v>31.321190550550078</v>
      </c>
      <c r="J16" s="551">
        <f>'41benpresaad'!R16</f>
        <v>33132</v>
      </c>
      <c r="K16" s="552">
        <f t="shared" si="2"/>
        <v>19.523520503467822</v>
      </c>
      <c r="L16" s="551">
        <f>'41benpresaad'!T16</f>
        <v>2284</v>
      </c>
      <c r="M16" s="552">
        <f t="shared" si="3"/>
        <v>1.3458807445949688</v>
      </c>
      <c r="N16" s="551">
        <f t="shared" si="5"/>
        <v>169703</v>
      </c>
      <c r="O16" s="552">
        <f t="shared" si="6"/>
        <v>100</v>
      </c>
      <c r="P16" s="553"/>
      <c r="Q16" s="553">
        <f t="shared" si="4"/>
        <v>1.3808779852719801</v>
      </c>
      <c r="R16" s="549"/>
      <c r="S16" s="549"/>
      <c r="T16" s="549"/>
      <c r="U16" s="549"/>
      <c r="V16" s="549"/>
      <c r="W16" s="549"/>
    </row>
    <row r="17" spans="2:25" s="628" customFormat="1" ht="18" customHeight="1" x14ac:dyDescent="0.2">
      <c r="B17" s="531" t="s">
        <v>43</v>
      </c>
      <c r="C17" s="546"/>
      <c r="D17" s="550">
        <f>'41benpresaad'!D17</f>
        <v>72052</v>
      </c>
      <c r="E17" s="549"/>
      <c r="F17" s="551">
        <f>'41benpresaad'!F17+'41benpresaad'!H17+'41benpresaad'!J17+'41benpresaad'!L17+'41benpresaad'!N17</f>
        <v>69190</v>
      </c>
      <c r="G17" s="552">
        <f t="shared" si="0"/>
        <v>71.43742127325666</v>
      </c>
      <c r="H17" s="551">
        <f>'41benpresaad'!P17</f>
        <v>10423</v>
      </c>
      <c r="I17" s="552">
        <f t="shared" si="1"/>
        <v>10.761558634645962</v>
      </c>
      <c r="J17" s="551">
        <f>'41benpresaad'!R17</f>
        <v>17219</v>
      </c>
      <c r="K17" s="552">
        <f t="shared" si="2"/>
        <v>17.778305490738639</v>
      </c>
      <c r="L17" s="551">
        <f>'41benpresaad'!T17</f>
        <v>22</v>
      </c>
      <c r="M17" s="552">
        <f t="shared" si="3"/>
        <v>2.2714601358746155E-2</v>
      </c>
      <c r="N17" s="551">
        <f t="shared" si="5"/>
        <v>96854</v>
      </c>
      <c r="O17" s="552">
        <f t="shared" si="6"/>
        <v>100.00000000000001</v>
      </c>
      <c r="P17" s="553"/>
      <c r="Q17" s="553">
        <f t="shared" si="4"/>
        <v>1.3442236162771333</v>
      </c>
      <c r="R17" s="549"/>
      <c r="S17" s="549"/>
      <c r="T17" s="549"/>
      <c r="U17" s="549"/>
      <c r="V17" s="549"/>
      <c r="W17" s="549"/>
    </row>
    <row r="18" spans="2:25" s="628" customFormat="1" ht="18" customHeight="1" x14ac:dyDescent="0.2">
      <c r="B18" s="531" t="s">
        <v>44</v>
      </c>
      <c r="C18" s="546"/>
      <c r="D18" s="550">
        <f>'41benpresaad'!D18</f>
        <v>202557</v>
      </c>
      <c r="E18" s="549"/>
      <c r="F18" s="551">
        <f>'41benpresaad'!F18+'41benpresaad'!H18+'41benpresaad'!J18+'41benpresaad'!L18+'41benpresaad'!N18</f>
        <v>113684</v>
      </c>
      <c r="G18" s="552">
        <f t="shared" si="0"/>
        <v>46.090101193565125</v>
      </c>
      <c r="H18" s="551">
        <f>'41benpresaad'!P18</f>
        <v>24099</v>
      </c>
      <c r="I18" s="552">
        <f t="shared" si="1"/>
        <v>9.7702873637778929</v>
      </c>
      <c r="J18" s="551">
        <f>'41benpresaad'!R18</f>
        <v>108774</v>
      </c>
      <c r="K18" s="552">
        <f t="shared" si="2"/>
        <v>44.09947457187338</v>
      </c>
      <c r="L18" s="551">
        <f>'41benpresaad'!T18</f>
        <v>99</v>
      </c>
      <c r="M18" s="552">
        <f t="shared" si="3"/>
        <v>4.0136870783601453E-2</v>
      </c>
      <c r="N18" s="551">
        <f t="shared" si="5"/>
        <v>246656</v>
      </c>
      <c r="O18" s="552">
        <f t="shared" si="6"/>
        <v>99.999999999999986</v>
      </c>
      <c r="P18" s="553"/>
      <c r="Q18" s="553">
        <f t="shared" si="4"/>
        <v>1.2177115577343662</v>
      </c>
      <c r="R18" s="549"/>
      <c r="S18" s="549"/>
      <c r="T18" s="549"/>
      <c r="U18" s="549"/>
      <c r="V18" s="549"/>
      <c r="W18" s="549"/>
    </row>
    <row r="19" spans="2:25" s="628" customFormat="1" ht="18" customHeight="1" x14ac:dyDescent="0.2">
      <c r="B19" s="531" t="s">
        <v>6</v>
      </c>
      <c r="C19" s="546"/>
      <c r="D19" s="550">
        <f>'41benpresaad'!D19</f>
        <v>144001</v>
      </c>
      <c r="E19" s="549"/>
      <c r="F19" s="551">
        <f>'41benpresaad'!F19+'41benpresaad'!H19+'41benpresaad'!J19+'41benpresaad'!L19+'41benpresaad'!N19</f>
        <v>84160</v>
      </c>
      <c r="G19" s="552">
        <f t="shared" si="0"/>
        <v>41.432003465794963</v>
      </c>
      <c r="H19" s="551">
        <f>'41benpresaad'!P19</f>
        <v>22027</v>
      </c>
      <c r="I19" s="552">
        <f>H19*100/$N19</f>
        <v>10.843901382379583</v>
      </c>
      <c r="J19" s="551">
        <f>'41benpresaad'!R19</f>
        <v>96415</v>
      </c>
      <c r="K19" s="552">
        <f>J19*100/$N19</f>
        <v>47.465145130164231</v>
      </c>
      <c r="L19" s="551">
        <f>'41benpresaad'!T19</f>
        <v>526</v>
      </c>
      <c r="M19" s="552">
        <f t="shared" si="3"/>
        <v>0.25895002166121855</v>
      </c>
      <c r="N19" s="551">
        <f t="shared" si="5"/>
        <v>203128</v>
      </c>
      <c r="O19" s="552">
        <f t="shared" si="6"/>
        <v>100</v>
      </c>
      <c r="P19" s="553"/>
      <c r="Q19" s="553">
        <f t="shared" si="4"/>
        <v>1.4106013152686441</v>
      </c>
      <c r="R19" s="549"/>
      <c r="S19" s="549"/>
      <c r="T19" s="549"/>
      <c r="U19" s="549"/>
      <c r="V19" s="549"/>
      <c r="W19" s="549"/>
    </row>
    <row r="20" spans="2:25" s="628" customFormat="1" ht="18" customHeight="1" x14ac:dyDescent="0.2">
      <c r="B20" s="531" t="s">
        <v>5</v>
      </c>
      <c r="C20" s="546"/>
      <c r="D20" s="550">
        <f>'41benpresaad'!D20</f>
        <v>34931</v>
      </c>
      <c r="E20" s="549"/>
      <c r="F20" s="551">
        <f>'41benpresaad'!F20+'41benpresaad'!H20+'41benpresaad'!J20+'41benpresaad'!L20+'41benpresaad'!N20</f>
        <v>15359</v>
      </c>
      <c r="G20" s="552">
        <f t="shared" si="0"/>
        <v>37.965640835496231</v>
      </c>
      <c r="H20" s="551">
        <f>'41benpresaad'!P20</f>
        <v>18738</v>
      </c>
      <c r="I20" s="552">
        <f>H20*100/$N20</f>
        <v>46.318131256952171</v>
      </c>
      <c r="J20" s="551">
        <f>'41benpresaad'!R20</f>
        <v>6358</v>
      </c>
      <c r="K20" s="552">
        <f>J20*100/$N20</f>
        <v>15.7162279075516</v>
      </c>
      <c r="L20" s="551">
        <f>'41benpresaad'!T20</f>
        <v>0</v>
      </c>
      <c r="M20" s="552">
        <f t="shared" si="3"/>
        <v>0</v>
      </c>
      <c r="N20" s="551">
        <f t="shared" si="5"/>
        <v>40455</v>
      </c>
      <c r="O20" s="552">
        <f t="shared" si="6"/>
        <v>100</v>
      </c>
      <c r="P20" s="553"/>
      <c r="Q20" s="553">
        <f t="shared" si="4"/>
        <v>1.1581403338009217</v>
      </c>
      <c r="R20" s="549"/>
      <c r="S20" s="549"/>
      <c r="T20" s="549"/>
      <c r="U20" s="549"/>
      <c r="V20" s="549"/>
      <c r="W20" s="549"/>
    </row>
    <row r="21" spans="2:25" s="628" customFormat="1" ht="18" customHeight="1" x14ac:dyDescent="0.2">
      <c r="B21" s="531" t="s">
        <v>38</v>
      </c>
      <c r="C21" s="546"/>
      <c r="D21" s="550">
        <f>'41benpresaad'!D21</f>
        <v>73751</v>
      </c>
      <c r="E21" s="549"/>
      <c r="F21" s="551">
        <f>'41benpresaad'!F21+'41benpresaad'!H21+'41benpresaad'!J21+'41benpresaad'!L21+'41benpresaad'!N21</f>
        <v>57271</v>
      </c>
      <c r="G21" s="552">
        <f t="shared" si="0"/>
        <v>63.703102232406039</v>
      </c>
      <c r="H21" s="551">
        <f>'41benpresaad'!P21</f>
        <v>14899</v>
      </c>
      <c r="I21" s="552">
        <f>H21*100/$N21</f>
        <v>16.57230570726227</v>
      </c>
      <c r="J21" s="551">
        <f>'41benpresaad'!R21</f>
        <v>17600</v>
      </c>
      <c r="K21" s="552">
        <f>J21*100/$N21</f>
        <v>19.576654839104368</v>
      </c>
      <c r="L21" s="551">
        <f>'41benpresaad'!T21</f>
        <v>133</v>
      </c>
      <c r="M21" s="552">
        <f t="shared" si="3"/>
        <v>0.14793722122732278</v>
      </c>
      <c r="N21" s="551">
        <f t="shared" si="5"/>
        <v>89903</v>
      </c>
      <c r="O21" s="552">
        <f t="shared" si="6"/>
        <v>100</v>
      </c>
      <c r="P21" s="553"/>
      <c r="Q21" s="553">
        <f t="shared" si="4"/>
        <v>1.2190071999023742</v>
      </c>
      <c r="R21" s="549"/>
      <c r="S21" s="549"/>
      <c r="T21" s="549"/>
      <c r="U21" s="549"/>
      <c r="V21" s="549"/>
      <c r="W21" s="549"/>
    </row>
    <row r="22" spans="2:25" s="628" customFormat="1" ht="21" customHeight="1" x14ac:dyDescent="0.2">
      <c r="B22" s="531" t="s">
        <v>45</v>
      </c>
      <c r="C22" s="546"/>
      <c r="D22" s="550">
        <f>'41benpresaad'!D22</f>
        <v>176438</v>
      </c>
      <c r="E22" s="549"/>
      <c r="F22" s="551">
        <f>'41benpresaad'!F22+'41benpresaad'!H22+'41benpresaad'!J22+'41benpresaad'!L22+'41benpresaad'!N22</f>
        <v>169858</v>
      </c>
      <c r="G22" s="552">
        <f t="shared" si="0"/>
        <v>70.083262503816542</v>
      </c>
      <c r="H22" s="551">
        <f>'41benpresaad'!P22</f>
        <v>26811</v>
      </c>
      <c r="I22" s="552">
        <f>H22*100/$N22</f>
        <v>11.062195192394974</v>
      </c>
      <c r="J22" s="551">
        <f>'41benpresaad'!R22</f>
        <v>45614</v>
      </c>
      <c r="K22" s="552">
        <f>J22*100/$N22</f>
        <v>18.820296576252446</v>
      </c>
      <c r="L22" s="551">
        <f>'41benpresaad'!T22</f>
        <v>83</v>
      </c>
      <c r="M22" s="552">
        <f t="shared" si="3"/>
        <v>3.4245727536040535E-2</v>
      </c>
      <c r="N22" s="551">
        <f t="shared" si="5"/>
        <v>242366</v>
      </c>
      <c r="O22" s="552">
        <f t="shared" si="6"/>
        <v>100</v>
      </c>
      <c r="P22" s="553"/>
      <c r="Q22" s="553">
        <f t="shared" si="4"/>
        <v>1.3736610027318379</v>
      </c>
      <c r="R22" s="549"/>
      <c r="S22" s="549"/>
      <c r="T22" s="549"/>
      <c r="U22" s="549"/>
      <c r="V22" s="549"/>
      <c r="W22" s="549"/>
    </row>
    <row r="23" spans="2:25" s="628" customFormat="1" ht="18" customHeight="1" x14ac:dyDescent="0.2">
      <c r="B23" s="531" t="s">
        <v>46</v>
      </c>
      <c r="C23" s="546"/>
      <c r="D23" s="550">
        <f>'41benpresaad'!D23</f>
        <v>40749</v>
      </c>
      <c r="E23" s="549"/>
      <c r="F23" s="551">
        <f>'41benpresaad'!F23+'41benpresaad'!H23+'41benpresaad'!J23+'41benpresaad'!L23+'41benpresaad'!N23</f>
        <v>25370</v>
      </c>
      <c r="G23" s="552">
        <f t="shared" si="0"/>
        <v>49.779260276660452</v>
      </c>
      <c r="H23" s="551">
        <f>'41benpresaad'!P23</f>
        <v>1396</v>
      </c>
      <c r="I23" s="552">
        <f>H23*100/$N23</f>
        <v>2.739134700284509</v>
      </c>
      <c r="J23" s="551">
        <f>'41benpresaad'!R23</f>
        <v>24196</v>
      </c>
      <c r="K23" s="552">
        <f>J23*100/$N23</f>
        <v>47.475718630432652</v>
      </c>
      <c r="L23" s="551">
        <f>'41benpresaad'!T23</f>
        <v>3</v>
      </c>
      <c r="M23" s="552">
        <f t="shared" si="3"/>
        <v>5.8863926223879136E-3</v>
      </c>
      <c r="N23" s="551">
        <f t="shared" si="5"/>
        <v>50965</v>
      </c>
      <c r="O23" s="552">
        <f t="shared" si="6"/>
        <v>100</v>
      </c>
      <c r="P23" s="553"/>
      <c r="Q23" s="553">
        <f t="shared" si="4"/>
        <v>1.2507055387862278</v>
      </c>
      <c r="R23" s="549"/>
      <c r="S23" s="549"/>
      <c r="T23" s="549"/>
      <c r="U23" s="549"/>
      <c r="V23" s="549"/>
      <c r="W23" s="549"/>
    </row>
    <row r="24" spans="2:25" s="628" customFormat="1" ht="22.5" customHeight="1" x14ac:dyDescent="0.2">
      <c r="B24" s="531" t="s">
        <v>47</v>
      </c>
      <c r="C24" s="546"/>
      <c r="D24" s="550">
        <f>'41benpresaad'!D24</f>
        <v>16216</v>
      </c>
      <c r="E24" s="549"/>
      <c r="F24" s="550">
        <f>'41benpresaad'!F24+'41benpresaad'!H24+'41benpresaad'!J24+'41benpresaad'!L24+'41benpresaad'!N24</f>
        <v>9634</v>
      </c>
      <c r="G24" s="554">
        <f t="shared" si="0"/>
        <v>43.130232349912703</v>
      </c>
      <c r="H24" s="551">
        <f>'41benpresaad'!P24</f>
        <v>2846</v>
      </c>
      <c r="I24" s="552">
        <f t="shared" si="1"/>
        <v>12.74119174463894</v>
      </c>
      <c r="J24" s="551">
        <f>'41benpresaad'!R24</f>
        <v>9821</v>
      </c>
      <c r="K24" s="552">
        <f t="shared" si="2"/>
        <v>43.967408335944846</v>
      </c>
      <c r="L24" s="551">
        <f>'41benpresaad'!T24</f>
        <v>36</v>
      </c>
      <c r="M24" s="552">
        <f t="shared" si="3"/>
        <v>0.16116756950351435</v>
      </c>
      <c r="N24" s="550">
        <f t="shared" si="5"/>
        <v>22337</v>
      </c>
      <c r="O24" s="552">
        <f t="shared" si="6"/>
        <v>100.00000000000001</v>
      </c>
      <c r="P24" s="553"/>
      <c r="Q24" s="553">
        <f t="shared" si="4"/>
        <v>1.3774666995559941</v>
      </c>
      <c r="R24" s="549"/>
      <c r="S24" s="549"/>
      <c r="T24" s="549"/>
      <c r="U24" s="549"/>
      <c r="V24" s="549"/>
      <c r="W24" s="549"/>
    </row>
    <row r="25" spans="2:25" s="628" customFormat="1" ht="18" customHeight="1" x14ac:dyDescent="0.2">
      <c r="B25" s="531" t="s">
        <v>48</v>
      </c>
      <c r="C25" s="546"/>
      <c r="D25" s="550">
        <f>'41benpresaad'!D25</f>
        <v>67502</v>
      </c>
      <c r="E25" s="549"/>
      <c r="F25" s="550">
        <f>'41benpresaad'!F25+'41benpresaad'!H25+'41benpresaad'!J25+'41benpresaad'!L25+'41benpresaad'!N25</f>
        <v>51390</v>
      </c>
      <c r="G25" s="554">
        <f t="shared" si="0"/>
        <v>54.428757533071376</v>
      </c>
      <c r="H25" s="551">
        <f>'41benpresaad'!P25</f>
        <v>1429</v>
      </c>
      <c r="I25" s="552">
        <f t="shared" si="1"/>
        <v>1.5134986284249659</v>
      </c>
      <c r="J25" s="551">
        <f>'41benpresaad'!R25</f>
        <v>34655</v>
      </c>
      <c r="K25" s="552">
        <f t="shared" si="2"/>
        <v>36.704195219081306</v>
      </c>
      <c r="L25" s="551">
        <f>'41benpresaad'!T25</f>
        <v>6943</v>
      </c>
      <c r="M25" s="552">
        <f t="shared" si="3"/>
        <v>7.3535486194223498</v>
      </c>
      <c r="N25" s="550">
        <f t="shared" si="5"/>
        <v>94417</v>
      </c>
      <c r="O25" s="552">
        <f t="shared" si="6"/>
        <v>100</v>
      </c>
      <c r="P25" s="553"/>
      <c r="Q25" s="553">
        <f t="shared" si="4"/>
        <v>1.3987289265503244</v>
      </c>
      <c r="R25" s="549"/>
      <c r="S25" s="549"/>
      <c r="T25" s="549"/>
      <c r="U25" s="549"/>
      <c r="V25" s="549"/>
      <c r="W25" s="549"/>
    </row>
    <row r="26" spans="2:25" s="628" customFormat="1" ht="18" customHeight="1" x14ac:dyDescent="0.2">
      <c r="B26" s="531" t="s">
        <v>49</v>
      </c>
      <c r="C26" s="546"/>
      <c r="D26" s="550">
        <f>'41benpresaad'!D26</f>
        <v>9150</v>
      </c>
      <c r="E26" s="549"/>
      <c r="F26" s="550">
        <f>'41benpresaad'!F26+'41benpresaad'!H26+'41benpresaad'!J26+'41benpresaad'!L26+'41benpresaad'!N26</f>
        <v>11768</v>
      </c>
      <c r="G26" s="554">
        <f t="shared" si="0"/>
        <v>84.65578015970074</v>
      </c>
      <c r="H26" s="551">
        <f>'41benpresaad'!P26</f>
        <v>917</v>
      </c>
      <c r="I26" s="552">
        <f t="shared" si="1"/>
        <v>6.5966477231853826</v>
      </c>
      <c r="J26" s="551">
        <f>'41benpresaad'!R26</f>
        <v>1216</v>
      </c>
      <c r="K26" s="552">
        <f t="shared" si="2"/>
        <v>8.7475721171138758</v>
      </c>
      <c r="L26" s="551">
        <f>'41benpresaad'!T26</f>
        <v>0</v>
      </c>
      <c r="M26" s="552">
        <f t="shared" si="3"/>
        <v>0</v>
      </c>
      <c r="N26" s="550">
        <f t="shared" si="5"/>
        <v>13901</v>
      </c>
      <c r="O26" s="552">
        <f t="shared" si="6"/>
        <v>100</v>
      </c>
      <c r="P26" s="553"/>
      <c r="Q26" s="553">
        <f t="shared" si="4"/>
        <v>1.5192349726775956</v>
      </c>
      <c r="R26" s="549"/>
      <c r="S26" s="549"/>
      <c r="T26" s="549"/>
      <c r="U26" s="549"/>
      <c r="V26" s="549"/>
      <c r="W26" s="549"/>
    </row>
    <row r="27" spans="2:25" s="628" customFormat="1" ht="18" customHeight="1" x14ac:dyDescent="0.2">
      <c r="B27" s="531" t="s">
        <v>4</v>
      </c>
      <c r="C27" s="546"/>
      <c r="D27" s="550">
        <f>'41benpresaad'!D27</f>
        <v>3415</v>
      </c>
      <c r="E27" s="549"/>
      <c r="F27" s="550">
        <f>'41benpresaad'!F27+'41benpresaad'!H27+'41benpresaad'!J27+'41benpresaad'!L27+'41benpresaad'!N27</f>
        <v>2809</v>
      </c>
      <c r="G27" s="554">
        <f t="shared" si="0"/>
        <v>61.372077780205373</v>
      </c>
      <c r="H27" s="551">
        <f>'41benpresaad'!P27</f>
        <v>3</v>
      </c>
      <c r="I27" s="552">
        <f t="shared" si="1"/>
        <v>6.5545116888791791E-2</v>
      </c>
      <c r="J27" s="551">
        <f>'41benpresaad'!R27</f>
        <v>1765</v>
      </c>
      <c r="K27" s="552">
        <f t="shared" si="2"/>
        <v>38.562377102905835</v>
      </c>
      <c r="L27" s="551">
        <f>'41benpresaad'!T27</f>
        <v>0</v>
      </c>
      <c r="M27" s="552">
        <f t="shared" si="3"/>
        <v>0</v>
      </c>
      <c r="N27" s="551">
        <f t="shared" si="5"/>
        <v>4577</v>
      </c>
      <c r="O27" s="552">
        <f t="shared" si="6"/>
        <v>100</v>
      </c>
      <c r="P27" s="553"/>
      <c r="Q27" s="553">
        <f t="shared" si="4"/>
        <v>1.3402635431918009</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1408466</v>
      </c>
      <c r="E30" s="561"/>
      <c r="F30" s="532">
        <f>SUM(F10:F27)</f>
        <v>1131418</v>
      </c>
      <c r="G30" s="562">
        <f>F30*100/$N30</f>
        <v>59.257300070024527</v>
      </c>
      <c r="H30" s="532">
        <f>SUM(H10:H27)</f>
        <v>209416</v>
      </c>
      <c r="I30" s="562">
        <f>H30*100/$N30</f>
        <v>10.968030163444682</v>
      </c>
      <c r="J30" s="532">
        <f>SUM(J10:J27)</f>
        <v>558336</v>
      </c>
      <c r="K30" s="562">
        <f>J30*100/$N30</f>
        <v>29.242493836846517</v>
      </c>
      <c r="L30" s="532">
        <f>SUM(L10:L28)</f>
        <v>10161</v>
      </c>
      <c r="M30" s="562">
        <f>L30*100/$N30</f>
        <v>0.53217592968427163</v>
      </c>
      <c r="N30" s="532">
        <f>F30+H30+J30+L30</f>
        <v>1909331</v>
      </c>
      <c r="O30" s="562">
        <f>G30+I30+K30+M30</f>
        <v>100</v>
      </c>
      <c r="P30" s="563"/>
      <c r="Q30" s="563">
        <f>(N30/D30)</f>
        <v>1.3556102880722716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425</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256</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257</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78717</v>
      </c>
      <c r="E10" s="125"/>
      <c r="F10" s="153">
        <v>16</v>
      </c>
      <c r="G10" s="75">
        <v>4.1448354287779113E-2</v>
      </c>
      <c r="H10" s="153">
        <v>28577</v>
      </c>
      <c r="I10" s="75">
        <v>22.496891373428415</v>
      </c>
      <c r="J10" s="153">
        <v>33748</v>
      </c>
      <c r="K10" s="75">
        <v>25.898844759971517</v>
      </c>
      <c r="L10" s="153">
        <v>6164</v>
      </c>
      <c r="M10" s="75">
        <v>6.7656467537436367</v>
      </c>
      <c r="N10" s="153">
        <v>12746</v>
      </c>
      <c r="O10" s="75">
        <v>12.528030778060005</v>
      </c>
      <c r="P10" s="153">
        <v>2705</v>
      </c>
      <c r="Q10" s="75">
        <v>2.7451563878290628</v>
      </c>
      <c r="R10" s="153">
        <v>26762</v>
      </c>
      <c r="S10" s="75">
        <v>29.514416587843943</v>
      </c>
      <c r="T10" s="153">
        <v>8</v>
      </c>
      <c r="U10" s="75">
        <v>9.5650048356413341E-3</v>
      </c>
      <c r="V10" s="153">
        <f>F10+H10+J10+L10+N10+P10+R10+T10</f>
        <v>110726</v>
      </c>
      <c r="W10" s="75">
        <f t="shared" ref="V10:W27" si="0">G10+I10+K10+M10+O10+Q10+S10+U10</f>
        <v>100</v>
      </c>
      <c r="X10" s="154"/>
      <c r="Y10" s="155">
        <f t="shared" ref="Y10:Y27" si="1">V10/D10</f>
        <v>1.406633891027351</v>
      </c>
    </row>
    <row r="11" spans="2:25" s="125" customFormat="1" ht="18" customHeight="1" x14ac:dyDescent="0.2">
      <c r="B11" s="32" t="s">
        <v>10</v>
      </c>
      <c r="C11" s="28"/>
      <c r="D11" s="156">
        <v>11799</v>
      </c>
      <c r="F11" s="157">
        <v>1787</v>
      </c>
      <c r="G11" s="181">
        <v>14.391281630215721</v>
      </c>
      <c r="H11" s="157">
        <v>1455</v>
      </c>
      <c r="I11" s="181">
        <v>3.2171381652608795</v>
      </c>
      <c r="J11" s="157">
        <v>679</v>
      </c>
      <c r="K11" s="181">
        <v>5.0160483690378443</v>
      </c>
      <c r="L11" s="157">
        <v>471</v>
      </c>
      <c r="M11" s="181">
        <v>3.4634619690975592</v>
      </c>
      <c r="N11" s="157">
        <v>2763</v>
      </c>
      <c r="O11" s="181">
        <v>20.243338060759871</v>
      </c>
      <c r="P11" s="157">
        <v>3368</v>
      </c>
      <c r="Q11" s="181">
        <v>22.057176979920879</v>
      </c>
      <c r="R11" s="157">
        <v>4514</v>
      </c>
      <c r="S11" s="181">
        <v>31.611554825707248</v>
      </c>
      <c r="T11" s="157">
        <v>0</v>
      </c>
      <c r="U11" s="181">
        <v>0</v>
      </c>
      <c r="V11" s="157">
        <f t="shared" si="0"/>
        <v>15037</v>
      </c>
      <c r="W11" s="181">
        <f t="shared" si="0"/>
        <v>100</v>
      </c>
      <c r="X11" s="154"/>
      <c r="Y11" s="158">
        <f t="shared" si="1"/>
        <v>1.2744300364437664</v>
      </c>
    </row>
    <row r="12" spans="2:25" s="125" customFormat="1" ht="22.5" customHeight="1" x14ac:dyDescent="0.2">
      <c r="B12" s="32" t="s">
        <v>40</v>
      </c>
      <c r="C12" s="28"/>
      <c r="D12" s="156">
        <v>7787</v>
      </c>
      <c r="F12" s="126">
        <v>2288</v>
      </c>
      <c r="G12" s="181">
        <v>26.047201285061163</v>
      </c>
      <c r="H12" s="126">
        <v>305</v>
      </c>
      <c r="I12" s="181">
        <v>1.4456938094649698</v>
      </c>
      <c r="J12" s="126">
        <v>982</v>
      </c>
      <c r="K12" s="181">
        <v>7.7350796985048804</v>
      </c>
      <c r="L12" s="126">
        <v>585</v>
      </c>
      <c r="M12" s="181">
        <v>6.5735821079945636</v>
      </c>
      <c r="N12" s="126">
        <v>1741</v>
      </c>
      <c r="O12" s="181">
        <v>20.560978623501793</v>
      </c>
      <c r="P12" s="126">
        <v>1668</v>
      </c>
      <c r="Q12" s="181">
        <v>11.083652539231435</v>
      </c>
      <c r="R12" s="126">
        <v>2793</v>
      </c>
      <c r="S12" s="181">
        <v>26.553811936241196</v>
      </c>
      <c r="T12" s="126">
        <v>9</v>
      </c>
      <c r="U12" s="181">
        <v>0</v>
      </c>
      <c r="V12" s="157">
        <f t="shared" si="0"/>
        <v>10371</v>
      </c>
      <c r="W12" s="181">
        <f t="shared" si="0"/>
        <v>100</v>
      </c>
      <c r="X12" s="154"/>
      <c r="Y12" s="158">
        <f t="shared" si="1"/>
        <v>1.3318351097983818</v>
      </c>
    </row>
    <row r="13" spans="2:25" s="125" customFormat="1" ht="18" customHeight="1" x14ac:dyDescent="0.2">
      <c r="B13" s="32" t="s">
        <v>41</v>
      </c>
      <c r="C13" s="28"/>
      <c r="D13" s="156">
        <v>7613</v>
      </c>
      <c r="F13" s="157">
        <v>287</v>
      </c>
      <c r="G13" s="181">
        <v>2.2477064220183487</v>
      </c>
      <c r="H13" s="157">
        <v>2319</v>
      </c>
      <c r="I13" s="181">
        <v>9.8776758409785934</v>
      </c>
      <c r="J13" s="157">
        <v>513</v>
      </c>
      <c r="K13" s="181">
        <v>2.6758409785932722</v>
      </c>
      <c r="L13" s="157">
        <v>569</v>
      </c>
      <c r="M13" s="181">
        <v>7.477064220183486</v>
      </c>
      <c r="N13" s="157">
        <v>2067</v>
      </c>
      <c r="O13" s="181">
        <v>19.602446483180429</v>
      </c>
      <c r="P13" s="157">
        <v>365</v>
      </c>
      <c r="Q13" s="181">
        <v>6.666666666666667</v>
      </c>
      <c r="R13" s="157">
        <v>4438</v>
      </c>
      <c r="S13" s="181">
        <v>51.452599388379205</v>
      </c>
      <c r="T13" s="157">
        <v>0</v>
      </c>
      <c r="U13" s="181">
        <v>0</v>
      </c>
      <c r="V13" s="157">
        <f t="shared" si="0"/>
        <v>10558</v>
      </c>
      <c r="W13" s="181">
        <f t="shared" si="0"/>
        <v>100</v>
      </c>
      <c r="X13" s="154"/>
      <c r="Y13" s="158">
        <f t="shared" si="1"/>
        <v>1.3868383029029292</v>
      </c>
    </row>
    <row r="14" spans="2:25" s="125" customFormat="1" ht="18" customHeight="1" x14ac:dyDescent="0.2">
      <c r="B14" s="32" t="s">
        <v>9</v>
      </c>
      <c r="C14" s="28"/>
      <c r="D14" s="156">
        <v>13672</v>
      </c>
      <c r="F14" s="157">
        <v>517</v>
      </c>
      <c r="G14" s="181">
        <v>0.16137708445400753</v>
      </c>
      <c r="H14" s="157">
        <v>606</v>
      </c>
      <c r="I14" s="181">
        <v>3.0984400215169448</v>
      </c>
      <c r="J14" s="157">
        <v>253</v>
      </c>
      <c r="K14" s="181">
        <v>0</v>
      </c>
      <c r="L14" s="157">
        <v>1420</v>
      </c>
      <c r="M14" s="181">
        <v>14.922001075847231</v>
      </c>
      <c r="N14" s="157">
        <v>2874</v>
      </c>
      <c r="O14" s="181">
        <v>24.314147391070467</v>
      </c>
      <c r="P14" s="157">
        <v>4003</v>
      </c>
      <c r="Q14" s="181">
        <v>21.79666487358795</v>
      </c>
      <c r="R14" s="157">
        <v>5671</v>
      </c>
      <c r="S14" s="181">
        <v>35.707369553523399</v>
      </c>
      <c r="T14" s="157">
        <v>0</v>
      </c>
      <c r="U14" s="181">
        <v>0</v>
      </c>
      <c r="V14" s="157">
        <f t="shared" si="0"/>
        <v>15344</v>
      </c>
      <c r="W14" s="181">
        <f t="shared" si="0"/>
        <v>100</v>
      </c>
      <c r="X14" s="154"/>
      <c r="Y14" s="158">
        <f t="shared" si="1"/>
        <v>1.1222937390286718</v>
      </c>
    </row>
    <row r="15" spans="2:25" s="125" customFormat="1" ht="18" customHeight="1" x14ac:dyDescent="0.2">
      <c r="B15" s="32" t="s">
        <v>8</v>
      </c>
      <c r="C15" s="28"/>
      <c r="D15" s="156">
        <v>5185</v>
      </c>
      <c r="F15" s="126">
        <v>2505</v>
      </c>
      <c r="G15" s="181">
        <v>0</v>
      </c>
      <c r="H15" s="126">
        <v>528</v>
      </c>
      <c r="I15" s="181">
        <v>5.5706304868316039</v>
      </c>
      <c r="J15" s="126">
        <v>468</v>
      </c>
      <c r="K15" s="181">
        <v>8.0925778132482051</v>
      </c>
      <c r="L15" s="126">
        <v>737</v>
      </c>
      <c r="M15" s="181">
        <v>12.721468475658419</v>
      </c>
      <c r="N15" s="126">
        <v>1907</v>
      </c>
      <c r="O15" s="181">
        <v>33.998403830806069</v>
      </c>
      <c r="P15" s="126">
        <v>81</v>
      </c>
      <c r="Q15" s="181">
        <v>0</v>
      </c>
      <c r="R15" s="126">
        <v>2285</v>
      </c>
      <c r="S15" s="181">
        <v>39.616919393455703</v>
      </c>
      <c r="T15" s="126">
        <v>0</v>
      </c>
      <c r="U15" s="181">
        <v>0</v>
      </c>
      <c r="V15" s="157">
        <f t="shared" si="0"/>
        <v>8511</v>
      </c>
      <c r="W15" s="181">
        <f t="shared" si="0"/>
        <v>100</v>
      </c>
      <c r="X15" s="154"/>
      <c r="Y15" s="158">
        <f t="shared" si="1"/>
        <v>1.6414657666345227</v>
      </c>
    </row>
    <row r="16" spans="2:25" s="128" customFormat="1" ht="18" customHeight="1" x14ac:dyDescent="0.2">
      <c r="B16" s="127" t="s">
        <v>7</v>
      </c>
      <c r="C16" s="129"/>
      <c r="D16" s="159">
        <v>34719</v>
      </c>
      <c r="E16" s="160"/>
      <c r="F16" s="161">
        <v>5619</v>
      </c>
      <c r="G16" s="182">
        <v>14.10823965697068</v>
      </c>
      <c r="H16" s="161">
        <v>3968</v>
      </c>
      <c r="I16" s="182">
        <v>4.2299223548499247</v>
      </c>
      <c r="J16" s="161">
        <v>3642</v>
      </c>
      <c r="K16" s="182">
        <v>9.7183914706223202</v>
      </c>
      <c r="L16" s="161">
        <v>2097</v>
      </c>
      <c r="M16" s="182">
        <v>5.5742264457063389</v>
      </c>
      <c r="N16" s="161">
        <v>5275</v>
      </c>
      <c r="O16" s="182">
        <v>12.858963958743772</v>
      </c>
      <c r="P16" s="161">
        <v>16726</v>
      </c>
      <c r="Q16" s="182">
        <v>32.65036504809364</v>
      </c>
      <c r="R16" s="161">
        <v>9150</v>
      </c>
      <c r="S16" s="182">
        <v>20.020859891065012</v>
      </c>
      <c r="T16" s="161">
        <v>576</v>
      </c>
      <c r="U16" s="182">
        <v>0.83903117394831384</v>
      </c>
      <c r="V16" s="161">
        <f t="shared" si="0"/>
        <v>47053</v>
      </c>
      <c r="W16" s="182">
        <f t="shared" si="0"/>
        <v>100</v>
      </c>
      <c r="X16" s="162"/>
      <c r="Y16" s="158">
        <f t="shared" si="1"/>
        <v>1.3552521674011349</v>
      </c>
    </row>
    <row r="17" spans="2:25" s="128" customFormat="1" ht="18" customHeight="1" x14ac:dyDescent="0.2">
      <c r="B17" s="127" t="s">
        <v>43</v>
      </c>
      <c r="C17" s="129"/>
      <c r="D17" s="159">
        <v>22003</v>
      </c>
      <c r="E17" s="160"/>
      <c r="F17" s="161">
        <v>2759</v>
      </c>
      <c r="G17" s="182">
        <v>6.9774527726995732</v>
      </c>
      <c r="H17" s="161">
        <v>5057</v>
      </c>
      <c r="I17" s="182">
        <v>8.4573866109515112</v>
      </c>
      <c r="J17" s="161">
        <v>2917</v>
      </c>
      <c r="K17" s="182">
        <v>12.122399233916601</v>
      </c>
      <c r="L17" s="161">
        <v>1209</v>
      </c>
      <c r="M17" s="182">
        <v>4.8359014538173586</v>
      </c>
      <c r="N17" s="161">
        <v>6713</v>
      </c>
      <c r="O17" s="182">
        <v>28.332027509358404</v>
      </c>
      <c r="P17" s="161">
        <v>3600</v>
      </c>
      <c r="Q17" s="182">
        <v>12.823191433794724</v>
      </c>
      <c r="R17" s="161">
        <v>7623</v>
      </c>
      <c r="S17" s="182">
        <v>26.412466266213983</v>
      </c>
      <c r="T17" s="161">
        <v>13</v>
      </c>
      <c r="U17" s="182">
        <v>3.9174719247845394E-2</v>
      </c>
      <c r="V17" s="161">
        <f t="shared" si="0"/>
        <v>29891</v>
      </c>
      <c r="W17" s="182">
        <f t="shared" si="0"/>
        <v>99.999999999999986</v>
      </c>
      <c r="X17" s="162"/>
      <c r="Y17" s="158">
        <f t="shared" si="1"/>
        <v>1.3584965686497297</v>
      </c>
    </row>
    <row r="18" spans="2:25" s="128" customFormat="1" ht="18" customHeight="1" x14ac:dyDescent="0.2">
      <c r="B18" s="127" t="s">
        <v>44</v>
      </c>
      <c r="C18" s="129"/>
      <c r="D18" s="159">
        <v>44455</v>
      </c>
      <c r="E18" s="160"/>
      <c r="F18" s="161">
        <v>32</v>
      </c>
      <c r="G18" s="182">
        <v>0.38917682645664642</v>
      </c>
      <c r="H18" s="161">
        <v>3697</v>
      </c>
      <c r="I18" s="182">
        <v>5.0131877455410665</v>
      </c>
      <c r="J18" s="161">
        <v>5905</v>
      </c>
      <c r="K18" s="182">
        <v>10.515152074072708</v>
      </c>
      <c r="L18" s="161">
        <v>3458</v>
      </c>
      <c r="M18" s="182">
        <v>6.5237840529723146</v>
      </c>
      <c r="N18" s="161">
        <v>15295</v>
      </c>
      <c r="O18" s="182">
        <v>32.416031871922094</v>
      </c>
      <c r="P18" s="161">
        <v>6097</v>
      </c>
      <c r="Q18" s="182">
        <v>11.359905564675286</v>
      </c>
      <c r="R18" s="161">
        <v>19877</v>
      </c>
      <c r="S18" s="182">
        <v>33.677628788018517</v>
      </c>
      <c r="T18" s="161">
        <v>70</v>
      </c>
      <c r="U18" s="182">
        <v>0.10513307634136894</v>
      </c>
      <c r="V18" s="161">
        <f t="shared" si="0"/>
        <v>54431</v>
      </c>
      <c r="W18" s="182">
        <f t="shared" si="0"/>
        <v>100.00000000000001</v>
      </c>
      <c r="X18" s="162"/>
      <c r="Y18" s="158">
        <f t="shared" si="1"/>
        <v>1.2244067034079407</v>
      </c>
    </row>
    <row r="19" spans="2:25" s="128" customFormat="1" ht="18" customHeight="1" x14ac:dyDescent="0.2">
      <c r="B19" s="127" t="s">
        <v>6</v>
      </c>
      <c r="C19" s="129"/>
      <c r="D19" s="159">
        <v>43102</v>
      </c>
      <c r="E19" s="160"/>
      <c r="F19" s="161">
        <v>13</v>
      </c>
      <c r="G19" s="182">
        <v>7.0628950806935764E-3</v>
      </c>
      <c r="H19" s="161">
        <v>13448</v>
      </c>
      <c r="I19" s="182">
        <v>5.0323127449941731</v>
      </c>
      <c r="J19" s="161">
        <v>872</v>
      </c>
      <c r="K19" s="182">
        <v>8.1223293427976129E-2</v>
      </c>
      <c r="L19" s="161">
        <v>2869</v>
      </c>
      <c r="M19" s="182">
        <v>7.5113889183176186</v>
      </c>
      <c r="N19" s="161">
        <v>6304</v>
      </c>
      <c r="O19" s="182">
        <v>19.811420701345483</v>
      </c>
      <c r="P19" s="161">
        <v>7312</v>
      </c>
      <c r="Q19" s="182">
        <v>16.121058021683087</v>
      </c>
      <c r="R19" s="161">
        <v>28057</v>
      </c>
      <c r="S19" s="182">
        <v>51.403750397287851</v>
      </c>
      <c r="T19" s="161">
        <v>196</v>
      </c>
      <c r="U19" s="182">
        <v>3.1783027863121094E-2</v>
      </c>
      <c r="V19" s="161">
        <f t="shared" si="0"/>
        <v>59071</v>
      </c>
      <c r="W19" s="182">
        <f t="shared" si="0"/>
        <v>100.00000000000001</v>
      </c>
      <c r="X19" s="162"/>
      <c r="Y19" s="158">
        <f t="shared" si="1"/>
        <v>1.370493248573152</v>
      </c>
    </row>
    <row r="20" spans="2:25" s="125" customFormat="1" ht="18" customHeight="1" x14ac:dyDescent="0.2">
      <c r="B20" s="127" t="s">
        <v>5</v>
      </c>
      <c r="C20" s="28"/>
      <c r="D20" s="156">
        <v>11955</v>
      </c>
      <c r="F20" s="157">
        <v>287</v>
      </c>
      <c r="G20" s="181">
        <v>2.6190698107931776</v>
      </c>
      <c r="H20" s="157">
        <v>875</v>
      </c>
      <c r="I20" s="181">
        <v>3.3647124615528008</v>
      </c>
      <c r="J20" s="157">
        <v>207</v>
      </c>
      <c r="K20" s="181">
        <v>1.8175039612265822</v>
      </c>
      <c r="L20" s="157">
        <v>708</v>
      </c>
      <c r="M20" s="181">
        <v>6.0117438717494638</v>
      </c>
      <c r="N20" s="157">
        <v>3222</v>
      </c>
      <c r="O20" s="181">
        <v>28.250535930655232</v>
      </c>
      <c r="P20" s="157">
        <v>5884</v>
      </c>
      <c r="Q20" s="181">
        <v>37.794761860378415</v>
      </c>
      <c r="R20" s="157">
        <v>1943</v>
      </c>
      <c r="S20" s="181">
        <v>20.141672103644328</v>
      </c>
      <c r="T20" s="157">
        <v>0</v>
      </c>
      <c r="U20" s="181">
        <v>0</v>
      </c>
      <c r="V20" s="157">
        <f t="shared" si="0"/>
        <v>13126</v>
      </c>
      <c r="W20" s="181">
        <f t="shared" si="0"/>
        <v>100</v>
      </c>
      <c r="X20" s="154"/>
      <c r="Y20" s="158">
        <f t="shared" si="1"/>
        <v>1.0979506482643246</v>
      </c>
    </row>
    <row r="21" spans="2:25" s="125" customFormat="1" ht="18" customHeight="1" x14ac:dyDescent="0.2">
      <c r="B21" s="32" t="s">
        <v>38</v>
      </c>
      <c r="C21" s="28"/>
      <c r="D21" s="156">
        <v>26187</v>
      </c>
      <c r="F21" s="157">
        <v>1610</v>
      </c>
      <c r="G21" s="181">
        <v>5.3052431721922009</v>
      </c>
      <c r="H21" s="157">
        <v>1987</v>
      </c>
      <c r="I21" s="181">
        <v>3.6950489265371695</v>
      </c>
      <c r="J21" s="157">
        <v>9252</v>
      </c>
      <c r="K21" s="181">
        <v>30.798159778004965</v>
      </c>
      <c r="L21" s="157">
        <v>2054</v>
      </c>
      <c r="M21" s="181">
        <v>7.5471009201109975</v>
      </c>
      <c r="N21" s="157">
        <v>4298</v>
      </c>
      <c r="O21" s="181">
        <v>17.328757119906527</v>
      </c>
      <c r="P21" s="157">
        <v>5792</v>
      </c>
      <c r="Q21" s="181">
        <v>16.445158463560684</v>
      </c>
      <c r="R21" s="157">
        <v>5111</v>
      </c>
      <c r="S21" s="181">
        <v>18.613991529136847</v>
      </c>
      <c r="T21" s="157">
        <v>86</v>
      </c>
      <c r="U21" s="181">
        <v>0.26654009055060612</v>
      </c>
      <c r="V21" s="157">
        <f t="shared" si="0"/>
        <v>30190</v>
      </c>
      <c r="W21" s="181">
        <f t="shared" si="0"/>
        <v>100.00000000000001</v>
      </c>
      <c r="X21" s="154"/>
      <c r="Y21" s="158">
        <f t="shared" si="1"/>
        <v>1.1528621071524039</v>
      </c>
    </row>
    <row r="22" spans="2:25" s="125" customFormat="1" ht="21" customHeight="1" x14ac:dyDescent="0.2">
      <c r="B22" s="32" t="s">
        <v>45</v>
      </c>
      <c r="C22" s="28"/>
      <c r="D22" s="156">
        <v>59989</v>
      </c>
      <c r="F22" s="157">
        <v>2090</v>
      </c>
      <c r="G22" s="181">
        <v>2.2532814395789673</v>
      </c>
      <c r="H22" s="157">
        <v>15366</v>
      </c>
      <c r="I22" s="181">
        <v>13.798591305169941</v>
      </c>
      <c r="J22" s="157">
        <v>13314</v>
      </c>
      <c r="K22" s="181">
        <v>14.416274049446134</v>
      </c>
      <c r="L22" s="157">
        <v>6634</v>
      </c>
      <c r="M22" s="181">
        <v>8.5530151426815628</v>
      </c>
      <c r="N22" s="157">
        <v>15100</v>
      </c>
      <c r="O22" s="181">
        <v>24.417377054346627</v>
      </c>
      <c r="P22" s="157">
        <v>12814</v>
      </c>
      <c r="Q22" s="181">
        <v>16.926398058711374</v>
      </c>
      <c r="R22" s="157">
        <v>15078</v>
      </c>
      <c r="S22" s="181">
        <v>19.521611017443234</v>
      </c>
      <c r="T22" s="157">
        <v>67</v>
      </c>
      <c r="U22" s="181">
        <v>0.11345193262215779</v>
      </c>
      <c r="V22" s="157">
        <f t="shared" si="0"/>
        <v>80463</v>
      </c>
      <c r="W22" s="181">
        <f t="shared" si="0"/>
        <v>100</v>
      </c>
      <c r="X22" s="154"/>
      <c r="Y22" s="158">
        <f t="shared" si="1"/>
        <v>1.3412959042491124</v>
      </c>
    </row>
    <row r="23" spans="2:25" s="125" customFormat="1" ht="18" customHeight="1" x14ac:dyDescent="0.2">
      <c r="B23" s="32" t="s">
        <v>46</v>
      </c>
      <c r="C23" s="28"/>
      <c r="D23" s="156">
        <v>13182</v>
      </c>
      <c r="F23" s="157">
        <v>1437</v>
      </c>
      <c r="G23" s="181">
        <v>8.3258093641171165</v>
      </c>
      <c r="H23" s="157">
        <v>1712</v>
      </c>
      <c r="I23" s="181">
        <v>9.538243260673287</v>
      </c>
      <c r="J23" s="157">
        <v>466</v>
      </c>
      <c r="K23" s="181">
        <v>0.88352895653295493</v>
      </c>
      <c r="L23" s="157">
        <v>1438</v>
      </c>
      <c r="M23" s="181">
        <v>8.2742164323487675</v>
      </c>
      <c r="N23" s="157">
        <v>2731</v>
      </c>
      <c r="O23" s="181">
        <v>15.62620920933832</v>
      </c>
      <c r="P23" s="157">
        <v>764</v>
      </c>
      <c r="Q23" s="181">
        <v>3.5147684767186895</v>
      </c>
      <c r="R23" s="157">
        <v>7508</v>
      </c>
      <c r="S23" s="181">
        <v>53.81787695085773</v>
      </c>
      <c r="T23" s="157">
        <v>2</v>
      </c>
      <c r="U23" s="181">
        <v>1.9347349413130401E-2</v>
      </c>
      <c r="V23" s="157">
        <f>F23+H23+J23+L23+N23+P23+R23+T23</f>
        <v>16058</v>
      </c>
      <c r="W23" s="181">
        <f t="shared" si="0"/>
        <v>100</v>
      </c>
      <c r="X23" s="154"/>
      <c r="Y23" s="158">
        <f t="shared" si="1"/>
        <v>1.2181763010165376</v>
      </c>
    </row>
    <row r="24" spans="2:25" s="125" customFormat="1" ht="22.5" customHeight="1" x14ac:dyDescent="0.2">
      <c r="B24" s="32" t="s">
        <v>47</v>
      </c>
      <c r="C24" s="28"/>
      <c r="D24" s="156">
        <v>3483</v>
      </c>
      <c r="F24" s="126">
        <v>300</v>
      </c>
      <c r="G24" s="183">
        <v>3.2579185520361991</v>
      </c>
      <c r="H24" s="126">
        <v>370</v>
      </c>
      <c r="I24" s="181">
        <v>6.4253393665158374</v>
      </c>
      <c r="J24" s="126">
        <v>184</v>
      </c>
      <c r="K24" s="181">
        <v>5.2187028657616894</v>
      </c>
      <c r="L24" s="126">
        <v>183</v>
      </c>
      <c r="M24" s="181">
        <v>3.4690799396681751</v>
      </c>
      <c r="N24" s="126">
        <v>1023</v>
      </c>
      <c r="O24" s="181">
        <v>17.134238310708898</v>
      </c>
      <c r="P24" s="126">
        <v>761</v>
      </c>
      <c r="Q24" s="181">
        <v>12.428355957767723</v>
      </c>
      <c r="R24" s="126">
        <v>1528</v>
      </c>
      <c r="S24" s="181">
        <v>51.945701357466064</v>
      </c>
      <c r="T24" s="126">
        <v>10</v>
      </c>
      <c r="U24" s="181">
        <v>0.12066365007541478</v>
      </c>
      <c r="V24" s="126">
        <f t="shared" si="0"/>
        <v>4359</v>
      </c>
      <c r="W24" s="181">
        <f t="shared" si="0"/>
        <v>100</v>
      </c>
      <c r="X24" s="154"/>
      <c r="Y24" s="158">
        <f t="shared" si="1"/>
        <v>1.2515073212747632</v>
      </c>
    </row>
    <row r="25" spans="2:25" s="125" customFormat="1" ht="18" customHeight="1" x14ac:dyDescent="0.2">
      <c r="B25" s="32" t="s">
        <v>48</v>
      </c>
      <c r="C25" s="28"/>
      <c r="D25" s="156">
        <v>17013</v>
      </c>
      <c r="F25" s="126">
        <v>238</v>
      </c>
      <c r="G25" s="183">
        <v>0.41635124905374715</v>
      </c>
      <c r="H25" s="126">
        <v>4163</v>
      </c>
      <c r="I25" s="181">
        <v>12.162503154176129</v>
      </c>
      <c r="J25" s="126">
        <v>1352</v>
      </c>
      <c r="K25" s="181">
        <v>6.594330894103793</v>
      </c>
      <c r="L25" s="126">
        <v>1909</v>
      </c>
      <c r="M25" s="181">
        <v>8.2555303221465213</v>
      </c>
      <c r="N25" s="126">
        <v>6024</v>
      </c>
      <c r="O25" s="181">
        <v>27.294137437967869</v>
      </c>
      <c r="P25" s="126">
        <v>708</v>
      </c>
      <c r="Q25" s="181">
        <v>2.5864244259399447</v>
      </c>
      <c r="R25" s="126">
        <v>7165</v>
      </c>
      <c r="S25" s="181">
        <v>35.057616283959966</v>
      </c>
      <c r="T25" s="126">
        <v>2105</v>
      </c>
      <c r="U25" s="181">
        <v>7.6331062326520316</v>
      </c>
      <c r="V25" s="126">
        <f t="shared" si="0"/>
        <v>23664</v>
      </c>
      <c r="W25" s="181">
        <f t="shared" si="0"/>
        <v>99.999999999999986</v>
      </c>
      <c r="X25" s="154"/>
      <c r="Y25" s="158">
        <f t="shared" si="1"/>
        <v>1.390936342796685</v>
      </c>
    </row>
    <row r="26" spans="2:25" s="125" customFormat="1" ht="18" customHeight="1" x14ac:dyDescent="0.2">
      <c r="B26" s="32" t="s">
        <v>49</v>
      </c>
      <c r="C26" s="28"/>
      <c r="D26" s="156">
        <v>2415</v>
      </c>
      <c r="F26" s="126">
        <v>380</v>
      </c>
      <c r="G26" s="183">
        <v>8.1975827640567527</v>
      </c>
      <c r="H26" s="126">
        <v>514</v>
      </c>
      <c r="I26" s="181">
        <v>11.008933263268524</v>
      </c>
      <c r="J26" s="126">
        <v>742</v>
      </c>
      <c r="K26" s="181">
        <v>20.546505517603784</v>
      </c>
      <c r="L26" s="126">
        <v>425</v>
      </c>
      <c r="M26" s="181">
        <v>9.1697320021019451</v>
      </c>
      <c r="N26" s="126">
        <v>697</v>
      </c>
      <c r="O26" s="181">
        <v>17.892800840777721</v>
      </c>
      <c r="P26" s="126">
        <v>496</v>
      </c>
      <c r="Q26" s="181">
        <v>13.110877561744614</v>
      </c>
      <c r="R26" s="126">
        <v>505</v>
      </c>
      <c r="S26" s="181">
        <v>20.073568050446664</v>
      </c>
      <c r="T26" s="126">
        <v>0</v>
      </c>
      <c r="U26" s="181">
        <v>0</v>
      </c>
      <c r="V26" s="126">
        <f t="shared" si="0"/>
        <v>3759</v>
      </c>
      <c r="W26" s="181">
        <f t="shared" si="0"/>
        <v>100.00000000000001</v>
      </c>
      <c r="X26" s="154"/>
      <c r="Y26" s="158">
        <f t="shared" si="1"/>
        <v>1.5565217391304347</v>
      </c>
    </row>
    <row r="27" spans="2:25" s="125" customFormat="1" ht="18" customHeight="1" x14ac:dyDescent="0.2">
      <c r="B27" s="32" t="s">
        <v>4</v>
      </c>
      <c r="C27" s="28"/>
      <c r="D27" s="156">
        <v>1156</v>
      </c>
      <c r="F27" s="126">
        <v>181</v>
      </c>
      <c r="G27" s="183">
        <v>9.2670598146588041</v>
      </c>
      <c r="H27" s="126">
        <v>199</v>
      </c>
      <c r="I27" s="181">
        <v>12.973883740522325</v>
      </c>
      <c r="J27" s="126">
        <v>344</v>
      </c>
      <c r="K27" s="181">
        <v>20.387531592249367</v>
      </c>
      <c r="L27" s="126">
        <v>21</v>
      </c>
      <c r="M27" s="181">
        <v>1.5164279696714407</v>
      </c>
      <c r="N27" s="126">
        <v>95</v>
      </c>
      <c r="O27" s="181">
        <v>7.5821398483572029</v>
      </c>
      <c r="P27" s="126">
        <v>1</v>
      </c>
      <c r="Q27" s="181">
        <v>0.42122999157540014</v>
      </c>
      <c r="R27" s="126">
        <v>670</v>
      </c>
      <c r="S27" s="181">
        <v>47.851727042965457</v>
      </c>
      <c r="T27" s="126">
        <v>0</v>
      </c>
      <c r="U27" s="181">
        <v>0</v>
      </c>
      <c r="V27" s="157">
        <f t="shared" si="0"/>
        <v>1511</v>
      </c>
      <c r="W27" s="181">
        <f t="shared" si="0"/>
        <v>100</v>
      </c>
      <c r="X27" s="154"/>
      <c r="Y27" s="158">
        <f t="shared" si="1"/>
        <v>1.3070934256055364</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404432</v>
      </c>
      <c r="E30" s="23"/>
      <c r="F30" s="65">
        <f>SUM(F10:F27)</f>
        <v>22346</v>
      </c>
      <c r="G30" s="67">
        <f>F30*100/$V30</f>
        <v>4.1836805380034185</v>
      </c>
      <c r="H30" s="65">
        <f>SUM(H10:H27)</f>
        <v>85146</v>
      </c>
      <c r="I30" s="67">
        <f>H30*100/$V30</f>
        <v>15.941271954212795</v>
      </c>
      <c r="J30" s="65">
        <f>SUM(J10:J27)</f>
        <v>75840</v>
      </c>
      <c r="K30" s="67">
        <f>J30*100/$V30</f>
        <v>14.198976640212086</v>
      </c>
      <c r="L30" s="65">
        <f>SUM(L10:L27)</f>
        <v>32951</v>
      </c>
      <c r="M30" s="67">
        <f>L30*100/$V30</f>
        <v>6.1691782604381391</v>
      </c>
      <c r="N30" s="65">
        <f>SUM(N10:N27)</f>
        <v>90875</v>
      </c>
      <c r="O30" s="67">
        <f>N30*100/$V30</f>
        <v>17.013871336752022</v>
      </c>
      <c r="P30" s="65">
        <f>SUM(P10:P27)</f>
        <v>73145</v>
      </c>
      <c r="Q30" s="67">
        <f>P30*100/$V30</f>
        <v>13.694411212398641</v>
      </c>
      <c r="R30" s="65">
        <f>SUM(R10:R27)</f>
        <v>150678</v>
      </c>
      <c r="S30" s="67">
        <f>R30*100/$V30</f>
        <v>28.210356041585928</v>
      </c>
      <c r="T30" s="65">
        <f>SUM(T10:T28)</f>
        <v>3142</v>
      </c>
      <c r="U30" s="67">
        <f>T30*100/$V30</f>
        <v>0.58825401639697228</v>
      </c>
      <c r="V30" s="65">
        <f>SUM(V10:V27)</f>
        <v>534123</v>
      </c>
      <c r="W30" s="67">
        <f>G30+I30+K30+M30+O30+Q30+S30+U30</f>
        <v>100</v>
      </c>
      <c r="X30" s="174"/>
      <c r="Y30" s="175">
        <f>(V30/D30)</f>
        <v>1.3206744273450173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5"/>
      <c r="D32" s="985"/>
      <c r="E32" s="985"/>
      <c r="F32" s="985"/>
      <c r="G32" s="985"/>
      <c r="H32" s="985"/>
      <c r="I32" s="985"/>
      <c r="J32" s="985"/>
      <c r="K32" s="985"/>
      <c r="L32" s="985"/>
      <c r="N32" s="985"/>
      <c r="O32" s="985"/>
      <c r="P32" s="985"/>
      <c r="Q32" s="985"/>
      <c r="R32" s="985"/>
      <c r="S32" s="985"/>
      <c r="T32" s="985"/>
      <c r="U32" s="985"/>
      <c r="V32" s="985"/>
      <c r="W32" s="985"/>
    </row>
    <row r="33" spans="1:25" s="986" customFormat="1" x14ac:dyDescent="0.2">
      <c r="B33" s="180" t="s">
        <v>50</v>
      </c>
      <c r="F33" s="987"/>
      <c r="G33" s="987"/>
      <c r="H33" s="987"/>
      <c r="I33" s="987"/>
      <c r="J33" s="987"/>
      <c r="K33" s="987"/>
      <c r="L33" s="987"/>
      <c r="M33" s="987"/>
      <c r="N33" s="987"/>
      <c r="O33" s="987"/>
      <c r="P33" s="987"/>
      <c r="Q33" s="987"/>
      <c r="R33" s="987"/>
      <c r="S33" s="987"/>
      <c r="T33" s="987"/>
      <c r="U33" s="987"/>
      <c r="X33" s="536"/>
      <c r="Y33" s="536"/>
    </row>
    <row r="34" spans="1:25" s="986" customFormat="1" x14ac:dyDescent="0.2">
      <c r="F34" s="988"/>
      <c r="G34" s="988"/>
      <c r="H34" s="988"/>
      <c r="I34" s="988"/>
      <c r="J34" s="988"/>
      <c r="X34" s="536"/>
      <c r="Y34" s="536"/>
    </row>
    <row r="35" spans="1:25" s="986"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6"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1023" customFormat="1" x14ac:dyDescent="0.2">
      <c r="T37" s="1022"/>
      <c r="U37" s="1022"/>
    </row>
    <row r="38" spans="1:25" s="984" customFormat="1" x14ac:dyDescent="0.2">
      <c r="T38" s="135"/>
      <c r="U38" s="135"/>
    </row>
    <row r="39" spans="1:25" s="984" customFormat="1" x14ac:dyDescent="0.2">
      <c r="T39" s="135"/>
      <c r="U39" s="135"/>
    </row>
    <row r="40" spans="1:25" s="984" customFormat="1" x14ac:dyDescent="0.2">
      <c r="T40" s="135"/>
      <c r="U40" s="135"/>
    </row>
    <row r="41" spans="1:25" s="984" customFormat="1" x14ac:dyDescent="0.2">
      <c r="T41" s="135"/>
      <c r="U41" s="135"/>
    </row>
    <row r="42" spans="1:25" s="984"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2" t="s">
        <v>430</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78717</v>
      </c>
      <c r="F10" s="551">
        <f>'41abenpreGIII'!F10+'41abenpreGIII'!H10+'41abenpreGIII'!J10+'41abenpreGIII'!L10+'41abenpreGIII'!N10</f>
        <v>81251</v>
      </c>
      <c r="G10" s="552">
        <f t="shared" ref="G10:G27" si="0">F10*100/$N10</f>
        <v>73.380235897621148</v>
      </c>
      <c r="H10" s="551">
        <f>'41abenpreGIII'!P10</f>
        <v>2705</v>
      </c>
      <c r="I10" s="552">
        <f t="shared" ref="I10:I27" si="1">H10*100/$N10</f>
        <v>2.4429673247475749</v>
      </c>
      <c r="J10" s="551">
        <f>'41abenpreGIII'!R10</f>
        <v>26762</v>
      </c>
      <c r="K10" s="552">
        <f t="shared" ref="K10:K27" si="2">J10*100/$N10</f>
        <v>24.169571735635714</v>
      </c>
      <c r="L10" s="551">
        <f>'41abenpreGIII'!T10</f>
        <v>8</v>
      </c>
      <c r="M10" s="552">
        <f t="shared" ref="M10:M27" si="3">L10*100/$N10</f>
        <v>7.2250419955565996E-3</v>
      </c>
      <c r="N10" s="551">
        <f>F10+H10+J10+L10</f>
        <v>110726</v>
      </c>
      <c r="O10" s="552">
        <f>G10+I10+K10+M10</f>
        <v>99.999999999999986</v>
      </c>
      <c r="P10" s="553"/>
      <c r="Q10" s="553">
        <f t="shared" ref="Q10:Q27" si="4">N10/D10</f>
        <v>1.406633891027351</v>
      </c>
    </row>
    <row r="11" spans="2:25" s="549" customFormat="1" ht="18" customHeight="1" x14ac:dyDescent="0.2">
      <c r="B11" s="531" t="s">
        <v>10</v>
      </c>
      <c r="C11" s="546"/>
      <c r="D11" s="550">
        <f>'41abenpreGIII'!D11</f>
        <v>11799</v>
      </c>
      <c r="F11" s="551">
        <f>'41abenpreGIII'!F11+'41abenpreGIII'!H11+'41abenpreGIII'!J11+'41abenpreGIII'!L11+'41abenpreGIII'!N11</f>
        <v>7155</v>
      </c>
      <c r="G11" s="552">
        <f t="shared" si="0"/>
        <v>47.582629513865797</v>
      </c>
      <c r="H11" s="551">
        <f>'41abenpreGIII'!P11</f>
        <v>3368</v>
      </c>
      <c r="I11" s="552">
        <f t="shared" si="1"/>
        <v>22.39808472434661</v>
      </c>
      <c r="J11" s="551">
        <f>'41abenpreGIII'!R11</f>
        <v>4514</v>
      </c>
      <c r="K11" s="552">
        <f t="shared" si="2"/>
        <v>30.019285761787589</v>
      </c>
      <c r="L11" s="551">
        <f>'41abenpreGIII'!T11</f>
        <v>0</v>
      </c>
      <c r="M11" s="552">
        <f t="shared" si="3"/>
        <v>0</v>
      </c>
      <c r="N11" s="551">
        <f t="shared" ref="N11:O27" si="5">F11+H11+J11+L11</f>
        <v>15037</v>
      </c>
      <c r="O11" s="552">
        <f t="shared" si="5"/>
        <v>100</v>
      </c>
      <c r="P11" s="553"/>
      <c r="Q11" s="553">
        <f t="shared" si="4"/>
        <v>1.2744300364437664</v>
      </c>
    </row>
    <row r="12" spans="2:25" s="549" customFormat="1" ht="22.5" customHeight="1" x14ac:dyDescent="0.2">
      <c r="B12" s="531" t="s">
        <v>40</v>
      </c>
      <c r="C12" s="546"/>
      <c r="D12" s="550">
        <f>'41abenpreGIII'!D12</f>
        <v>7787</v>
      </c>
      <c r="F12" s="551">
        <f>'41abenpreGIII'!F12+'41abenpreGIII'!H12+'41abenpreGIII'!J12+'41abenpreGIII'!L12+'41abenpreGIII'!N12</f>
        <v>5901</v>
      </c>
      <c r="G12" s="552">
        <f t="shared" si="0"/>
        <v>56.899045415099799</v>
      </c>
      <c r="H12" s="550">
        <f>'41abenpreGIII'!P12</f>
        <v>1668</v>
      </c>
      <c r="I12" s="552">
        <f t="shared" si="1"/>
        <v>16.083309227654034</v>
      </c>
      <c r="J12" s="551">
        <f>'41abenpreGIII'!R12</f>
        <v>2793</v>
      </c>
      <c r="K12" s="552">
        <f t="shared" si="2"/>
        <v>26.930864911773213</v>
      </c>
      <c r="L12" s="551">
        <f>'41abenpreGIII'!T12</f>
        <v>9</v>
      </c>
      <c r="M12" s="552">
        <f t="shared" si="3"/>
        <v>8.6780445472953424E-2</v>
      </c>
      <c r="N12" s="551">
        <f t="shared" si="5"/>
        <v>10371</v>
      </c>
      <c r="O12" s="552">
        <f t="shared" si="5"/>
        <v>100</v>
      </c>
      <c r="P12" s="553"/>
      <c r="Q12" s="553">
        <f t="shared" si="4"/>
        <v>1.3318351097983818</v>
      </c>
    </row>
    <row r="13" spans="2:25" s="549" customFormat="1" ht="18" customHeight="1" x14ac:dyDescent="0.2">
      <c r="B13" s="531" t="s">
        <v>41</v>
      </c>
      <c r="C13" s="546"/>
      <c r="D13" s="550">
        <f>'41abenpreGIII'!D13</f>
        <v>7613</v>
      </c>
      <c r="F13" s="551">
        <f>'41abenpreGIII'!F13+'41abenpreGIII'!H13+'41abenpreGIII'!J13+'41abenpreGIII'!L13+'41abenpreGIII'!N13</f>
        <v>5755</v>
      </c>
      <c r="G13" s="552">
        <f t="shared" si="0"/>
        <v>54.508429626823265</v>
      </c>
      <c r="H13" s="551">
        <f>'41abenpreGIII'!P13</f>
        <v>365</v>
      </c>
      <c r="I13" s="552">
        <f t="shared" si="1"/>
        <v>3.4570941466186778</v>
      </c>
      <c r="J13" s="551">
        <f>'41abenpreGIII'!R13</f>
        <v>4438</v>
      </c>
      <c r="K13" s="552">
        <f t="shared" si="2"/>
        <v>42.034476226558063</v>
      </c>
      <c r="L13" s="551">
        <f>'41abenpreGIII'!T13</f>
        <v>0</v>
      </c>
      <c r="M13" s="552">
        <f t="shared" si="3"/>
        <v>0</v>
      </c>
      <c r="N13" s="551">
        <f t="shared" si="5"/>
        <v>10558</v>
      </c>
      <c r="O13" s="552">
        <f t="shared" si="5"/>
        <v>100</v>
      </c>
      <c r="P13" s="553"/>
      <c r="Q13" s="553">
        <f t="shared" si="4"/>
        <v>1.3868383029029292</v>
      </c>
    </row>
    <row r="14" spans="2:25" s="549" customFormat="1" ht="18" customHeight="1" x14ac:dyDescent="0.2">
      <c r="B14" s="531" t="s">
        <v>9</v>
      </c>
      <c r="C14" s="546"/>
      <c r="D14" s="550">
        <f>'41abenpreGIII'!D14</f>
        <v>13672</v>
      </c>
      <c r="F14" s="551">
        <f>'41abenpreGIII'!F14+'41abenpreGIII'!H14+'41abenpreGIII'!J14+'41abenpreGIII'!L14+'41abenpreGIII'!N14</f>
        <v>5670</v>
      </c>
      <c r="G14" s="552">
        <f t="shared" si="0"/>
        <v>36.95255474452555</v>
      </c>
      <c r="H14" s="551">
        <f>'41abenpreGIII'!P14</f>
        <v>4003</v>
      </c>
      <c r="I14" s="552">
        <f t="shared" si="1"/>
        <v>26.088373305526591</v>
      </c>
      <c r="J14" s="551">
        <f>'41abenpreGIII'!R14</f>
        <v>5671</v>
      </c>
      <c r="K14" s="552">
        <f t="shared" si="2"/>
        <v>36.959071949947862</v>
      </c>
      <c r="L14" s="551">
        <f>'41abenpreGIII'!T14</f>
        <v>0</v>
      </c>
      <c r="M14" s="552">
        <f t="shared" si="3"/>
        <v>0</v>
      </c>
      <c r="N14" s="551">
        <f t="shared" si="5"/>
        <v>15344</v>
      </c>
      <c r="O14" s="552">
        <f t="shared" si="5"/>
        <v>100</v>
      </c>
      <c r="P14" s="553"/>
      <c r="Q14" s="553">
        <f t="shared" si="4"/>
        <v>1.1222937390286718</v>
      </c>
    </row>
    <row r="15" spans="2:25" s="549" customFormat="1" ht="18" customHeight="1" x14ac:dyDescent="0.2">
      <c r="B15" s="531" t="s">
        <v>8</v>
      </c>
      <c r="C15" s="546"/>
      <c r="D15" s="550">
        <f>'41abenpreGIII'!D15</f>
        <v>5185</v>
      </c>
      <c r="F15" s="551">
        <f>'41abenpreGIII'!F15+'41abenpreGIII'!H15+'41abenpreGIII'!J15+'41abenpreGIII'!L15+'41abenpreGIII'!N15</f>
        <v>6145</v>
      </c>
      <c r="G15" s="552">
        <f t="shared" si="0"/>
        <v>72.200681471037484</v>
      </c>
      <c r="H15" s="550">
        <f>'41abenpreGIII'!P15</f>
        <v>81</v>
      </c>
      <c r="I15" s="552">
        <f t="shared" si="1"/>
        <v>0.95170955234402543</v>
      </c>
      <c r="J15" s="551">
        <f>'41abenpreGIII'!R15</f>
        <v>2285</v>
      </c>
      <c r="K15" s="552">
        <f t="shared" si="2"/>
        <v>26.847608976618492</v>
      </c>
      <c r="L15" s="551">
        <f>'41abenpreGIII'!T15</f>
        <v>0</v>
      </c>
      <c r="M15" s="552">
        <f t="shared" si="3"/>
        <v>0</v>
      </c>
      <c r="N15" s="551">
        <f t="shared" si="5"/>
        <v>8511</v>
      </c>
      <c r="O15" s="552">
        <f t="shared" si="5"/>
        <v>100</v>
      </c>
      <c r="P15" s="553"/>
      <c r="Q15" s="553">
        <f t="shared" si="4"/>
        <v>1.6414657666345227</v>
      </c>
    </row>
    <row r="16" spans="2:25" s="549" customFormat="1" ht="18" customHeight="1" x14ac:dyDescent="0.2">
      <c r="B16" s="531" t="s">
        <v>7</v>
      </c>
      <c r="C16" s="546"/>
      <c r="D16" s="550">
        <f>'41abenpreGIII'!D16</f>
        <v>34719</v>
      </c>
      <c r="F16" s="551">
        <f>'41abenpreGIII'!F16+'41abenpreGIII'!H16+'41abenpreGIII'!J16+'41abenpreGIII'!L16+'41abenpreGIII'!N16</f>
        <v>20601</v>
      </c>
      <c r="G16" s="552">
        <f t="shared" si="0"/>
        <v>43.782543089707353</v>
      </c>
      <c r="H16" s="551">
        <f>'41abenpreGIII'!P16</f>
        <v>16726</v>
      </c>
      <c r="I16" s="552">
        <f t="shared" si="1"/>
        <v>35.54714895968376</v>
      </c>
      <c r="J16" s="551">
        <f>'41abenpreGIII'!R16</f>
        <v>9150</v>
      </c>
      <c r="K16" s="552">
        <f t="shared" si="2"/>
        <v>19.446156461862156</v>
      </c>
      <c r="L16" s="551">
        <f>'41abenpreGIII'!T16</f>
        <v>576</v>
      </c>
      <c r="M16" s="552">
        <f t="shared" si="3"/>
        <v>1.2241514887467324</v>
      </c>
      <c r="N16" s="551">
        <f t="shared" si="5"/>
        <v>47053</v>
      </c>
      <c r="O16" s="552">
        <f t="shared" si="5"/>
        <v>100</v>
      </c>
      <c r="P16" s="553"/>
      <c r="Q16" s="553">
        <f t="shared" si="4"/>
        <v>1.3552521674011349</v>
      </c>
    </row>
    <row r="17" spans="2:25" s="549" customFormat="1" ht="18" customHeight="1" x14ac:dyDescent="0.2">
      <c r="B17" s="531" t="s">
        <v>43</v>
      </c>
      <c r="C17" s="546"/>
      <c r="D17" s="550">
        <f>'41abenpreGIII'!D17</f>
        <v>22003</v>
      </c>
      <c r="F17" s="551">
        <f>'41abenpreGIII'!F17+'41abenpreGIII'!H17+'41abenpreGIII'!J17+'41abenpreGIII'!L17+'41abenpreGIII'!N17</f>
        <v>18655</v>
      </c>
      <c r="G17" s="552">
        <f t="shared" si="0"/>
        <v>62.410089993643574</v>
      </c>
      <c r="H17" s="551">
        <f>'41abenpreGIII'!P17</f>
        <v>3600</v>
      </c>
      <c r="I17" s="552">
        <f t="shared" si="1"/>
        <v>12.043758991000635</v>
      </c>
      <c r="J17" s="551">
        <f>'41abenpreGIII'!R17</f>
        <v>7623</v>
      </c>
      <c r="K17" s="552">
        <f t="shared" si="2"/>
        <v>25.502659663443847</v>
      </c>
      <c r="L17" s="551">
        <f>'41abenpreGIII'!T17</f>
        <v>13</v>
      </c>
      <c r="M17" s="552">
        <f t="shared" si="3"/>
        <v>4.3491351911946738E-2</v>
      </c>
      <c r="N17" s="551">
        <f t="shared" si="5"/>
        <v>29891</v>
      </c>
      <c r="O17" s="552">
        <f t="shared" si="5"/>
        <v>100.00000000000001</v>
      </c>
      <c r="P17" s="553"/>
      <c r="Q17" s="553">
        <f t="shared" si="4"/>
        <v>1.3584965686497297</v>
      </c>
    </row>
    <row r="18" spans="2:25" s="549" customFormat="1" ht="18" customHeight="1" x14ac:dyDescent="0.2">
      <c r="B18" s="531" t="s">
        <v>44</v>
      </c>
      <c r="C18" s="546"/>
      <c r="D18" s="550">
        <f>'41abenpreGIII'!D18</f>
        <v>44455</v>
      </c>
      <c r="F18" s="551">
        <f>'41abenpreGIII'!F18+'41abenpreGIII'!H18+'41abenpreGIII'!J18+'41abenpreGIII'!L18+'41abenpreGIII'!N18</f>
        <v>28387</v>
      </c>
      <c r="G18" s="552">
        <f t="shared" si="0"/>
        <v>52.152266171850599</v>
      </c>
      <c r="H18" s="551">
        <f>'41abenpreGIII'!P18</f>
        <v>6097</v>
      </c>
      <c r="I18" s="552">
        <f t="shared" si="1"/>
        <v>11.201337473131121</v>
      </c>
      <c r="J18" s="551">
        <f>'41abenpreGIII'!R18</f>
        <v>19877</v>
      </c>
      <c r="K18" s="552">
        <f t="shared" si="2"/>
        <v>36.51779316933365</v>
      </c>
      <c r="L18" s="551">
        <f>'41abenpreGIII'!T18</f>
        <v>70</v>
      </c>
      <c r="M18" s="552">
        <f t="shared" si="3"/>
        <v>0.12860318568462825</v>
      </c>
      <c r="N18" s="551">
        <f t="shared" si="5"/>
        <v>54431</v>
      </c>
      <c r="O18" s="552">
        <f t="shared" si="5"/>
        <v>100</v>
      </c>
      <c r="P18" s="553"/>
      <c r="Q18" s="553">
        <f t="shared" si="4"/>
        <v>1.2244067034079407</v>
      </c>
    </row>
    <row r="19" spans="2:25" s="549" customFormat="1" ht="18" customHeight="1" x14ac:dyDescent="0.2">
      <c r="B19" s="531" t="s">
        <v>6</v>
      </c>
      <c r="C19" s="546"/>
      <c r="D19" s="550">
        <f>'41abenpreGIII'!D19</f>
        <v>43102</v>
      </c>
      <c r="F19" s="551">
        <f>'41abenpreGIII'!F19+'41abenpreGIII'!H19+'41abenpreGIII'!J19+'41abenpreGIII'!L19+'41abenpreGIII'!N19</f>
        <v>23506</v>
      </c>
      <c r="G19" s="552">
        <f t="shared" si="0"/>
        <v>39.792791725212034</v>
      </c>
      <c r="H19" s="551">
        <f>'41abenpreGIII'!P19</f>
        <v>7312</v>
      </c>
      <c r="I19" s="552">
        <f>H19*100/$N19</f>
        <v>12.378324389294239</v>
      </c>
      <c r="J19" s="551">
        <f>'41abenpreGIII'!R19</f>
        <v>28057</v>
      </c>
      <c r="K19" s="552">
        <f>J19*100/$N19</f>
        <v>47.497079785343061</v>
      </c>
      <c r="L19" s="551">
        <f>'41abenpreGIII'!T19</f>
        <v>196</v>
      </c>
      <c r="M19" s="552">
        <f t="shared" si="3"/>
        <v>0.33180410015066614</v>
      </c>
      <c r="N19" s="551">
        <f t="shared" si="5"/>
        <v>59071</v>
      </c>
      <c r="O19" s="552">
        <f t="shared" si="5"/>
        <v>100</v>
      </c>
      <c r="P19" s="553"/>
      <c r="Q19" s="553">
        <f t="shared" si="4"/>
        <v>1.370493248573152</v>
      </c>
    </row>
    <row r="20" spans="2:25" s="549" customFormat="1" ht="18" customHeight="1" x14ac:dyDescent="0.2">
      <c r="B20" s="531" t="s">
        <v>5</v>
      </c>
      <c r="C20" s="546"/>
      <c r="D20" s="550">
        <f>'41abenpreGIII'!D20</f>
        <v>11955</v>
      </c>
      <c r="F20" s="551">
        <f>'41abenpreGIII'!F20+'41abenpreGIII'!H20+'41abenpreGIII'!J20+'41abenpreGIII'!L20+'41abenpreGIII'!N20</f>
        <v>5299</v>
      </c>
      <c r="G20" s="552">
        <f t="shared" si="0"/>
        <v>40.370257504190157</v>
      </c>
      <c r="H20" s="551">
        <f>'41abenpreGIII'!P20</f>
        <v>5884</v>
      </c>
      <c r="I20" s="552">
        <f>H20*100/$N20</f>
        <v>44.82706079536797</v>
      </c>
      <c r="J20" s="551">
        <f>'41abenpreGIII'!R20</f>
        <v>1943</v>
      </c>
      <c r="K20" s="552">
        <f>J20*100/$N20</f>
        <v>14.802681700441871</v>
      </c>
      <c r="L20" s="551">
        <f>'41abenpreGIII'!T20</f>
        <v>0</v>
      </c>
      <c r="M20" s="552">
        <f t="shared" si="3"/>
        <v>0</v>
      </c>
      <c r="N20" s="551">
        <f t="shared" si="5"/>
        <v>13126</v>
      </c>
      <c r="O20" s="552">
        <f t="shared" si="5"/>
        <v>100</v>
      </c>
      <c r="P20" s="553"/>
      <c r="Q20" s="553">
        <f t="shared" si="4"/>
        <v>1.0979506482643246</v>
      </c>
    </row>
    <row r="21" spans="2:25" s="549" customFormat="1" ht="18" customHeight="1" x14ac:dyDescent="0.2">
      <c r="B21" s="531" t="s">
        <v>38</v>
      </c>
      <c r="C21" s="546"/>
      <c r="D21" s="550">
        <f>'41abenpreGIII'!D21</f>
        <v>26187</v>
      </c>
      <c r="F21" s="551">
        <f>'41abenpreGIII'!F21+'41abenpreGIII'!H21+'41abenpreGIII'!J21+'41abenpreGIII'!L21+'41abenpreGIII'!N21</f>
        <v>19201</v>
      </c>
      <c r="G21" s="552">
        <f t="shared" si="0"/>
        <v>63.600529976813512</v>
      </c>
      <c r="H21" s="551">
        <f>'41abenpreGIII'!P21</f>
        <v>5792</v>
      </c>
      <c r="I21" s="552">
        <f>H21*100/$N21</f>
        <v>19.185160649221597</v>
      </c>
      <c r="J21" s="551">
        <f>'41abenpreGIII'!R21</f>
        <v>5111</v>
      </c>
      <c r="K21" s="552">
        <f>J21*100/$N21</f>
        <v>16.929446836700894</v>
      </c>
      <c r="L21" s="551">
        <f>'41abenpreGIII'!T21</f>
        <v>86</v>
      </c>
      <c r="M21" s="552">
        <f t="shared" si="3"/>
        <v>0.28486253726399469</v>
      </c>
      <c r="N21" s="551">
        <f t="shared" si="5"/>
        <v>30190</v>
      </c>
      <c r="O21" s="552">
        <f t="shared" si="5"/>
        <v>99.999999999999986</v>
      </c>
      <c r="P21" s="553"/>
      <c r="Q21" s="553">
        <f t="shared" si="4"/>
        <v>1.1528621071524039</v>
      </c>
    </row>
    <row r="22" spans="2:25" s="549" customFormat="1" ht="21" customHeight="1" x14ac:dyDescent="0.2">
      <c r="B22" s="531" t="s">
        <v>45</v>
      </c>
      <c r="C22" s="546"/>
      <c r="D22" s="550">
        <f>'41abenpreGIII'!D22</f>
        <v>59989</v>
      </c>
      <c r="F22" s="551">
        <f>'41abenpreGIII'!F22+'41abenpreGIII'!H22+'41abenpreGIII'!J22+'41abenpreGIII'!L22+'41abenpreGIII'!N22</f>
        <v>52504</v>
      </c>
      <c r="G22" s="552">
        <f t="shared" si="0"/>
        <v>65.252352012726348</v>
      </c>
      <c r="H22" s="551">
        <f>'41abenpreGIII'!P22</f>
        <v>12814</v>
      </c>
      <c r="I22" s="552">
        <f>H22*100/$N22</f>
        <v>15.925332140238371</v>
      </c>
      <c r="J22" s="551">
        <f>'41abenpreGIII'!R22</f>
        <v>15078</v>
      </c>
      <c r="K22" s="552">
        <f>J22*100/$N22</f>
        <v>18.739047761082734</v>
      </c>
      <c r="L22" s="551">
        <f>'41abenpreGIII'!T22</f>
        <v>67</v>
      </c>
      <c r="M22" s="552">
        <f t="shared" si="3"/>
        <v>8.3268085952549614E-2</v>
      </c>
      <c r="N22" s="551">
        <f t="shared" si="5"/>
        <v>80463</v>
      </c>
      <c r="O22" s="552">
        <f t="shared" si="5"/>
        <v>100</v>
      </c>
      <c r="P22" s="553"/>
      <c r="Q22" s="553">
        <f t="shared" si="4"/>
        <v>1.3412959042491124</v>
      </c>
    </row>
    <row r="23" spans="2:25" s="549" customFormat="1" ht="18" customHeight="1" x14ac:dyDescent="0.2">
      <c r="B23" s="531" t="s">
        <v>46</v>
      </c>
      <c r="C23" s="546"/>
      <c r="D23" s="550">
        <f>'41abenpreGIII'!D23</f>
        <v>13182</v>
      </c>
      <c r="F23" s="551">
        <f>'41abenpreGIII'!F23+'41abenpreGIII'!H23+'41abenpreGIII'!J23+'41abenpreGIII'!L23+'41abenpreGIII'!N23</f>
        <v>7784</v>
      </c>
      <c r="G23" s="552">
        <f t="shared" si="0"/>
        <v>48.47428073234525</v>
      </c>
      <c r="H23" s="551">
        <f>'41abenpreGIII'!P23</f>
        <v>764</v>
      </c>
      <c r="I23" s="552">
        <f>H23*100/$N23</f>
        <v>4.7577531448499188</v>
      </c>
      <c r="J23" s="551">
        <f>'41abenpreGIII'!R23</f>
        <v>7508</v>
      </c>
      <c r="K23" s="552">
        <f>J23*100/$N23</f>
        <v>46.755511271640302</v>
      </c>
      <c r="L23" s="551">
        <f>'41abenpreGIII'!T23</f>
        <v>2</v>
      </c>
      <c r="M23" s="552">
        <f t="shared" si="3"/>
        <v>1.2454851164528585E-2</v>
      </c>
      <c r="N23" s="551">
        <f t="shared" si="5"/>
        <v>16058</v>
      </c>
      <c r="O23" s="552">
        <f t="shared" si="5"/>
        <v>100</v>
      </c>
      <c r="P23" s="553"/>
      <c r="Q23" s="553">
        <f t="shared" si="4"/>
        <v>1.2181763010165376</v>
      </c>
    </row>
    <row r="24" spans="2:25" s="549" customFormat="1" ht="22.5" customHeight="1" x14ac:dyDescent="0.2">
      <c r="B24" s="531" t="s">
        <v>47</v>
      </c>
      <c r="C24" s="546"/>
      <c r="D24" s="550">
        <f>'41abenpreGIII'!D24</f>
        <v>3483</v>
      </c>
      <c r="F24" s="551">
        <f>'41abenpreGIII'!F24+'41abenpreGIII'!H24+'41abenpreGIII'!J24+'41abenpreGIII'!L24+'41abenpreGIII'!N24</f>
        <v>2060</v>
      </c>
      <c r="G24" s="554">
        <f t="shared" si="0"/>
        <v>47.258545537967422</v>
      </c>
      <c r="H24" s="550">
        <f>'41abenpreGIII'!P24</f>
        <v>761</v>
      </c>
      <c r="I24" s="552">
        <f t="shared" si="1"/>
        <v>17.458132599220004</v>
      </c>
      <c r="J24" s="551">
        <f>'41abenpreGIII'!R24</f>
        <v>1528</v>
      </c>
      <c r="K24" s="552">
        <f t="shared" si="2"/>
        <v>35.053911447579722</v>
      </c>
      <c r="L24" s="551">
        <f>'41abenpreGIII'!T24</f>
        <v>10</v>
      </c>
      <c r="M24" s="552">
        <f t="shared" si="3"/>
        <v>0.22941041523285158</v>
      </c>
      <c r="N24" s="550">
        <f t="shared" si="5"/>
        <v>4359</v>
      </c>
      <c r="O24" s="552">
        <f t="shared" si="5"/>
        <v>100</v>
      </c>
      <c r="P24" s="553"/>
      <c r="Q24" s="553">
        <f t="shared" si="4"/>
        <v>1.2515073212747632</v>
      </c>
    </row>
    <row r="25" spans="2:25" s="549" customFormat="1" ht="18" customHeight="1" x14ac:dyDescent="0.2">
      <c r="B25" s="531" t="s">
        <v>48</v>
      </c>
      <c r="C25" s="546"/>
      <c r="D25" s="550">
        <f>'41abenpreGIII'!D25</f>
        <v>17013</v>
      </c>
      <c r="F25" s="551">
        <f>'41abenpreGIII'!F25+'41abenpreGIII'!H25+'41abenpreGIII'!J25+'41abenpreGIII'!L25+'41abenpreGIII'!N25</f>
        <v>13686</v>
      </c>
      <c r="G25" s="554">
        <f t="shared" si="0"/>
        <v>57.834685598377284</v>
      </c>
      <c r="H25" s="550">
        <f>'41abenpreGIII'!P25</f>
        <v>708</v>
      </c>
      <c r="I25" s="552">
        <f t="shared" si="1"/>
        <v>2.9918864097363085</v>
      </c>
      <c r="J25" s="551">
        <f>'41abenpreGIII'!R25</f>
        <v>7165</v>
      </c>
      <c r="K25" s="552">
        <f t="shared" si="2"/>
        <v>30.278059499661932</v>
      </c>
      <c r="L25" s="551">
        <f>'41abenpreGIII'!T25</f>
        <v>2105</v>
      </c>
      <c r="M25" s="552">
        <f t="shared" si="3"/>
        <v>8.8953684922244758</v>
      </c>
      <c r="N25" s="550">
        <f t="shared" si="5"/>
        <v>23664</v>
      </c>
      <c r="O25" s="552">
        <f t="shared" si="5"/>
        <v>100</v>
      </c>
      <c r="P25" s="553"/>
      <c r="Q25" s="553">
        <f t="shared" si="4"/>
        <v>1.390936342796685</v>
      </c>
    </row>
    <row r="26" spans="2:25" s="549" customFormat="1" ht="18" customHeight="1" x14ac:dyDescent="0.2">
      <c r="B26" s="531" t="s">
        <v>49</v>
      </c>
      <c r="C26" s="546"/>
      <c r="D26" s="550">
        <f>'41abenpreGIII'!D26</f>
        <v>2415</v>
      </c>
      <c r="F26" s="551">
        <f>'41abenpreGIII'!F26+'41abenpreGIII'!H26+'41abenpreGIII'!J26+'41abenpreGIII'!L26+'41abenpreGIII'!N26</f>
        <v>2758</v>
      </c>
      <c r="G26" s="554">
        <f t="shared" si="0"/>
        <v>73.3705772811918</v>
      </c>
      <c r="H26" s="550">
        <f>'41abenpreGIII'!P26</f>
        <v>496</v>
      </c>
      <c r="I26" s="552">
        <f t="shared" si="1"/>
        <v>13.194998669859006</v>
      </c>
      <c r="J26" s="551">
        <f>'41abenpreGIII'!R26</f>
        <v>505</v>
      </c>
      <c r="K26" s="552">
        <f t="shared" si="2"/>
        <v>13.434424048949188</v>
      </c>
      <c r="L26" s="551">
        <f>'41abenpreGIII'!T26</f>
        <v>0</v>
      </c>
      <c r="M26" s="552">
        <f t="shared" si="3"/>
        <v>0</v>
      </c>
      <c r="N26" s="550">
        <f t="shared" si="5"/>
        <v>3759</v>
      </c>
      <c r="O26" s="552">
        <f t="shared" si="5"/>
        <v>99.999999999999986</v>
      </c>
      <c r="P26" s="553"/>
      <c r="Q26" s="553">
        <f t="shared" si="4"/>
        <v>1.5565217391304347</v>
      </c>
    </row>
    <row r="27" spans="2:25" s="549" customFormat="1" ht="18" customHeight="1" x14ac:dyDescent="0.2">
      <c r="B27" s="531" t="s">
        <v>4</v>
      </c>
      <c r="C27" s="546"/>
      <c r="D27" s="550">
        <f>'41abenpreGIII'!D27</f>
        <v>1156</v>
      </c>
      <c r="F27" s="551">
        <f>'41abenpreGIII'!F27+'41abenpreGIII'!H27+'41abenpreGIII'!J27+'41abenpreGIII'!L27+'41abenpreGIII'!N27</f>
        <v>840</v>
      </c>
      <c r="G27" s="554">
        <f t="shared" si="0"/>
        <v>55.592322964923895</v>
      </c>
      <c r="H27" s="550">
        <f>'41abenpreGIII'!P27</f>
        <v>1</v>
      </c>
      <c r="I27" s="552">
        <f t="shared" si="1"/>
        <v>6.6181336863004633E-2</v>
      </c>
      <c r="J27" s="551">
        <f>'41abenpreGIII'!R27</f>
        <v>670</v>
      </c>
      <c r="K27" s="552">
        <f t="shared" si="2"/>
        <v>44.341495698213102</v>
      </c>
      <c r="L27" s="551">
        <f>'41abenpreGIII'!T27</f>
        <v>0</v>
      </c>
      <c r="M27" s="552">
        <f t="shared" si="3"/>
        <v>0</v>
      </c>
      <c r="N27" s="551">
        <f t="shared" si="5"/>
        <v>1511</v>
      </c>
      <c r="O27" s="552">
        <f t="shared" si="5"/>
        <v>100</v>
      </c>
      <c r="P27" s="553"/>
      <c r="Q27" s="553">
        <f t="shared" si="4"/>
        <v>1.3070934256055364</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404432</v>
      </c>
      <c r="E30" s="561"/>
      <c r="F30" s="532">
        <f>SUM(F10:F27)</f>
        <v>307158</v>
      </c>
      <c r="G30" s="562">
        <f>F30*100/$N30</f>
        <v>57.50697872961846</v>
      </c>
      <c r="H30" s="532">
        <f>SUM(H10:H27)</f>
        <v>73145</v>
      </c>
      <c r="I30" s="562">
        <f>H30*100/$N30</f>
        <v>13.694411212398641</v>
      </c>
      <c r="J30" s="532">
        <f>SUM(J10:J27)</f>
        <v>150678</v>
      </c>
      <c r="K30" s="562">
        <f>J30*100/$N30</f>
        <v>28.210356041585928</v>
      </c>
      <c r="L30" s="532">
        <f>SUM(L10:L28)</f>
        <v>3142</v>
      </c>
      <c r="M30" s="562">
        <f>L30*100/$N30</f>
        <v>0.58825401639697228</v>
      </c>
      <c r="N30" s="532">
        <f>F30+H30+J30+L30</f>
        <v>534123</v>
      </c>
      <c r="O30" s="562">
        <f>G30+I30+K30+M30</f>
        <v>100</v>
      </c>
      <c r="P30" s="563"/>
      <c r="Q30" s="563">
        <f>(N30/D30)</f>
        <v>1.3206744273450173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Z42"/>
  <sheetViews>
    <sheetView zoomScaleNormal="100" workbookViewId="0">
      <selection activeCell="I8" sqref="I8"/>
    </sheetView>
  </sheetViews>
  <sheetFormatPr baseColWidth="10" defaultColWidth="11.42578125" defaultRowHeight="15" x14ac:dyDescent="0.25"/>
  <cols>
    <col min="1" max="1" width="1.85546875" style="866" customWidth="1"/>
    <col min="2" max="2" width="44.1406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2" x14ac:dyDescent="0.25">
      <c r="A1" s="865"/>
      <c r="B1" s="865"/>
      <c r="I1" s="867"/>
      <c r="J1" s="867"/>
    </row>
    <row r="2" spans="1:22" ht="48.75" customHeight="1" x14ac:dyDescent="0.25">
      <c r="A2" s="865"/>
      <c r="B2" s="865"/>
      <c r="I2" s="867"/>
      <c r="J2" s="867"/>
    </row>
    <row r="3" spans="1:22" ht="24" customHeight="1" x14ac:dyDescent="0.25">
      <c r="A3" s="865"/>
      <c r="B3" s="1041" t="s">
        <v>348</v>
      </c>
      <c r="C3" s="1041"/>
      <c r="D3" s="1041"/>
      <c r="E3" s="1041"/>
      <c r="F3" s="1041"/>
      <c r="G3" s="1041"/>
      <c r="H3" s="1041"/>
      <c r="I3" s="1041"/>
      <c r="J3" s="1041"/>
      <c r="K3" s="1041"/>
      <c r="L3" s="1041"/>
      <c r="M3" s="1041"/>
      <c r="N3" s="1041"/>
      <c r="O3" s="1041"/>
      <c r="P3" s="1041"/>
      <c r="Q3" s="1041"/>
      <c r="R3" s="1041"/>
      <c r="S3" s="1041"/>
      <c r="T3" s="1041"/>
      <c r="U3" s="1041"/>
    </row>
    <row r="4" spans="1:22" ht="13.5" customHeight="1" x14ac:dyDescent="0.25">
      <c r="A4" s="865"/>
      <c r="B4" s="865"/>
      <c r="I4" s="867"/>
      <c r="J4" s="867"/>
    </row>
    <row r="5" spans="1:22" x14ac:dyDescent="0.25">
      <c r="A5" s="865"/>
      <c r="B5" s="868"/>
      <c r="C5" s="1037" t="s">
        <v>349</v>
      </c>
      <c r="D5" s="1037"/>
      <c r="E5" s="1037"/>
      <c r="F5" s="1037"/>
      <c r="G5" s="1037"/>
      <c r="H5" s="1037"/>
      <c r="I5" s="1037"/>
      <c r="J5" s="1037"/>
      <c r="K5" s="1037" t="s">
        <v>350</v>
      </c>
      <c r="L5" s="1037"/>
      <c r="M5" s="1037"/>
      <c r="N5" s="1037"/>
      <c r="O5" s="1037"/>
      <c r="P5" s="1037"/>
      <c r="Q5" s="1037"/>
      <c r="R5" s="1037"/>
      <c r="S5" s="1037"/>
      <c r="T5" s="1037"/>
      <c r="U5" s="1037"/>
      <c r="V5" s="1037"/>
    </row>
    <row r="6" spans="1:22" ht="25.5" customHeight="1" x14ac:dyDescent="0.25">
      <c r="A6" s="86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I7</f>
        <v>45322</v>
      </c>
      <c r="V6" s="1040"/>
    </row>
    <row r="7" spans="1:22" x14ac:dyDescent="0.25">
      <c r="B7" s="869"/>
      <c r="C7" s="870">
        <v>43465</v>
      </c>
      <c r="D7" s="870">
        <v>43830</v>
      </c>
      <c r="E7" s="870">
        <v>44196</v>
      </c>
      <c r="F7" s="870">
        <v>44561</v>
      </c>
      <c r="G7" s="870">
        <v>44926</v>
      </c>
      <c r="H7" s="870">
        <v>45291</v>
      </c>
      <c r="I7" s="870">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2" x14ac:dyDescent="0.25">
      <c r="B8" s="871" t="s">
        <v>32</v>
      </c>
      <c r="C8" s="872">
        <v>1767186</v>
      </c>
      <c r="D8" s="872">
        <v>1894744</v>
      </c>
      <c r="E8" s="872">
        <v>1850950</v>
      </c>
      <c r="F8" s="872">
        <v>1892604</v>
      </c>
      <c r="G8" s="872">
        <v>1982018</v>
      </c>
      <c r="H8" s="872">
        <v>2061372</v>
      </c>
      <c r="I8" s="872">
        <v>2061372</v>
      </c>
      <c r="J8" s="873"/>
      <c r="K8" s="874">
        <v>7.2181422894930236E-2</v>
      </c>
      <c r="L8" s="875">
        <v>127558</v>
      </c>
      <c r="M8" s="877">
        <v>-2.3113412682663204E-2</v>
      </c>
      <c r="N8" s="878">
        <v>-43794</v>
      </c>
      <c r="O8" s="877">
        <v>2.250411950619946E-2</v>
      </c>
      <c r="P8" s="878">
        <v>41654</v>
      </c>
      <c r="Q8" s="877">
        <f>G8/F8-1</f>
        <v>4.7243903109155383E-2</v>
      </c>
      <c r="R8" s="872">
        <f>G8-F8</f>
        <v>89414</v>
      </c>
      <c r="S8" s="877">
        <f>H8/G8-1</f>
        <v>4.003697241901949E-2</v>
      </c>
      <c r="T8" s="872">
        <f>H8-G8</f>
        <v>79354</v>
      </c>
      <c r="U8" s="877">
        <f>[1]Cuadro2_ampl!V5</f>
        <v>3.7600570199811445E-2</v>
      </c>
      <c r="V8" s="878">
        <f>[1]Cuadro2_ampl!W5</f>
        <v>74700</v>
      </c>
    </row>
    <row r="9" spans="1:22" x14ac:dyDescent="0.25">
      <c r="B9" s="879" t="s">
        <v>253</v>
      </c>
      <c r="C9" s="880">
        <v>1638618</v>
      </c>
      <c r="D9" s="880">
        <v>1735551</v>
      </c>
      <c r="E9" s="880">
        <v>1709394</v>
      </c>
      <c r="F9" s="880">
        <v>1768008</v>
      </c>
      <c r="G9" s="880">
        <v>1850208</v>
      </c>
      <c r="H9" s="880">
        <v>1944185</v>
      </c>
      <c r="I9" s="880">
        <v>1944185</v>
      </c>
      <c r="J9" s="881"/>
      <c r="K9" s="882">
        <v>5.9155336997396502E-2</v>
      </c>
      <c r="L9" s="883">
        <v>96933</v>
      </c>
      <c r="M9" s="884">
        <v>-1.507129436127197E-2</v>
      </c>
      <c r="N9" s="883">
        <v>-26157</v>
      </c>
      <c r="O9" s="884">
        <v>3.4289344644944375E-2</v>
      </c>
      <c r="P9" s="883">
        <v>58614</v>
      </c>
      <c r="Q9" s="884">
        <f t="shared" ref="Q9:Q22" si="0">G9/F9-1</f>
        <v>4.6493002294107244E-2</v>
      </c>
      <c r="R9" s="880">
        <f t="shared" ref="R9:R22" si="1">G9-F9</f>
        <v>82200</v>
      </c>
      <c r="S9" s="884">
        <f t="shared" ref="S9:S22" si="2">H9/G9-1</f>
        <v>5.0792667635206401E-2</v>
      </c>
      <c r="T9" s="880">
        <f t="shared" ref="T9:T22" si="3">H9-G9</f>
        <v>93977</v>
      </c>
      <c r="U9" s="884">
        <f>[1]Cuadro2_ampl!V6</f>
        <v>4.893314658632808E-2</v>
      </c>
      <c r="V9" s="883">
        <f>[1]Cuadro2_ampl!W6</f>
        <v>90697</v>
      </c>
    </row>
    <row r="10" spans="1:22" x14ac:dyDescent="0.25">
      <c r="B10" s="885" t="s">
        <v>352</v>
      </c>
      <c r="C10" s="886">
        <v>334306</v>
      </c>
      <c r="D10" s="886">
        <v>350514</v>
      </c>
      <c r="E10" s="886">
        <v>352921</v>
      </c>
      <c r="F10" s="886">
        <v>352430</v>
      </c>
      <c r="G10" s="886">
        <v>359348</v>
      </c>
      <c r="H10" s="886">
        <v>377078</v>
      </c>
      <c r="I10" s="886">
        <v>377078</v>
      </c>
      <c r="J10" s="887"/>
      <c r="K10" s="888">
        <v>4.8482527983344514E-2</v>
      </c>
      <c r="L10" s="889">
        <v>16208</v>
      </c>
      <c r="M10" s="891">
        <v>6.8670580918308577E-3</v>
      </c>
      <c r="N10" s="889">
        <v>2407</v>
      </c>
      <c r="O10" s="891">
        <v>-1.3912461995744252E-3</v>
      </c>
      <c r="P10" s="889">
        <v>-491</v>
      </c>
      <c r="Q10" s="891">
        <f t="shared" si="0"/>
        <v>1.9629429957722211E-2</v>
      </c>
      <c r="R10" s="886">
        <f t="shared" si="1"/>
        <v>6918</v>
      </c>
      <c r="S10" s="891">
        <f t="shared" si="2"/>
        <v>4.9339359061411292E-2</v>
      </c>
      <c r="T10" s="886">
        <f t="shared" si="3"/>
        <v>17730</v>
      </c>
      <c r="U10" s="891">
        <f>[1]Cuadro2_ampl!V7</f>
        <v>4.8665244633307347E-2</v>
      </c>
      <c r="V10" s="889">
        <f>[1]Cuadro2_ampl!W7</f>
        <v>17499</v>
      </c>
    </row>
    <row r="11" spans="1:22" x14ac:dyDescent="0.25">
      <c r="B11" s="892" t="s">
        <v>353</v>
      </c>
      <c r="C11" s="893">
        <v>1304312</v>
      </c>
      <c r="D11" s="893">
        <v>1385037</v>
      </c>
      <c r="E11" s="893">
        <v>1356473</v>
      </c>
      <c r="F11" s="893">
        <v>1415578</v>
      </c>
      <c r="G11" s="893">
        <v>1490860</v>
      </c>
      <c r="H11" s="893">
        <v>1567107</v>
      </c>
      <c r="I11" s="893">
        <v>1567107</v>
      </c>
      <c r="J11" s="894"/>
      <c r="K11" s="895">
        <v>6.1890866602469341E-2</v>
      </c>
      <c r="L11" s="896">
        <v>80725</v>
      </c>
      <c r="M11" s="897">
        <v>-2.0623275768084204E-2</v>
      </c>
      <c r="N11" s="896">
        <v>-28564</v>
      </c>
      <c r="O11" s="897">
        <v>4.3572559129448241E-2</v>
      </c>
      <c r="P11" s="896">
        <v>59105</v>
      </c>
      <c r="Q11" s="897">
        <f t="shared" si="0"/>
        <v>5.3181103407936581E-2</v>
      </c>
      <c r="R11" s="893">
        <f t="shared" si="1"/>
        <v>75282</v>
      </c>
      <c r="S11" s="897">
        <f t="shared" si="2"/>
        <v>5.1142964463464002E-2</v>
      </c>
      <c r="T11" s="893">
        <f t="shared" si="3"/>
        <v>76247</v>
      </c>
      <c r="U11" s="897">
        <f>[1]Cuadro2_ampl!V8</f>
        <v>4.8997629708369184E-2</v>
      </c>
      <c r="V11" s="896">
        <f>[1]Cuadro2_ampl!W8</f>
        <v>73198</v>
      </c>
    </row>
    <row r="12" spans="1:22" x14ac:dyDescent="0.25">
      <c r="B12" s="898" t="s">
        <v>354</v>
      </c>
      <c r="C12" s="899">
        <v>429437</v>
      </c>
      <c r="D12" s="899">
        <v>467298</v>
      </c>
      <c r="E12" s="899">
        <v>473559</v>
      </c>
      <c r="F12" s="899">
        <v>487549</v>
      </c>
      <c r="G12" s="899">
        <v>515590</v>
      </c>
      <c r="H12" s="899">
        <v>543298</v>
      </c>
      <c r="I12" s="899">
        <v>543298</v>
      </c>
      <c r="J12" s="900"/>
      <c r="K12" s="888">
        <v>8.8164270894217411E-2</v>
      </c>
      <c r="L12" s="889">
        <v>37861</v>
      </c>
      <c r="M12" s="891">
        <v>1.3398302582078303E-2</v>
      </c>
      <c r="N12" s="889">
        <v>6261</v>
      </c>
      <c r="O12" s="891">
        <v>2.9542253446772193E-2</v>
      </c>
      <c r="P12" s="889">
        <v>13990</v>
      </c>
      <c r="Q12" s="891">
        <f t="shared" si="0"/>
        <v>5.7514219083620421E-2</v>
      </c>
      <c r="R12" s="886">
        <f t="shared" si="1"/>
        <v>28041</v>
      </c>
      <c r="S12" s="891">
        <f t="shared" si="2"/>
        <v>5.374037510424956E-2</v>
      </c>
      <c r="T12" s="886">
        <f t="shared" si="3"/>
        <v>27708</v>
      </c>
      <c r="U12" s="891">
        <f>[1]Cuadro2_ampl!V9</f>
        <v>4.8544326395121074E-2</v>
      </c>
      <c r="V12" s="889">
        <f>[1]Cuadro2_ampl!W9</f>
        <v>25153</v>
      </c>
    </row>
    <row r="13" spans="1:22" x14ac:dyDescent="0.25">
      <c r="B13" s="885" t="s">
        <v>355</v>
      </c>
      <c r="C13" s="886">
        <v>490680</v>
      </c>
      <c r="D13" s="886">
        <v>515590</v>
      </c>
      <c r="E13" s="886">
        <v>506355</v>
      </c>
      <c r="F13" s="886">
        <v>529632</v>
      </c>
      <c r="G13" s="886">
        <v>560619</v>
      </c>
      <c r="H13" s="886">
        <v>592130</v>
      </c>
      <c r="I13" s="886">
        <v>592130</v>
      </c>
      <c r="J13" s="887"/>
      <c r="K13" s="888">
        <v>5.076628352490431E-2</v>
      </c>
      <c r="L13" s="889">
        <v>24910</v>
      </c>
      <c r="M13" s="891">
        <v>-1.7911518842491092E-2</v>
      </c>
      <c r="N13" s="889">
        <v>-9235</v>
      </c>
      <c r="O13" s="891">
        <v>4.5969724797819689E-2</v>
      </c>
      <c r="P13" s="889">
        <v>23277</v>
      </c>
      <c r="Q13" s="891">
        <f t="shared" si="0"/>
        <v>5.8506661228928669E-2</v>
      </c>
      <c r="R13" s="886">
        <f t="shared" si="1"/>
        <v>30987</v>
      </c>
      <c r="S13" s="891">
        <f t="shared" si="2"/>
        <v>5.6207513480634796E-2</v>
      </c>
      <c r="T13" s="886">
        <f t="shared" si="3"/>
        <v>31511</v>
      </c>
      <c r="U13" s="891">
        <f>[1]Cuadro2_ampl!V10</f>
        <v>5.327100476358182E-2</v>
      </c>
      <c r="V13" s="889">
        <f>[1]Cuadro2_ampl!W10</f>
        <v>29948</v>
      </c>
    </row>
    <row r="14" spans="1:22" x14ac:dyDescent="0.25">
      <c r="B14" s="901" t="s">
        <v>356</v>
      </c>
      <c r="C14" s="902">
        <v>384195</v>
      </c>
      <c r="D14" s="902">
        <v>402149</v>
      </c>
      <c r="E14" s="902">
        <v>376559</v>
      </c>
      <c r="F14" s="902">
        <v>398397</v>
      </c>
      <c r="G14" s="902">
        <v>414651</v>
      </c>
      <c r="H14" s="902">
        <v>431679</v>
      </c>
      <c r="I14" s="902">
        <v>431679</v>
      </c>
      <c r="J14" s="903"/>
      <c r="K14" s="888">
        <v>4.67314775049128E-2</v>
      </c>
      <c r="L14" s="889">
        <v>17954</v>
      </c>
      <c r="M14" s="891">
        <v>-6.363313100368273E-2</v>
      </c>
      <c r="N14" s="889">
        <v>-25590</v>
      </c>
      <c r="O14" s="891">
        <v>5.7993568072997936E-2</v>
      </c>
      <c r="P14" s="889">
        <v>21838</v>
      </c>
      <c r="Q14" s="891">
        <f t="shared" si="0"/>
        <v>4.0798499988704773E-2</v>
      </c>
      <c r="R14" s="886">
        <f t="shared" si="1"/>
        <v>16254</v>
      </c>
      <c r="S14" s="891">
        <f t="shared" si="2"/>
        <v>4.1065860205329319E-2</v>
      </c>
      <c r="T14" s="886">
        <f t="shared" si="3"/>
        <v>17028</v>
      </c>
      <c r="U14" s="891">
        <f>[1]Cuadro2_ampl!V11</f>
        <v>4.3756739896803953E-2</v>
      </c>
      <c r="V14" s="889">
        <f>[1]Cuadro2_ampl!W11</f>
        <v>18097</v>
      </c>
    </row>
    <row r="15" spans="1:22" x14ac:dyDescent="0.25">
      <c r="B15" s="879" t="s">
        <v>357</v>
      </c>
      <c r="C15" s="880">
        <v>1054275</v>
      </c>
      <c r="D15" s="880">
        <v>1115183</v>
      </c>
      <c r="E15" s="880">
        <v>1124230</v>
      </c>
      <c r="F15" s="880">
        <v>1222142</v>
      </c>
      <c r="G15" s="880">
        <v>1313437</v>
      </c>
      <c r="H15" s="880">
        <v>1411866</v>
      </c>
      <c r="I15" s="880">
        <v>1411866</v>
      </c>
      <c r="J15" s="881"/>
      <c r="K15" s="882">
        <v>5.7772402836072212E-2</v>
      </c>
      <c r="L15" s="883">
        <v>60908</v>
      </c>
      <c r="M15" s="904">
        <v>8.1125698652149136E-3</v>
      </c>
      <c r="N15" s="883">
        <v>9047</v>
      </c>
      <c r="O15" s="904">
        <v>8.7092498865890322E-2</v>
      </c>
      <c r="P15" s="883">
        <v>97912</v>
      </c>
      <c r="Q15" s="904">
        <f t="shared" si="0"/>
        <v>7.4700812180581222E-2</v>
      </c>
      <c r="R15" s="880">
        <f t="shared" si="1"/>
        <v>91295</v>
      </c>
      <c r="S15" s="904">
        <f t="shared" si="2"/>
        <v>7.4940023769697328E-2</v>
      </c>
      <c r="T15" s="880">
        <f t="shared" si="3"/>
        <v>98429</v>
      </c>
      <c r="U15" s="904">
        <f>[1]Cuadro2_ampl!V12</f>
        <v>7.404705411596102E-2</v>
      </c>
      <c r="V15" s="883">
        <f>[1]Cuadro2_ampl!W12</f>
        <v>97337</v>
      </c>
    </row>
    <row r="16" spans="1:22" x14ac:dyDescent="0.25">
      <c r="B16" s="885" t="s">
        <v>354</v>
      </c>
      <c r="C16" s="886">
        <v>277636</v>
      </c>
      <c r="D16" s="886">
        <v>310719</v>
      </c>
      <c r="E16" s="886">
        <v>337667</v>
      </c>
      <c r="F16" s="886">
        <v>378893</v>
      </c>
      <c r="G16" s="886">
        <v>419029</v>
      </c>
      <c r="H16" s="886">
        <v>459833</v>
      </c>
      <c r="I16" s="886">
        <v>459833</v>
      </c>
      <c r="J16" s="887"/>
      <c r="K16" s="888">
        <v>0.11915961906957317</v>
      </c>
      <c r="L16" s="889">
        <v>33083</v>
      </c>
      <c r="M16" s="891">
        <v>8.6727879531023122E-2</v>
      </c>
      <c r="N16" s="889">
        <v>26948</v>
      </c>
      <c r="O16" s="891">
        <v>0.12209069882458157</v>
      </c>
      <c r="P16" s="889">
        <v>41226</v>
      </c>
      <c r="Q16" s="891">
        <f t="shared" si="0"/>
        <v>0.10592964240563951</v>
      </c>
      <c r="R16" s="886">
        <f t="shared" si="1"/>
        <v>40136</v>
      </c>
      <c r="S16" s="891">
        <f t="shared" si="2"/>
        <v>9.7377508477933583E-2</v>
      </c>
      <c r="T16" s="886">
        <f t="shared" si="3"/>
        <v>40804</v>
      </c>
      <c r="U16" s="891">
        <f>[1]Cuadro2_ampl!V13</f>
        <v>9.2522767177250165E-2</v>
      </c>
      <c r="V16" s="889">
        <f>[1]Cuadro2_ampl!W13</f>
        <v>38942</v>
      </c>
    </row>
    <row r="17" spans="2:24" x14ac:dyDescent="0.25">
      <c r="B17" s="885" t="s">
        <v>355</v>
      </c>
      <c r="C17" s="886">
        <v>427294</v>
      </c>
      <c r="D17" s="886">
        <v>442658</v>
      </c>
      <c r="E17" s="886">
        <v>443395</v>
      </c>
      <c r="F17" s="886">
        <v>474372</v>
      </c>
      <c r="G17" s="886">
        <v>508082</v>
      </c>
      <c r="H17" s="886">
        <v>544804</v>
      </c>
      <c r="I17" s="886">
        <v>544804</v>
      </c>
      <c r="J17" s="887"/>
      <c r="K17" s="888">
        <v>3.5956507697276319E-2</v>
      </c>
      <c r="L17" s="889">
        <v>15364</v>
      </c>
      <c r="M17" s="891">
        <v>1.6649422353147703E-3</v>
      </c>
      <c r="N17" s="889">
        <v>737</v>
      </c>
      <c r="O17" s="891">
        <v>6.9863214515274219E-2</v>
      </c>
      <c r="P17" s="889">
        <v>30977</v>
      </c>
      <c r="Q17" s="891">
        <f t="shared" si="0"/>
        <v>7.1062372989974198E-2</v>
      </c>
      <c r="R17" s="886">
        <f t="shared" si="1"/>
        <v>33710</v>
      </c>
      <c r="S17" s="891">
        <f t="shared" si="2"/>
        <v>7.2275735019150522E-2</v>
      </c>
      <c r="T17" s="886">
        <f t="shared" si="3"/>
        <v>36722</v>
      </c>
      <c r="U17" s="891">
        <f>[1]Cuadro2_ampl!V14</f>
        <v>7.1032020634121729E-2</v>
      </c>
      <c r="V17" s="889">
        <f>[1]Cuadro2_ampl!W14</f>
        <v>36132</v>
      </c>
    </row>
    <row r="18" spans="2:24" x14ac:dyDescent="0.25">
      <c r="B18" s="901" t="s">
        <v>356</v>
      </c>
      <c r="C18" s="902">
        <v>349345</v>
      </c>
      <c r="D18" s="902">
        <v>361806</v>
      </c>
      <c r="E18" s="902">
        <v>343168</v>
      </c>
      <c r="F18" s="902">
        <v>368877</v>
      </c>
      <c r="G18" s="902">
        <v>386326</v>
      </c>
      <c r="H18" s="902">
        <v>407229</v>
      </c>
      <c r="I18" s="902">
        <v>407229</v>
      </c>
      <c r="J18" s="903"/>
      <c r="K18" s="905">
        <v>3.5669610270649299E-2</v>
      </c>
      <c r="L18" s="906">
        <v>12461</v>
      </c>
      <c r="M18" s="908">
        <v>-5.151379468554973E-2</v>
      </c>
      <c r="N18" s="906">
        <v>-18638</v>
      </c>
      <c r="O18" s="908">
        <v>7.4916658895934463E-2</v>
      </c>
      <c r="P18" s="906">
        <v>25709</v>
      </c>
      <c r="Q18" s="908">
        <f t="shared" si="0"/>
        <v>4.7303030549478597E-2</v>
      </c>
      <c r="R18" s="902">
        <f t="shared" si="1"/>
        <v>17449</v>
      </c>
      <c r="S18" s="908">
        <f t="shared" si="2"/>
        <v>5.4107153026200727E-2</v>
      </c>
      <c r="T18" s="902">
        <f t="shared" si="3"/>
        <v>20903</v>
      </c>
      <c r="U18" s="908">
        <f>[1]Cuadro2_ampl!V15</f>
        <v>5.7831081186390465E-2</v>
      </c>
      <c r="V18" s="906">
        <f>[1]Cuadro2_ampl!W15</f>
        <v>22263</v>
      </c>
    </row>
    <row r="19" spans="2:24" ht="15" customHeight="1" x14ac:dyDescent="0.25">
      <c r="B19" s="879" t="s">
        <v>358</v>
      </c>
      <c r="C19" s="880">
        <v>250037</v>
      </c>
      <c r="D19" s="880">
        <v>269854</v>
      </c>
      <c r="E19" s="880">
        <v>232243</v>
      </c>
      <c r="F19" s="880">
        <v>193436</v>
      </c>
      <c r="G19" s="880">
        <v>177423</v>
      </c>
      <c r="H19" s="880">
        <v>155241</v>
      </c>
      <c r="I19" s="880">
        <v>155241</v>
      </c>
      <c r="J19" s="881"/>
      <c r="K19" s="910">
        <v>7.92562700720294E-2</v>
      </c>
      <c r="L19" s="911">
        <v>19817</v>
      </c>
      <c r="M19" s="912">
        <v>-0.13937536593861866</v>
      </c>
      <c r="N19" s="911">
        <v>-37611</v>
      </c>
      <c r="O19" s="912">
        <v>-0.16709653251120593</v>
      </c>
      <c r="P19" s="911">
        <v>-38807</v>
      </c>
      <c r="Q19" s="912">
        <f t="shared" si="0"/>
        <v>-8.2781902024442244E-2</v>
      </c>
      <c r="R19" s="1000">
        <f t="shared" si="1"/>
        <v>-16013</v>
      </c>
      <c r="S19" s="912">
        <f t="shared" si="2"/>
        <v>-0.12502324952232802</v>
      </c>
      <c r="T19" s="1000">
        <f t="shared" si="3"/>
        <v>-22182</v>
      </c>
      <c r="U19" s="912">
        <f>[1]Cuadro2_ampl!V16</f>
        <v>-0.13456907124540085</v>
      </c>
      <c r="V19" s="911">
        <f>[1]Cuadro2_ampl!W16</f>
        <v>-24139</v>
      </c>
    </row>
    <row r="20" spans="2:24" x14ac:dyDescent="0.25">
      <c r="B20" s="885" t="s">
        <v>354</v>
      </c>
      <c r="C20" s="886">
        <v>151801</v>
      </c>
      <c r="D20" s="886">
        <v>156579</v>
      </c>
      <c r="E20" s="886">
        <v>135892</v>
      </c>
      <c r="F20" s="886">
        <v>108656</v>
      </c>
      <c r="G20" s="886">
        <v>96561</v>
      </c>
      <c r="H20" s="886">
        <v>83465</v>
      </c>
      <c r="I20" s="886">
        <v>83465</v>
      </c>
      <c r="J20" s="887"/>
      <c r="K20" s="888">
        <v>3.1475418475504169E-2</v>
      </c>
      <c r="L20" s="889">
        <v>4778</v>
      </c>
      <c r="M20" s="891">
        <v>-0.13211861105256772</v>
      </c>
      <c r="N20" s="889">
        <v>-20687</v>
      </c>
      <c r="O20" s="891">
        <v>-0.20042386601124418</v>
      </c>
      <c r="P20" s="889">
        <v>-27236</v>
      </c>
      <c r="Q20" s="891">
        <f t="shared" si="0"/>
        <v>-0.11131460756884115</v>
      </c>
      <c r="R20" s="886">
        <f t="shared" si="1"/>
        <v>-12095</v>
      </c>
      <c r="S20" s="891">
        <f t="shared" si="2"/>
        <v>-0.1356241132548337</v>
      </c>
      <c r="T20" s="886">
        <f t="shared" si="3"/>
        <v>-13096</v>
      </c>
      <c r="U20" s="891">
        <f>[1]Cuadro2_ampl!V17</f>
        <v>-0.14178337137804098</v>
      </c>
      <c r="V20" s="889">
        <f>[1]Cuadro2_ampl!W17</f>
        <v>-13789</v>
      </c>
    </row>
    <row r="21" spans="2:24" x14ac:dyDescent="0.25">
      <c r="B21" s="885" t="s">
        <v>355</v>
      </c>
      <c r="C21" s="886">
        <v>63386</v>
      </c>
      <c r="D21" s="886">
        <v>72932</v>
      </c>
      <c r="E21" s="886">
        <v>62960</v>
      </c>
      <c r="F21" s="886">
        <v>55260</v>
      </c>
      <c r="G21" s="886">
        <v>52537</v>
      </c>
      <c r="H21" s="886">
        <v>47326</v>
      </c>
      <c r="I21" s="886">
        <v>47326</v>
      </c>
      <c r="J21" s="887"/>
      <c r="K21" s="888">
        <v>0.15060107910264087</v>
      </c>
      <c r="L21" s="889">
        <v>9546</v>
      </c>
      <c r="M21" s="891">
        <v>-0.13673010475511438</v>
      </c>
      <c r="N21" s="889">
        <v>-9972</v>
      </c>
      <c r="O21" s="891">
        <v>-0.12229987293519695</v>
      </c>
      <c r="P21" s="889">
        <v>-7700</v>
      </c>
      <c r="Q21" s="891">
        <f t="shared" si="0"/>
        <v>-4.9276149113282708E-2</v>
      </c>
      <c r="R21" s="886">
        <f t="shared" si="1"/>
        <v>-2723</v>
      </c>
      <c r="S21" s="891">
        <f t="shared" si="2"/>
        <v>-9.9187239469326394E-2</v>
      </c>
      <c r="T21" s="886">
        <f t="shared" si="3"/>
        <v>-5211</v>
      </c>
      <c r="U21" s="891">
        <f>[1]Cuadro2_ampl!V18</f>
        <v>-0.11556718370398056</v>
      </c>
      <c r="V21" s="889">
        <f>[1]Cuadro2_ampl!W18</f>
        <v>-6184</v>
      </c>
    </row>
    <row r="22" spans="2:24" x14ac:dyDescent="0.25">
      <c r="B22" s="901" t="s">
        <v>356</v>
      </c>
      <c r="C22" s="902">
        <v>34850</v>
      </c>
      <c r="D22" s="902">
        <v>40343</v>
      </c>
      <c r="E22" s="902">
        <v>33391</v>
      </c>
      <c r="F22" s="902">
        <v>29520</v>
      </c>
      <c r="G22" s="902">
        <v>28325</v>
      </c>
      <c r="H22" s="902">
        <v>24450</v>
      </c>
      <c r="I22" s="902">
        <v>24450</v>
      </c>
      <c r="J22" s="903"/>
      <c r="K22" s="905">
        <v>0.15761836441893839</v>
      </c>
      <c r="L22" s="906">
        <v>5493</v>
      </c>
      <c r="M22" s="908">
        <v>-0.17232233596906521</v>
      </c>
      <c r="N22" s="906">
        <v>-6952</v>
      </c>
      <c r="O22" s="908">
        <v>-0.11592944206522715</v>
      </c>
      <c r="P22" s="906">
        <v>-3871</v>
      </c>
      <c r="Q22" s="908">
        <f t="shared" si="0"/>
        <v>-4.0481029810298108E-2</v>
      </c>
      <c r="R22" s="902">
        <f t="shared" si="1"/>
        <v>-1195</v>
      </c>
      <c r="S22" s="908">
        <f t="shared" si="2"/>
        <v>-0.13680494263018539</v>
      </c>
      <c r="T22" s="902">
        <f t="shared" si="3"/>
        <v>-3875</v>
      </c>
      <c r="U22" s="908">
        <f>[1]Cuadro2_ampl!V19</f>
        <v>-0.14558289069052277</v>
      </c>
      <c r="V22" s="906">
        <f>[1]Cuadro2_ampl!W19</f>
        <v>-4166</v>
      </c>
    </row>
    <row r="23" spans="2:24" x14ac:dyDescent="0.25">
      <c r="B23" s="913"/>
      <c r="C23" s="913"/>
      <c r="D23" s="913"/>
      <c r="E23" s="913"/>
      <c r="F23" s="913"/>
      <c r="G23" s="913"/>
      <c r="H23" s="913"/>
      <c r="I23" s="913"/>
      <c r="J23" s="913"/>
      <c r="K23" s="913"/>
      <c r="L23" s="913"/>
      <c r="M23" s="913"/>
      <c r="N23" s="913"/>
      <c r="O23" s="913"/>
      <c r="P23" s="913"/>
      <c r="Q23" s="913"/>
      <c r="R23" s="913"/>
      <c r="S23" s="913"/>
      <c r="T23" s="913"/>
      <c r="U23" s="913"/>
      <c r="V23" s="913"/>
    </row>
    <row r="24" spans="2:24" x14ac:dyDescent="0.25">
      <c r="B24" s="914"/>
      <c r="C24" s="1037" t="s">
        <v>349</v>
      </c>
      <c r="D24" s="1037"/>
      <c r="E24" s="1037"/>
      <c r="F24" s="1037"/>
      <c r="G24" s="1037"/>
      <c r="H24" s="1037"/>
      <c r="I24" s="1037"/>
      <c r="J24" s="1037"/>
      <c r="K24" s="1037" t="s">
        <v>350</v>
      </c>
      <c r="L24" s="1037"/>
      <c r="M24" s="1037"/>
      <c r="N24" s="1037"/>
      <c r="O24" s="1037"/>
      <c r="P24" s="1037"/>
      <c r="Q24" s="1037"/>
      <c r="R24" s="1037"/>
      <c r="S24" s="1037"/>
      <c r="T24" s="1037"/>
      <c r="U24" s="1037"/>
      <c r="V24" s="1037"/>
    </row>
    <row r="25" spans="2:24" ht="24" customHeight="1" x14ac:dyDescent="0.25">
      <c r="B25" s="914"/>
      <c r="C25" s="1038"/>
      <c r="D25" s="1038"/>
      <c r="E25" s="1038"/>
      <c r="F25" s="1038"/>
      <c r="G25" s="1038"/>
      <c r="H25" s="1038"/>
      <c r="I25" s="1038"/>
      <c r="J25" s="1038"/>
      <c r="K25" s="1038">
        <v>43830</v>
      </c>
      <c r="L25" s="1039"/>
      <c r="M25" s="1040">
        <v>44196</v>
      </c>
      <c r="N25" s="1040"/>
      <c r="O25" s="1040">
        <v>44561</v>
      </c>
      <c r="P25" s="1040"/>
      <c r="Q25" s="1040">
        <v>44926</v>
      </c>
      <c r="R25" s="1040"/>
      <c r="S25" s="1040">
        <v>44926</v>
      </c>
      <c r="T25" s="1040"/>
      <c r="U25" s="1040">
        <f>U6</f>
        <v>45322</v>
      </c>
      <c r="V25" s="1040"/>
    </row>
    <row r="26" spans="2:24" x14ac:dyDescent="0.25">
      <c r="B26" s="869"/>
      <c r="C26" s="870">
        <v>43465</v>
      </c>
      <c r="D26" s="870">
        <v>43830</v>
      </c>
      <c r="E26" s="870">
        <v>44196</v>
      </c>
      <c r="F26" s="870">
        <v>44561</v>
      </c>
      <c r="G26" s="870">
        <v>44926</v>
      </c>
      <c r="H26" s="870">
        <v>45291</v>
      </c>
      <c r="I26" s="870">
        <f>I7</f>
        <v>45322</v>
      </c>
      <c r="J26" s="870"/>
      <c r="K26" s="870" t="s">
        <v>31</v>
      </c>
      <c r="L26" s="870" t="s">
        <v>351</v>
      </c>
      <c r="M26" s="870" t="s">
        <v>31</v>
      </c>
      <c r="N26" s="870" t="s">
        <v>351</v>
      </c>
      <c r="O26" s="870" t="s">
        <v>31</v>
      </c>
      <c r="P26" s="870" t="s">
        <v>351</v>
      </c>
      <c r="Q26" s="870" t="s">
        <v>31</v>
      </c>
      <c r="R26" s="870" t="s">
        <v>351</v>
      </c>
      <c r="S26" s="870" t="s">
        <v>31</v>
      </c>
      <c r="T26" s="870" t="s">
        <v>351</v>
      </c>
      <c r="U26" s="870" t="s">
        <v>31</v>
      </c>
      <c r="V26" s="870" t="s">
        <v>351</v>
      </c>
    </row>
    <row r="27" spans="2:24" x14ac:dyDescent="0.25">
      <c r="B27" s="871" t="s">
        <v>75</v>
      </c>
      <c r="C27" s="872">
        <v>1320659</v>
      </c>
      <c r="D27" s="872">
        <v>1411021</v>
      </c>
      <c r="E27" s="872">
        <v>1427207</v>
      </c>
      <c r="F27" s="872">
        <v>1569205</v>
      </c>
      <c r="G27" s="872">
        <v>1727429</v>
      </c>
      <c r="H27" s="872">
        <v>1906051</v>
      </c>
      <c r="I27" s="872">
        <v>1906051</v>
      </c>
      <c r="J27" s="873"/>
      <c r="K27" s="874">
        <v>6.842190149008931E-2</v>
      </c>
      <c r="L27" s="875">
        <v>90362</v>
      </c>
      <c r="M27" s="876">
        <v>1.1471126227037054E-2</v>
      </c>
      <c r="N27" s="872">
        <v>16186</v>
      </c>
      <c r="O27" s="877">
        <v>9.9493626362538778E-2</v>
      </c>
      <c r="P27" s="872">
        <v>141998</v>
      </c>
      <c r="Q27" s="877">
        <f>G27/F27-1</f>
        <v>0.10083067540569912</v>
      </c>
      <c r="R27" s="872">
        <f>G27-F27</f>
        <v>158224</v>
      </c>
      <c r="S27" s="877">
        <f>H27/G27-1</f>
        <v>0.10340338155721596</v>
      </c>
      <c r="T27" s="872">
        <f>H27-G27</f>
        <v>178622</v>
      </c>
      <c r="U27" s="877">
        <f>[1]Cuadro2_ampl!V24</f>
        <v>9.6048924106680866E-2</v>
      </c>
      <c r="V27" s="878">
        <f>[1]Cuadro2_ampl!W24</f>
        <v>167031</v>
      </c>
    </row>
    <row r="28" spans="2:24" ht="15" customHeight="1" x14ac:dyDescent="0.25">
      <c r="B28" s="915" t="s">
        <v>359</v>
      </c>
      <c r="C28" s="916">
        <v>52274</v>
      </c>
      <c r="D28" s="916">
        <v>60438</v>
      </c>
      <c r="E28" s="916">
        <v>61411</v>
      </c>
      <c r="F28" s="916">
        <v>62214</v>
      </c>
      <c r="G28" s="916">
        <v>65642</v>
      </c>
      <c r="H28" s="916">
        <v>69697</v>
      </c>
      <c r="I28" s="916">
        <v>69697</v>
      </c>
      <c r="J28" s="881"/>
      <c r="K28" s="917">
        <v>0.15617706699315148</v>
      </c>
      <c r="L28" s="916">
        <v>8164</v>
      </c>
      <c r="M28" s="918">
        <v>1.6099142923326371E-2</v>
      </c>
      <c r="N28" s="919">
        <v>973</v>
      </c>
      <c r="O28" s="918">
        <v>1.3075833319763586E-2</v>
      </c>
      <c r="P28" s="919">
        <v>803</v>
      </c>
      <c r="Q28" s="918">
        <f t="shared" ref="Q28:Q42" si="4">G28/F28-1</f>
        <v>5.510013823255222E-2</v>
      </c>
      <c r="R28" s="916">
        <f t="shared" ref="R28:R41" si="5">G28-F28</f>
        <v>3428</v>
      </c>
      <c r="S28" s="918">
        <f t="shared" ref="S28:S42" si="6">H28/G28-1</f>
        <v>6.1774473660156648E-2</v>
      </c>
      <c r="T28" s="916">
        <f t="shared" ref="T28:T42" si="7">H28-G28</f>
        <v>4055</v>
      </c>
      <c r="U28" s="920">
        <f>[1]Cuadro2_ampl!V25</f>
        <v>5.7441094809667526E-2</v>
      </c>
      <c r="V28" s="919">
        <f>[1]Cuadro2_ampl!W25</f>
        <v>3786</v>
      </c>
    </row>
    <row r="29" spans="2:24" x14ac:dyDescent="0.25">
      <c r="B29" s="885" t="s">
        <v>360</v>
      </c>
      <c r="C29" s="886">
        <v>224714</v>
      </c>
      <c r="D29" s="886">
        <v>246617</v>
      </c>
      <c r="E29" s="886">
        <v>254644</v>
      </c>
      <c r="F29" s="886">
        <v>292469</v>
      </c>
      <c r="G29" s="886">
        <v>351993</v>
      </c>
      <c r="H29" s="886">
        <v>427677</v>
      </c>
      <c r="I29" s="886">
        <v>427677</v>
      </c>
      <c r="J29" s="887"/>
      <c r="K29" s="888">
        <v>9.747056258177067E-2</v>
      </c>
      <c r="L29" s="886">
        <v>21903</v>
      </c>
      <c r="M29" s="891">
        <v>3.2548445565390827E-2</v>
      </c>
      <c r="N29" s="889">
        <v>8027</v>
      </c>
      <c r="O29" s="891">
        <v>0.14854070781169004</v>
      </c>
      <c r="P29" s="889">
        <v>37825</v>
      </c>
      <c r="Q29" s="891">
        <f t="shared" si="4"/>
        <v>0.20352242459884629</v>
      </c>
      <c r="R29" s="886">
        <f t="shared" si="5"/>
        <v>59524</v>
      </c>
      <c r="S29" s="891">
        <f t="shared" si="6"/>
        <v>0.21501563951555847</v>
      </c>
      <c r="T29" s="886">
        <f t="shared" si="7"/>
        <v>75684</v>
      </c>
      <c r="U29" s="890">
        <f>[1]Cuadro2_ampl!V26</f>
        <v>0.18972668474859167</v>
      </c>
      <c r="V29" s="889">
        <f>[1]Cuadro2_ampl!W26</f>
        <v>68202</v>
      </c>
    </row>
    <row r="30" spans="2:24" x14ac:dyDescent="0.25">
      <c r="B30" s="885" t="s">
        <v>361</v>
      </c>
      <c r="C30" s="886">
        <v>235924</v>
      </c>
      <c r="D30" s="886">
        <v>250318</v>
      </c>
      <c r="E30" s="886">
        <v>253202</v>
      </c>
      <c r="F30" s="886">
        <v>291129</v>
      </c>
      <c r="G30" s="886">
        <v>322595</v>
      </c>
      <c r="H30" s="886">
        <v>343152</v>
      </c>
      <c r="I30" s="886">
        <v>343152</v>
      </c>
      <c r="J30" s="887"/>
      <c r="K30" s="888">
        <v>6.1011173089638993E-2</v>
      </c>
      <c r="L30" s="886">
        <v>14394</v>
      </c>
      <c r="M30" s="891">
        <v>1.1521344849351633E-2</v>
      </c>
      <c r="N30" s="889">
        <v>2884</v>
      </c>
      <c r="O30" s="891">
        <v>0.14978949613352177</v>
      </c>
      <c r="P30" s="889">
        <v>37927</v>
      </c>
      <c r="Q30" s="891">
        <f t="shared" si="4"/>
        <v>0.1080826712556977</v>
      </c>
      <c r="R30" s="886">
        <f t="shared" si="5"/>
        <v>31466</v>
      </c>
      <c r="S30" s="891">
        <f t="shared" si="6"/>
        <v>6.3723864288039112E-2</v>
      </c>
      <c r="T30" s="886">
        <f t="shared" si="7"/>
        <v>20557</v>
      </c>
      <c r="U30" s="890">
        <f>[1]Cuadro2_ampl!V27</f>
        <v>5.7215302189592032E-2</v>
      </c>
      <c r="V30" s="889">
        <f>[1]Cuadro2_ampl!W27</f>
        <v>18571</v>
      </c>
    </row>
    <row r="31" spans="2:24" x14ac:dyDescent="0.25">
      <c r="B31" s="885" t="s">
        <v>362</v>
      </c>
      <c r="C31" s="886">
        <v>94802</v>
      </c>
      <c r="D31" s="886">
        <v>96748</v>
      </c>
      <c r="E31" s="886">
        <v>88465</v>
      </c>
      <c r="F31" s="886">
        <v>91795</v>
      </c>
      <c r="G31" s="886">
        <v>97929</v>
      </c>
      <c r="H31" s="886">
        <v>104917</v>
      </c>
      <c r="I31" s="886">
        <v>104917</v>
      </c>
      <c r="J31" s="887"/>
      <c r="K31" s="888">
        <v>2.0526993101411373E-2</v>
      </c>
      <c r="L31" s="886">
        <v>1946</v>
      </c>
      <c r="M31" s="891">
        <v>-8.5614172902799046E-2</v>
      </c>
      <c r="N31" s="889">
        <v>-8283</v>
      </c>
      <c r="O31" s="891">
        <v>3.764200531283568E-2</v>
      </c>
      <c r="P31" s="889">
        <v>3330</v>
      </c>
      <c r="Q31" s="891">
        <f t="shared" si="4"/>
        <v>6.6822811699983609E-2</v>
      </c>
      <c r="R31" s="886">
        <f t="shared" si="5"/>
        <v>6134</v>
      </c>
      <c r="S31" s="891">
        <f t="shared" si="6"/>
        <v>7.1357820461763088E-2</v>
      </c>
      <c r="T31" s="886">
        <f t="shared" si="7"/>
        <v>6988</v>
      </c>
      <c r="U31" s="890">
        <f>[1]Cuadro2_ampl!V28</f>
        <v>6.9828386136291831E-2</v>
      </c>
      <c r="V31" s="889">
        <f>[1]Cuadro2_ampl!W28</f>
        <v>6848</v>
      </c>
    </row>
    <row r="32" spans="2:24" x14ac:dyDescent="0.25">
      <c r="B32" s="885" t="s">
        <v>363</v>
      </c>
      <c r="C32" s="886">
        <v>166579</v>
      </c>
      <c r="D32" s="886">
        <v>170785</v>
      </c>
      <c r="E32" s="886">
        <v>156437</v>
      </c>
      <c r="F32" s="886">
        <v>169990</v>
      </c>
      <c r="G32" s="886">
        <v>175956</v>
      </c>
      <c r="H32" s="886">
        <v>181817</v>
      </c>
      <c r="I32" s="886">
        <v>181817</v>
      </c>
      <c r="J32" s="887"/>
      <c r="K32" s="888">
        <v>2.5249281121870082E-2</v>
      </c>
      <c r="L32" s="886">
        <v>4206</v>
      </c>
      <c r="M32" s="891">
        <v>-8.4012061949234385E-2</v>
      </c>
      <c r="N32" s="889">
        <v>-14348</v>
      </c>
      <c r="O32" s="891">
        <v>8.6635514616107523E-2</v>
      </c>
      <c r="P32" s="889">
        <v>13553</v>
      </c>
      <c r="Q32" s="891">
        <f t="shared" si="4"/>
        <v>3.5096182128360409E-2</v>
      </c>
      <c r="R32" s="886">
        <f t="shared" si="5"/>
        <v>5966</v>
      </c>
      <c r="S32" s="891">
        <f t="shared" si="6"/>
        <v>3.3309463729568778E-2</v>
      </c>
      <c r="T32" s="886">
        <f t="shared" si="7"/>
        <v>5861</v>
      </c>
      <c r="U32" s="890">
        <f>[1]Cuadro2_ampl!V29</f>
        <v>3.2798804837454565E-2</v>
      </c>
      <c r="V32" s="889">
        <f>[1]Cuadro2_ampl!W29</f>
        <v>5774</v>
      </c>
      <c r="X32" s="921"/>
    </row>
    <row r="33" spans="2:26" x14ac:dyDescent="0.25">
      <c r="B33" s="885" t="s">
        <v>364</v>
      </c>
      <c r="C33" s="886">
        <v>132491</v>
      </c>
      <c r="D33" s="886">
        <v>151340</v>
      </c>
      <c r="E33" s="886">
        <v>154547</v>
      </c>
      <c r="F33" s="886">
        <v>170517</v>
      </c>
      <c r="G33" s="886">
        <v>187214</v>
      </c>
      <c r="H33" s="886">
        <v>210403</v>
      </c>
      <c r="I33" s="886">
        <v>210403</v>
      </c>
      <c r="J33" s="887"/>
      <c r="K33" s="888">
        <v>0.14226626714267376</v>
      </c>
      <c r="L33" s="886">
        <v>18849</v>
      </c>
      <c r="M33" s="891">
        <v>2.1190696445090529E-2</v>
      </c>
      <c r="N33" s="889">
        <v>3207</v>
      </c>
      <c r="O33" s="891">
        <v>0.10333426077503938</v>
      </c>
      <c r="P33" s="889">
        <v>15970</v>
      </c>
      <c r="Q33" s="891">
        <f t="shared" si="4"/>
        <v>9.7919855498278752E-2</v>
      </c>
      <c r="R33" s="886">
        <f t="shared" si="5"/>
        <v>16697</v>
      </c>
      <c r="S33" s="891">
        <f t="shared" si="6"/>
        <v>0.12386359994444862</v>
      </c>
      <c r="T33" s="886">
        <f t="shared" si="7"/>
        <v>23189</v>
      </c>
      <c r="U33" s="890">
        <f>[1]Cuadro2_ampl!V30</f>
        <v>0.12660166310592791</v>
      </c>
      <c r="V33" s="889">
        <f>[1]Cuadro2_ampl!W30</f>
        <v>23644</v>
      </c>
    </row>
    <row r="34" spans="2:26" x14ac:dyDescent="0.25">
      <c r="B34" s="922" t="s">
        <v>365</v>
      </c>
      <c r="C34" s="923">
        <v>7022</v>
      </c>
      <c r="D34" s="923">
        <v>9202</v>
      </c>
      <c r="E34" s="923">
        <v>11820</v>
      </c>
      <c r="F34" s="923">
        <v>15678</v>
      </c>
      <c r="G34" s="923">
        <v>19892</v>
      </c>
      <c r="H34" s="923">
        <v>22322</v>
      </c>
      <c r="I34" s="923">
        <v>22322</v>
      </c>
      <c r="J34" s="924"/>
      <c r="K34" s="925">
        <v>0.31045286243235548</v>
      </c>
      <c r="L34" s="923">
        <v>2180</v>
      </c>
      <c r="M34" s="926">
        <v>0.28450336883286242</v>
      </c>
      <c r="N34" s="927">
        <v>2618</v>
      </c>
      <c r="O34" s="926">
        <v>0.3263959390862945</v>
      </c>
      <c r="P34" s="927">
        <v>3858</v>
      </c>
      <c r="Q34" s="926">
        <f t="shared" si="4"/>
        <v>0.26878428370965679</v>
      </c>
      <c r="R34" s="923">
        <f t="shared" si="5"/>
        <v>4214</v>
      </c>
      <c r="S34" s="926">
        <f t="shared" si="6"/>
        <v>0.12215966217574903</v>
      </c>
      <c r="T34" s="923">
        <f t="shared" si="7"/>
        <v>2430</v>
      </c>
      <c r="U34" s="928">
        <f>[1]Cuadro2_ampl!V31</f>
        <v>0.12748762501262756</v>
      </c>
      <c r="V34" s="927">
        <f>[1]Cuadro2_ampl!W31</f>
        <v>2524</v>
      </c>
    </row>
    <row r="35" spans="2:26" x14ac:dyDescent="0.25">
      <c r="B35" s="922" t="s">
        <v>366</v>
      </c>
      <c r="C35" s="923">
        <v>171</v>
      </c>
      <c r="D35" s="923">
        <v>236</v>
      </c>
      <c r="E35" s="923">
        <v>293</v>
      </c>
      <c r="F35" s="923">
        <v>388</v>
      </c>
      <c r="G35" s="923">
        <v>233</v>
      </c>
      <c r="H35" s="923">
        <v>197</v>
      </c>
      <c r="I35" s="923">
        <v>197</v>
      </c>
      <c r="J35" s="924"/>
      <c r="K35" s="925">
        <v>0.38011695906432741</v>
      </c>
      <c r="L35" s="923">
        <v>65</v>
      </c>
      <c r="M35" s="926">
        <v>0.24152542372881358</v>
      </c>
      <c r="N35" s="927">
        <v>57</v>
      </c>
      <c r="O35" s="926">
        <v>0.32423208191126274</v>
      </c>
      <c r="P35" s="927">
        <v>95</v>
      </c>
      <c r="Q35" s="926">
        <f t="shared" si="4"/>
        <v>-0.39948453608247425</v>
      </c>
      <c r="R35" s="923">
        <f t="shared" si="5"/>
        <v>-155</v>
      </c>
      <c r="S35" s="926">
        <f t="shared" si="6"/>
        <v>-0.15450643776824036</v>
      </c>
      <c r="T35" s="923">
        <f t="shared" si="7"/>
        <v>-36</v>
      </c>
      <c r="U35" s="928">
        <f>[1]Cuadro2_ampl!V32</f>
        <v>-7.5117370892018753E-2</v>
      </c>
      <c r="V35" s="927">
        <f>[1]Cuadro2_ampl!W32</f>
        <v>-16</v>
      </c>
    </row>
    <row r="36" spans="2:26" x14ac:dyDescent="0.25">
      <c r="B36" s="922" t="s">
        <v>367</v>
      </c>
      <c r="C36" s="923">
        <v>29845</v>
      </c>
      <c r="D36" s="923">
        <v>37073</v>
      </c>
      <c r="E36" s="923">
        <v>46805</v>
      </c>
      <c r="F36" s="923">
        <v>56289</v>
      </c>
      <c r="G36" s="923">
        <v>61732</v>
      </c>
      <c r="H36" s="923">
        <v>67194</v>
      </c>
      <c r="I36" s="923">
        <v>67194</v>
      </c>
      <c r="J36" s="924"/>
      <c r="K36" s="925">
        <v>0.24218462053945378</v>
      </c>
      <c r="L36" s="923">
        <v>7228</v>
      </c>
      <c r="M36" s="926">
        <v>0.26250910366034574</v>
      </c>
      <c r="N36" s="927">
        <v>9732</v>
      </c>
      <c r="O36" s="926">
        <v>0.20262792436705479</v>
      </c>
      <c r="P36" s="927">
        <v>9484</v>
      </c>
      <c r="Q36" s="926">
        <f t="shared" si="4"/>
        <v>9.6697400913144715E-2</v>
      </c>
      <c r="R36" s="923">
        <f t="shared" si="5"/>
        <v>5443</v>
      </c>
      <c r="S36" s="926">
        <f t="shared" si="6"/>
        <v>8.8479232812803676E-2</v>
      </c>
      <c r="T36" s="923">
        <f t="shared" si="7"/>
        <v>5462</v>
      </c>
      <c r="U36" s="928">
        <f>[1]Cuadro2_ampl!V33</f>
        <v>9.7600418170829428E-2</v>
      </c>
      <c r="V36" s="927">
        <f>[1]Cuadro2_ampl!W33</f>
        <v>5975</v>
      </c>
    </row>
    <row r="37" spans="2:26" x14ac:dyDescent="0.25">
      <c r="B37" s="922" t="s">
        <v>368</v>
      </c>
      <c r="C37" s="923">
        <v>21423</v>
      </c>
      <c r="D37" s="923">
        <v>24365</v>
      </c>
      <c r="E37" s="923">
        <v>24374</v>
      </c>
      <c r="F37" s="923">
        <v>23330</v>
      </c>
      <c r="G37" s="923">
        <v>22270</v>
      </c>
      <c r="H37" s="923">
        <v>27295</v>
      </c>
      <c r="I37" s="923">
        <v>27295</v>
      </c>
      <c r="J37" s="924"/>
      <c r="K37" s="925">
        <v>0.13732903888344294</v>
      </c>
      <c r="L37" s="923">
        <v>2942</v>
      </c>
      <c r="M37" s="926">
        <v>3.6938231069161276E-4</v>
      </c>
      <c r="N37" s="927">
        <v>9</v>
      </c>
      <c r="O37" s="926">
        <v>-4.2832526462624143E-2</v>
      </c>
      <c r="P37" s="927">
        <v>-1044</v>
      </c>
      <c r="Q37" s="926">
        <f t="shared" si="4"/>
        <v>-4.5435062151735983E-2</v>
      </c>
      <c r="R37" s="923">
        <f t="shared" si="5"/>
        <v>-1060</v>
      </c>
      <c r="S37" s="926">
        <f t="shared" si="6"/>
        <v>0.22563987427031873</v>
      </c>
      <c r="T37" s="923">
        <f t="shared" si="7"/>
        <v>5025</v>
      </c>
      <c r="U37" s="928">
        <f>[1]Cuadro2_ampl!V34</f>
        <v>0.21429842512679054</v>
      </c>
      <c r="V37" s="927">
        <f>[1]Cuadro2_ampl!W34</f>
        <v>4817</v>
      </c>
    </row>
    <row r="38" spans="2:26" x14ac:dyDescent="0.25">
      <c r="B38" s="922" t="s">
        <v>369</v>
      </c>
      <c r="C38" s="923">
        <v>73552</v>
      </c>
      <c r="D38" s="923">
        <v>80417</v>
      </c>
      <c r="E38" s="923">
        <v>71239</v>
      </c>
      <c r="F38" s="923">
        <v>74832</v>
      </c>
      <c r="G38" s="923">
        <v>83087</v>
      </c>
      <c r="H38" s="923">
        <v>93395</v>
      </c>
      <c r="I38" s="923">
        <v>93395</v>
      </c>
      <c r="J38" s="924"/>
      <c r="K38" s="925">
        <v>9.333532738742667E-2</v>
      </c>
      <c r="L38" s="923">
        <v>6865</v>
      </c>
      <c r="M38" s="926">
        <v>-0.11413009687006481</v>
      </c>
      <c r="N38" s="927">
        <v>-9178</v>
      </c>
      <c r="O38" s="926">
        <v>5.0435856763851206E-2</v>
      </c>
      <c r="P38" s="927">
        <v>3593</v>
      </c>
      <c r="Q38" s="926">
        <f t="shared" si="4"/>
        <v>0.11031376951036997</v>
      </c>
      <c r="R38" s="923">
        <f t="shared" si="5"/>
        <v>8255</v>
      </c>
      <c r="S38" s="926">
        <f t="shared" si="6"/>
        <v>0.12406272942818974</v>
      </c>
      <c r="T38" s="923">
        <f t="shared" si="7"/>
        <v>10308</v>
      </c>
      <c r="U38" s="928">
        <f>[1]Cuadro2_ampl!V35</f>
        <v>0.12454997531637191</v>
      </c>
      <c r="V38" s="927">
        <f>[1]Cuadro2_ampl!W35</f>
        <v>10344</v>
      </c>
    </row>
    <row r="39" spans="2:26" x14ac:dyDescent="0.25">
      <c r="B39" s="922" t="s">
        <v>370</v>
      </c>
      <c r="C39" s="923">
        <v>478</v>
      </c>
      <c r="D39" s="923">
        <v>47</v>
      </c>
      <c r="E39" s="923">
        <v>16</v>
      </c>
      <c r="F39" s="923">
        <v>0</v>
      </c>
      <c r="G39" s="923">
        <v>0</v>
      </c>
      <c r="H39" s="923">
        <v>0</v>
      </c>
      <c r="I39" s="923">
        <v>0</v>
      </c>
      <c r="J39" s="924"/>
      <c r="K39" s="925">
        <v>-0.90167364016736395</v>
      </c>
      <c r="L39" s="923">
        <v>-431</v>
      </c>
      <c r="M39" s="926">
        <v>-0.65957446808510634</v>
      </c>
      <c r="N39" s="927">
        <v>-31</v>
      </c>
      <c r="O39" s="926">
        <v>-1</v>
      </c>
      <c r="P39" s="927">
        <v>-16</v>
      </c>
      <c r="Q39" s="926" t="str">
        <f>IFERROR((G39/F39-1),"-")</f>
        <v>-</v>
      </c>
      <c r="R39" s="923">
        <f t="shared" si="5"/>
        <v>0</v>
      </c>
      <c r="S39" s="926" t="s">
        <v>374</v>
      </c>
      <c r="T39" s="923">
        <f t="shared" si="7"/>
        <v>0</v>
      </c>
      <c r="U39" s="928" t="str">
        <f>[1]Cuadro2_ampl!V36</f>
        <v>-</v>
      </c>
      <c r="V39" s="927">
        <f>[1]Cuadro2_ampl!W36</f>
        <v>0</v>
      </c>
    </row>
    <row r="40" spans="2:26" x14ac:dyDescent="0.25">
      <c r="B40" s="885" t="s">
        <v>371</v>
      </c>
      <c r="C40" s="886">
        <v>406849</v>
      </c>
      <c r="D40" s="886">
        <v>426938</v>
      </c>
      <c r="E40" s="886">
        <v>450517</v>
      </c>
      <c r="F40" s="886">
        <v>482545</v>
      </c>
      <c r="G40" s="886">
        <v>517053</v>
      </c>
      <c r="H40" s="886">
        <v>558234</v>
      </c>
      <c r="I40" s="886">
        <v>558234</v>
      </c>
      <c r="J40" s="887"/>
      <c r="K40" s="888">
        <v>4.9377041605116467E-2</v>
      </c>
      <c r="L40" s="886">
        <v>20089</v>
      </c>
      <c r="M40" s="891">
        <v>5.5228159592259241E-2</v>
      </c>
      <c r="N40" s="889">
        <v>23579</v>
      </c>
      <c r="O40" s="891">
        <v>7.109165691860686E-2</v>
      </c>
      <c r="P40" s="889">
        <v>32028</v>
      </c>
      <c r="Q40" s="891">
        <f t="shared" si="4"/>
        <v>7.1512501424737529E-2</v>
      </c>
      <c r="R40" s="886">
        <f t="shared" si="5"/>
        <v>34508</v>
      </c>
      <c r="S40" s="891">
        <f t="shared" si="6"/>
        <v>7.9645606930043966E-2</v>
      </c>
      <c r="T40" s="886">
        <f t="shared" si="7"/>
        <v>41181</v>
      </c>
      <c r="U40" s="890">
        <f>[1]Cuadro2_ampl!V37</f>
        <v>7.5365384281974368E-2</v>
      </c>
      <c r="V40" s="889">
        <f>[1]Cuadro2_ampl!W37</f>
        <v>39123</v>
      </c>
    </row>
    <row r="41" spans="2:26" x14ac:dyDescent="0.25">
      <c r="B41" s="901" t="s">
        <v>372</v>
      </c>
      <c r="C41" s="902">
        <v>7026</v>
      </c>
      <c r="D41" s="902">
        <v>7837</v>
      </c>
      <c r="E41" s="902">
        <v>7984</v>
      </c>
      <c r="F41" s="902">
        <v>8546</v>
      </c>
      <c r="G41" s="902">
        <v>9047</v>
      </c>
      <c r="H41" s="902">
        <v>10154</v>
      </c>
      <c r="I41" s="902">
        <v>10154</v>
      </c>
      <c r="J41" s="903"/>
      <c r="K41" s="905">
        <v>0.11542840876743532</v>
      </c>
      <c r="L41" s="902">
        <v>811</v>
      </c>
      <c r="M41" s="908">
        <v>1.8757177491387056E-2</v>
      </c>
      <c r="N41" s="906">
        <v>147</v>
      </c>
      <c r="O41" s="908">
        <v>7.039078156312617E-2</v>
      </c>
      <c r="P41" s="906">
        <v>562</v>
      </c>
      <c r="Q41" s="908">
        <f t="shared" si="4"/>
        <v>5.8623917622279365E-2</v>
      </c>
      <c r="R41" s="902">
        <f t="shared" si="5"/>
        <v>501</v>
      </c>
      <c r="S41" s="908">
        <f t="shared" si="6"/>
        <v>0.12236100364761793</v>
      </c>
      <c r="T41" s="902">
        <f t="shared" si="7"/>
        <v>1107</v>
      </c>
      <c r="U41" s="907">
        <f>[1]Cuadro2_ampl!V38</f>
        <v>0.11939146731341643</v>
      </c>
      <c r="V41" s="906">
        <f>[1]Cuadro2_ampl!W38</f>
        <v>1083</v>
      </c>
      <c r="X41" s="921"/>
      <c r="Y41" s="921"/>
      <c r="Z41" s="929"/>
    </row>
    <row r="42" spans="2:26" x14ac:dyDescent="0.25">
      <c r="B42" s="930" t="s">
        <v>373</v>
      </c>
      <c r="C42" s="931">
        <v>1.2526703184652961</v>
      </c>
      <c r="D42" s="931">
        <v>1.2652820209777229</v>
      </c>
      <c r="E42" s="931">
        <v>1.2694973448493636</v>
      </c>
      <c r="F42" s="931">
        <v>1.2839792757306434</v>
      </c>
      <c r="G42" s="931">
        <v>1.31519745522625</v>
      </c>
      <c r="H42" s="931">
        <v>1.3500225942121986</v>
      </c>
      <c r="I42" s="931">
        <v>1.3500225942121986</v>
      </c>
      <c r="J42" s="932"/>
      <c r="K42" s="934">
        <v>1.0067854507703089E-2</v>
      </c>
      <c r="L42" s="933">
        <v>1.2611702512426826E-2</v>
      </c>
      <c r="M42" s="934">
        <v>3.3315290992463886E-3</v>
      </c>
      <c r="N42" s="935">
        <v>4.2153238716406971E-3</v>
      </c>
      <c r="O42" s="934">
        <v>1.1407610216780828E-2</v>
      </c>
      <c r="P42" s="935">
        <v>1.4481930881279803E-2</v>
      </c>
      <c r="Q42" s="934">
        <f t="shared" si="4"/>
        <v>2.4313616337648503E-2</v>
      </c>
      <c r="R42" s="933">
        <f>G42-F42</f>
        <v>3.1218179495606568E-2</v>
      </c>
      <c r="S42" s="934">
        <f t="shared" si="6"/>
        <v>2.6479019441197016E-2</v>
      </c>
      <c r="T42" s="933">
        <f t="shared" si="7"/>
        <v>3.4825138985948634E-2</v>
      </c>
      <c r="U42" s="936">
        <f>[1]Cuadro2_ampl!O39</f>
        <v>4.2153238716406971E-3</v>
      </c>
      <c r="V42" s="935">
        <f>[1]Cuadro2_ampl!V39</f>
        <v>2.4708764918951465E-2</v>
      </c>
    </row>
  </sheetData>
  <mergeCells count="17">
    <mergeCell ref="B3:U3"/>
    <mergeCell ref="C5:J6"/>
    <mergeCell ref="K5:V5"/>
    <mergeCell ref="K6:L6"/>
    <mergeCell ref="M6:N6"/>
    <mergeCell ref="U6:V6"/>
    <mergeCell ref="O6:P6"/>
    <mergeCell ref="Q6:R6"/>
    <mergeCell ref="S6:T6"/>
    <mergeCell ref="C24:J25"/>
    <mergeCell ref="K24:V24"/>
    <mergeCell ref="K25:L25"/>
    <mergeCell ref="M25:N25"/>
    <mergeCell ref="U25:V25"/>
    <mergeCell ref="O25:P25"/>
    <mergeCell ref="Q25:R25"/>
    <mergeCell ref="S25:T25"/>
  </mergeCells>
  <pageMargins left="0.7" right="0.7" top="0.75" bottom="0.75" header="0.3" footer="0.3"/>
  <pageSetup paperSize="9" scale="69"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EVO!C8:I8</xm:f>
              <xm:sqref>J8</xm:sqref>
            </x14:sparkline>
            <x14:sparkline>
              <xm:f>EVO!C9:I9</xm:f>
              <xm:sqref>J9</xm:sqref>
            </x14:sparkline>
            <x14:sparkline>
              <xm:f>EVO!C10:I10</xm:f>
              <xm:sqref>J10</xm:sqref>
            </x14:sparkline>
            <x14:sparkline>
              <xm:f>EVO!C11:I11</xm:f>
              <xm:sqref>J11</xm:sqref>
            </x14:sparkline>
            <x14:sparkline>
              <xm:f>EVO!C12:I12</xm:f>
              <xm:sqref>J12</xm:sqref>
            </x14:sparkline>
            <x14:sparkline>
              <xm:f>EVO!C13:I13</xm:f>
              <xm:sqref>J13</xm:sqref>
            </x14:sparkline>
            <x14:sparkline>
              <xm:f>EVO!C14:I14</xm:f>
              <xm:sqref>J14</xm:sqref>
            </x14:sparkline>
            <x14:sparkline>
              <xm:f>EVO!C15:I15</xm:f>
              <xm:sqref>J15</xm:sqref>
            </x14:sparkline>
            <x14:sparkline>
              <xm:f>EVO!C16:I16</xm:f>
              <xm:sqref>J16</xm:sqref>
            </x14:sparkline>
            <x14:sparkline>
              <xm:f>EVO!C17:I17</xm:f>
              <xm:sqref>J17</xm:sqref>
            </x14:sparkline>
            <x14:sparkline>
              <xm:f>EVO!C18:I18</xm:f>
              <xm:sqref>J18</xm:sqref>
            </x14:sparkline>
            <x14:sparkline>
              <xm:f>EVO!C19:I19</xm:f>
              <xm:sqref>J19</xm:sqref>
            </x14:sparkline>
            <x14:sparkline>
              <xm:f>EVO!C20:I20</xm:f>
              <xm:sqref>J20</xm:sqref>
            </x14:sparkline>
            <x14:sparkline>
              <xm:f>EVO!C21:I21</xm:f>
              <xm:sqref>J21</xm:sqref>
            </x14:sparkline>
            <x14:sparkline>
              <xm:f>EVO!C22:I22</xm:f>
              <xm:sqref>J22</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EVO!C27:I27</xm:f>
              <xm:sqref>J27</xm:sqref>
            </x14:sparkline>
            <x14:sparkline>
              <xm:f>EVO!C28:I28</xm:f>
              <xm:sqref>J28</xm:sqref>
            </x14:sparkline>
            <x14:sparkline>
              <xm:f>EVO!C29:I29</xm:f>
              <xm:sqref>J29</xm:sqref>
            </x14:sparkline>
            <x14:sparkline>
              <xm:f>EVO!C30:I30</xm:f>
              <xm:sqref>J30</xm:sqref>
            </x14:sparkline>
            <x14:sparkline>
              <xm:f>EVO!C31:I31</xm:f>
              <xm:sqref>J31</xm:sqref>
            </x14:sparkline>
            <x14:sparkline>
              <xm:f>EVO!C32:I32</xm:f>
              <xm:sqref>J32</xm:sqref>
            </x14:sparkline>
            <x14:sparkline>
              <xm:f>EVO!C33:I33</xm:f>
              <xm:sqref>J33</xm:sqref>
            </x14:sparkline>
            <x14:sparkline>
              <xm:f>EVO!C34:I34</xm:f>
              <xm:sqref>J34</xm:sqref>
            </x14:sparkline>
            <x14:sparkline>
              <xm:f>EVO!C35:I35</xm:f>
              <xm:sqref>J35</xm:sqref>
            </x14:sparkline>
            <x14:sparkline>
              <xm:f>EVO!C36:I36</xm:f>
              <xm:sqref>J36</xm:sqref>
            </x14:sparkline>
            <x14:sparkline>
              <xm:f>EVO!C37:I37</xm:f>
              <xm:sqref>J37</xm:sqref>
            </x14:sparkline>
            <x14:sparkline>
              <xm:f>EVO!C38:I38</xm:f>
              <xm:sqref>J38</xm:sqref>
            </x14:sparkline>
            <x14:sparkline>
              <xm:f>EVO!C39:I39</xm:f>
              <xm:sqref>J39</xm:sqref>
            </x14:sparkline>
            <x14:sparkline>
              <xm:f>EVO!C40:I40</xm:f>
              <xm:sqref>J40</xm:sqref>
            </x14:sparkline>
            <x14:sparkline>
              <xm:f>EVO!C41:I41</xm:f>
              <xm:sqref>J41</xm:sqref>
            </x14:sparkline>
            <x14:sparkline>
              <xm:f>EVO!C42:I42</xm:f>
              <xm:sqref>J42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429</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258</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259</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131222</v>
      </c>
      <c r="E10" s="125"/>
      <c r="F10" s="153">
        <v>40</v>
      </c>
      <c r="G10" s="75">
        <v>0.10980645769756742</v>
      </c>
      <c r="H10" s="153">
        <v>58959</v>
      </c>
      <c r="I10" s="75">
        <v>28.272131390500057</v>
      </c>
      <c r="J10" s="153">
        <v>70155</v>
      </c>
      <c r="K10" s="75">
        <v>32.258846830096402</v>
      </c>
      <c r="L10" s="153">
        <v>8178</v>
      </c>
      <c r="M10" s="75">
        <v>4.8732510121730224</v>
      </c>
      <c r="N10" s="153">
        <v>15897</v>
      </c>
      <c r="O10" s="75">
        <v>8.4901275236959641</v>
      </c>
      <c r="P10" s="153">
        <v>2016</v>
      </c>
      <c r="Q10" s="75">
        <v>1.0178991262639532</v>
      </c>
      <c r="R10" s="153">
        <v>38408</v>
      </c>
      <c r="S10" s="75">
        <v>24.976590341073678</v>
      </c>
      <c r="T10" s="153">
        <v>3</v>
      </c>
      <c r="U10" s="75">
        <v>1.3473184993566553E-3</v>
      </c>
      <c r="V10" s="153">
        <f>F10+H10+J10+L10+N10+P10+R10+T10</f>
        <v>193656</v>
      </c>
      <c r="W10" s="75">
        <f t="shared" ref="V10:W27" si="0">G10+I10+K10+M10+O10+Q10+S10+U10</f>
        <v>100</v>
      </c>
      <c r="X10" s="154"/>
      <c r="Y10" s="155">
        <f t="shared" ref="Y10:Y27" si="1">V10/D10</f>
        <v>1.4757891207267073</v>
      </c>
    </row>
    <row r="11" spans="2:25" s="125" customFormat="1" ht="18" customHeight="1" x14ac:dyDescent="0.2">
      <c r="B11" s="32" t="s">
        <v>10</v>
      </c>
      <c r="C11" s="28"/>
      <c r="D11" s="156">
        <v>14606</v>
      </c>
      <c r="F11" s="157">
        <v>1126</v>
      </c>
      <c r="G11" s="181">
        <v>6.7192847663616684</v>
      </c>
      <c r="H11" s="157">
        <v>2893</v>
      </c>
      <c r="I11" s="181">
        <v>7.4806174477893412</v>
      </c>
      <c r="J11" s="157">
        <v>1586</v>
      </c>
      <c r="K11" s="181">
        <v>9.4083956136062028</v>
      </c>
      <c r="L11" s="157">
        <v>659</v>
      </c>
      <c r="M11" s="181">
        <v>4.4632255360759938</v>
      </c>
      <c r="N11" s="157">
        <v>1244</v>
      </c>
      <c r="O11" s="181">
        <v>7.9346231752462106</v>
      </c>
      <c r="P11" s="157">
        <v>3624</v>
      </c>
      <c r="Q11" s="181">
        <v>21.121743381993433</v>
      </c>
      <c r="R11" s="157">
        <v>7458</v>
      </c>
      <c r="S11" s="181">
        <v>42.87211007892715</v>
      </c>
      <c r="T11" s="157">
        <v>0</v>
      </c>
      <c r="U11" s="181">
        <v>0</v>
      </c>
      <c r="V11" s="157">
        <f t="shared" si="0"/>
        <v>18590</v>
      </c>
      <c r="W11" s="181">
        <f t="shared" si="0"/>
        <v>100</v>
      </c>
      <c r="X11" s="154"/>
      <c r="Y11" s="158">
        <f t="shared" si="1"/>
        <v>1.2727646172805696</v>
      </c>
    </row>
    <row r="12" spans="2:25" s="125" customFormat="1" ht="22.5" customHeight="1" x14ac:dyDescent="0.2">
      <c r="B12" s="32" t="s">
        <v>40</v>
      </c>
      <c r="C12" s="28"/>
      <c r="D12" s="156">
        <v>10546</v>
      </c>
      <c r="F12" s="126">
        <v>2751</v>
      </c>
      <c r="G12" s="181">
        <v>23.348325837081461</v>
      </c>
      <c r="H12" s="126">
        <v>935</v>
      </c>
      <c r="I12" s="181">
        <v>3.2783608195902048</v>
      </c>
      <c r="J12" s="126">
        <v>1913</v>
      </c>
      <c r="K12" s="181">
        <v>9.9050474762618688</v>
      </c>
      <c r="L12" s="126">
        <v>900</v>
      </c>
      <c r="M12" s="181">
        <v>9.3253373313343335</v>
      </c>
      <c r="N12" s="126">
        <v>1910</v>
      </c>
      <c r="O12" s="181">
        <v>15.282358820589705</v>
      </c>
      <c r="P12" s="126">
        <v>1646</v>
      </c>
      <c r="Q12" s="181">
        <v>7.6761619190404797</v>
      </c>
      <c r="R12" s="126">
        <v>4164</v>
      </c>
      <c r="S12" s="181">
        <v>31.174412793603199</v>
      </c>
      <c r="T12" s="126">
        <v>4</v>
      </c>
      <c r="U12" s="181">
        <v>9.9950024987506252E-3</v>
      </c>
      <c r="V12" s="157">
        <f t="shared" si="0"/>
        <v>14223</v>
      </c>
      <c r="W12" s="181">
        <f t="shared" si="0"/>
        <v>100</v>
      </c>
      <c r="X12" s="154"/>
      <c r="Y12" s="158">
        <f t="shared" si="1"/>
        <v>1.3486630001896454</v>
      </c>
    </row>
    <row r="13" spans="2:25" s="125" customFormat="1" ht="18" customHeight="1" x14ac:dyDescent="0.2">
      <c r="B13" s="32" t="s">
        <v>41</v>
      </c>
      <c r="C13" s="28"/>
      <c r="D13" s="156">
        <v>9922</v>
      </c>
      <c r="F13" s="157">
        <v>775</v>
      </c>
      <c r="G13" s="181">
        <v>4.3208578637510513</v>
      </c>
      <c r="H13" s="157">
        <v>4824</v>
      </c>
      <c r="I13" s="181">
        <v>17.29394449116905</v>
      </c>
      <c r="J13" s="157">
        <v>734</v>
      </c>
      <c r="K13" s="181">
        <v>2.6913372582001682</v>
      </c>
      <c r="L13" s="157">
        <v>892</v>
      </c>
      <c r="M13" s="181">
        <v>5.1198486122792266</v>
      </c>
      <c r="N13" s="157">
        <v>837</v>
      </c>
      <c r="O13" s="181">
        <v>9.8927670311185878</v>
      </c>
      <c r="P13" s="157">
        <v>348</v>
      </c>
      <c r="Q13" s="181">
        <v>3.4798149705634986</v>
      </c>
      <c r="R13" s="157">
        <v>7566</v>
      </c>
      <c r="S13" s="181">
        <v>57.201429772918416</v>
      </c>
      <c r="T13" s="157">
        <v>0</v>
      </c>
      <c r="U13" s="181">
        <v>0</v>
      </c>
      <c r="V13" s="157">
        <f t="shared" si="0"/>
        <v>15976</v>
      </c>
      <c r="W13" s="181">
        <f t="shared" si="0"/>
        <v>100</v>
      </c>
      <c r="X13" s="154"/>
      <c r="Y13" s="158">
        <f t="shared" si="1"/>
        <v>1.6101592420882886</v>
      </c>
    </row>
    <row r="14" spans="2:25" s="125" customFormat="1" ht="18" customHeight="1" x14ac:dyDescent="0.2">
      <c r="B14" s="32" t="s">
        <v>9</v>
      </c>
      <c r="C14" s="28"/>
      <c r="D14" s="156">
        <v>14422</v>
      </c>
      <c r="F14" s="157">
        <v>487</v>
      </c>
      <c r="G14" s="181">
        <v>0.42908762420957541</v>
      </c>
      <c r="H14" s="157">
        <v>918</v>
      </c>
      <c r="I14" s="181">
        <v>4.9683830171635046</v>
      </c>
      <c r="J14" s="157">
        <v>198</v>
      </c>
      <c r="K14" s="181">
        <v>4.5167118337850046E-2</v>
      </c>
      <c r="L14" s="157">
        <v>1933</v>
      </c>
      <c r="M14" s="181">
        <v>21.081752484191508</v>
      </c>
      <c r="N14" s="157">
        <v>1902</v>
      </c>
      <c r="O14" s="181">
        <v>16.700542005420054</v>
      </c>
      <c r="P14" s="157">
        <v>4515</v>
      </c>
      <c r="Q14" s="181">
        <v>17.626467931345982</v>
      </c>
      <c r="R14" s="157">
        <v>6349</v>
      </c>
      <c r="S14" s="181">
        <v>39.14859981933153</v>
      </c>
      <c r="T14" s="157">
        <v>0</v>
      </c>
      <c r="U14" s="181">
        <v>0</v>
      </c>
      <c r="V14" s="157">
        <f t="shared" si="0"/>
        <v>16302</v>
      </c>
      <c r="W14" s="181">
        <f t="shared" si="0"/>
        <v>100</v>
      </c>
      <c r="X14" s="154"/>
      <c r="Y14" s="158">
        <f t="shared" si="1"/>
        <v>1.1303563999445292</v>
      </c>
    </row>
    <row r="15" spans="2:25" s="125" customFormat="1" ht="18" customHeight="1" x14ac:dyDescent="0.2">
      <c r="B15" s="32" t="s">
        <v>8</v>
      </c>
      <c r="C15" s="28"/>
      <c r="D15" s="156">
        <v>7346</v>
      </c>
      <c r="F15" s="126">
        <v>3111</v>
      </c>
      <c r="G15" s="181">
        <v>0</v>
      </c>
      <c r="H15" s="126">
        <v>1329</v>
      </c>
      <c r="I15" s="181">
        <v>11.413246850442809</v>
      </c>
      <c r="J15" s="126">
        <v>541</v>
      </c>
      <c r="K15" s="181">
        <v>6.1619059498565552</v>
      </c>
      <c r="L15" s="126">
        <v>734</v>
      </c>
      <c r="M15" s="181">
        <v>9.0931769988773858</v>
      </c>
      <c r="N15" s="126">
        <v>2547</v>
      </c>
      <c r="O15" s="181">
        <v>28.888611700137208</v>
      </c>
      <c r="P15" s="126">
        <v>79</v>
      </c>
      <c r="Q15" s="181">
        <v>0</v>
      </c>
      <c r="R15" s="126">
        <v>3530</v>
      </c>
      <c r="S15" s="181">
        <v>44.443058500686043</v>
      </c>
      <c r="T15" s="126">
        <v>0</v>
      </c>
      <c r="U15" s="181">
        <v>0</v>
      </c>
      <c r="V15" s="157">
        <f t="shared" si="0"/>
        <v>11871</v>
      </c>
      <c r="W15" s="181">
        <f t="shared" si="0"/>
        <v>100</v>
      </c>
      <c r="X15" s="154"/>
      <c r="Y15" s="158">
        <f t="shared" si="1"/>
        <v>1.615981486523278</v>
      </c>
    </row>
    <row r="16" spans="2:25" s="128" customFormat="1" ht="18" customHeight="1" x14ac:dyDescent="0.2">
      <c r="B16" s="127" t="s">
        <v>7</v>
      </c>
      <c r="C16" s="129"/>
      <c r="D16" s="159">
        <v>40343</v>
      </c>
      <c r="E16" s="160"/>
      <c r="F16" s="161">
        <v>4486</v>
      </c>
      <c r="G16" s="182">
        <v>10.020679338261175</v>
      </c>
      <c r="H16" s="161">
        <v>8755</v>
      </c>
      <c r="I16" s="182">
        <v>9.329901443153819</v>
      </c>
      <c r="J16" s="161">
        <v>7224</v>
      </c>
      <c r="K16" s="182">
        <v>17.52243928194298</v>
      </c>
      <c r="L16" s="161">
        <v>2463</v>
      </c>
      <c r="M16" s="182">
        <v>6.0366068285814851</v>
      </c>
      <c r="N16" s="161">
        <v>3175</v>
      </c>
      <c r="O16" s="182">
        <v>6.7053854276663145</v>
      </c>
      <c r="P16" s="161">
        <v>16890</v>
      </c>
      <c r="Q16" s="182">
        <v>27.28132699753608</v>
      </c>
      <c r="R16" s="161">
        <v>12213</v>
      </c>
      <c r="S16" s="182">
        <v>22.32268567405843</v>
      </c>
      <c r="T16" s="161">
        <v>750</v>
      </c>
      <c r="U16" s="182">
        <v>0.78097500879971837</v>
      </c>
      <c r="V16" s="161">
        <f t="shared" si="0"/>
        <v>55956</v>
      </c>
      <c r="W16" s="182">
        <f t="shared" si="0"/>
        <v>100</v>
      </c>
      <c r="X16" s="162"/>
      <c r="Y16" s="158">
        <f t="shared" si="1"/>
        <v>1.3870064199489378</v>
      </c>
    </row>
    <row r="17" spans="2:25" s="128" customFormat="1" ht="18" customHeight="1" x14ac:dyDescent="0.2">
      <c r="B17" s="127" t="s">
        <v>43</v>
      </c>
      <c r="C17" s="129"/>
      <c r="D17" s="159">
        <v>23659</v>
      </c>
      <c r="E17" s="160"/>
      <c r="F17" s="161">
        <v>2287</v>
      </c>
      <c r="G17" s="182">
        <v>6.2973598149477548</v>
      </c>
      <c r="H17" s="161">
        <v>8479</v>
      </c>
      <c r="I17" s="182">
        <v>14.552923346893197</v>
      </c>
      <c r="J17" s="161">
        <v>4573</v>
      </c>
      <c r="K17" s="182">
        <v>18.975831538645608</v>
      </c>
      <c r="L17" s="161">
        <v>1411</v>
      </c>
      <c r="M17" s="182">
        <v>5.4997208263539923</v>
      </c>
      <c r="N17" s="161">
        <v>3990</v>
      </c>
      <c r="O17" s="182">
        <v>17.08542713567839</v>
      </c>
      <c r="P17" s="161">
        <v>3850</v>
      </c>
      <c r="Q17" s="182">
        <v>12.363404323203318</v>
      </c>
      <c r="R17" s="161">
        <v>7038</v>
      </c>
      <c r="S17" s="182">
        <v>25.201403844619925</v>
      </c>
      <c r="T17" s="161">
        <v>5</v>
      </c>
      <c r="U17" s="182">
        <v>2.3929169657812874E-2</v>
      </c>
      <c r="V17" s="161">
        <f t="shared" si="0"/>
        <v>31633</v>
      </c>
      <c r="W17" s="182">
        <f t="shared" si="0"/>
        <v>99.999999999999986</v>
      </c>
      <c r="X17" s="162"/>
      <c r="Y17" s="158">
        <f t="shared" si="1"/>
        <v>1.3370387590346169</v>
      </c>
    </row>
    <row r="18" spans="2:25" s="128" customFormat="1" ht="18" customHeight="1" x14ac:dyDescent="0.2">
      <c r="B18" s="127" t="s">
        <v>44</v>
      </c>
      <c r="C18" s="129"/>
      <c r="D18" s="159">
        <v>83341</v>
      </c>
      <c r="E18" s="160"/>
      <c r="F18" s="161">
        <v>62</v>
      </c>
      <c r="G18" s="182">
        <v>0.42117310443490702</v>
      </c>
      <c r="H18" s="161">
        <v>10682</v>
      </c>
      <c r="I18" s="182">
        <v>9.6183118741058653</v>
      </c>
      <c r="J18" s="161">
        <v>12824</v>
      </c>
      <c r="K18" s="182">
        <v>13.866666666666667</v>
      </c>
      <c r="L18" s="161">
        <v>7002</v>
      </c>
      <c r="M18" s="182">
        <v>8.0606580829756798</v>
      </c>
      <c r="N18" s="161">
        <v>19599</v>
      </c>
      <c r="O18" s="182">
        <v>18.894420600858368</v>
      </c>
      <c r="P18" s="161">
        <v>11116</v>
      </c>
      <c r="Q18" s="182">
        <v>7.6623748211731044</v>
      </c>
      <c r="R18" s="161">
        <v>42504</v>
      </c>
      <c r="S18" s="182">
        <v>41.460371959942776</v>
      </c>
      <c r="T18" s="161">
        <v>21</v>
      </c>
      <c r="U18" s="182">
        <v>1.602288984263233E-2</v>
      </c>
      <c r="V18" s="161">
        <f t="shared" si="0"/>
        <v>103810</v>
      </c>
      <c r="W18" s="182">
        <f t="shared" si="0"/>
        <v>99.999999999999986</v>
      </c>
      <c r="X18" s="162"/>
      <c r="Y18" s="158">
        <f t="shared" si="1"/>
        <v>1.2456054043028042</v>
      </c>
    </row>
    <row r="19" spans="2:25" s="128" customFormat="1" ht="18" customHeight="1" x14ac:dyDescent="0.2">
      <c r="B19" s="127" t="s">
        <v>6</v>
      </c>
      <c r="C19" s="129"/>
      <c r="D19" s="159">
        <v>54125</v>
      </c>
      <c r="E19" s="160"/>
      <c r="F19" s="161">
        <v>285</v>
      </c>
      <c r="G19" s="182">
        <v>0.3575259206292456</v>
      </c>
      <c r="H19" s="161">
        <v>19837</v>
      </c>
      <c r="I19" s="182">
        <v>6.0600643546657134</v>
      </c>
      <c r="J19" s="161">
        <v>1744</v>
      </c>
      <c r="K19" s="182">
        <v>9.8319628173042545E-2</v>
      </c>
      <c r="L19" s="161">
        <v>4142</v>
      </c>
      <c r="M19" s="182">
        <v>10.001787629603147</v>
      </c>
      <c r="N19" s="161">
        <v>6278</v>
      </c>
      <c r="O19" s="182">
        <v>14.864140150160887</v>
      </c>
      <c r="P19" s="161">
        <v>8145</v>
      </c>
      <c r="Q19" s="182">
        <v>14.593016327017041</v>
      </c>
      <c r="R19" s="161">
        <v>35542</v>
      </c>
      <c r="S19" s="182">
        <v>54.019187224407105</v>
      </c>
      <c r="T19" s="161">
        <v>232</v>
      </c>
      <c r="U19" s="182">
        <v>5.9587653438207605E-3</v>
      </c>
      <c r="V19" s="161">
        <f t="shared" si="0"/>
        <v>76205</v>
      </c>
      <c r="W19" s="182">
        <f t="shared" si="0"/>
        <v>100</v>
      </c>
      <c r="X19" s="162"/>
      <c r="Y19" s="158">
        <f t="shared" si="1"/>
        <v>1.407944572748268</v>
      </c>
    </row>
    <row r="20" spans="2:25" s="125" customFormat="1" ht="18" customHeight="1" x14ac:dyDescent="0.2">
      <c r="B20" s="127" t="s">
        <v>5</v>
      </c>
      <c r="C20" s="28"/>
      <c r="D20" s="156">
        <v>11669</v>
      </c>
      <c r="F20" s="157">
        <v>283</v>
      </c>
      <c r="G20" s="181">
        <v>1.8696778970751573</v>
      </c>
      <c r="H20" s="157">
        <v>1858</v>
      </c>
      <c r="I20" s="181">
        <v>6.5808959644576079</v>
      </c>
      <c r="J20" s="157">
        <v>295</v>
      </c>
      <c r="K20" s="181">
        <v>2.4157719363198815</v>
      </c>
      <c r="L20" s="157">
        <v>869</v>
      </c>
      <c r="M20" s="181">
        <v>7.2102924842650866</v>
      </c>
      <c r="N20" s="157">
        <v>1703</v>
      </c>
      <c r="O20" s="181">
        <v>12.865605331358756</v>
      </c>
      <c r="P20" s="157">
        <v>6097</v>
      </c>
      <c r="Q20" s="181">
        <v>43.169196593854132</v>
      </c>
      <c r="R20" s="157">
        <v>2480</v>
      </c>
      <c r="S20" s="181">
        <v>25.888559792669383</v>
      </c>
      <c r="T20" s="157">
        <v>0</v>
      </c>
      <c r="U20" s="181">
        <v>0</v>
      </c>
      <c r="V20" s="157">
        <f t="shared" si="0"/>
        <v>13585</v>
      </c>
      <c r="W20" s="181">
        <f t="shared" si="0"/>
        <v>100</v>
      </c>
      <c r="X20" s="154"/>
      <c r="Y20" s="158">
        <f t="shared" si="1"/>
        <v>1.164195732282115</v>
      </c>
    </row>
    <row r="21" spans="2:25" s="125" customFormat="1" ht="18" customHeight="1" x14ac:dyDescent="0.2">
      <c r="B21" s="32" t="s">
        <v>38</v>
      </c>
      <c r="C21" s="28"/>
      <c r="D21" s="156">
        <v>25579</v>
      </c>
      <c r="F21" s="157">
        <v>2169</v>
      </c>
      <c r="G21" s="181">
        <v>6.8877841448142387</v>
      </c>
      <c r="H21" s="157">
        <v>3660</v>
      </c>
      <c r="I21" s="181">
        <v>7.9655421046639594</v>
      </c>
      <c r="J21" s="157">
        <v>8825</v>
      </c>
      <c r="K21" s="181">
        <v>32.791924405145913</v>
      </c>
      <c r="L21" s="157">
        <v>3167</v>
      </c>
      <c r="M21" s="181">
        <v>12.428370839816326</v>
      </c>
      <c r="N21" s="157">
        <v>2628</v>
      </c>
      <c r="O21" s="181">
        <v>10.219726006603166</v>
      </c>
      <c r="P21" s="157">
        <v>4758</v>
      </c>
      <c r="Q21" s="181">
        <v>11.248149975333005</v>
      </c>
      <c r="R21" s="157">
        <v>6355</v>
      </c>
      <c r="S21" s="181">
        <v>18.30670562786991</v>
      </c>
      <c r="T21" s="157">
        <v>44</v>
      </c>
      <c r="U21" s="181">
        <v>0.15179689575348185</v>
      </c>
      <c r="V21" s="157">
        <f t="shared" si="0"/>
        <v>31606</v>
      </c>
      <c r="W21" s="181">
        <f t="shared" si="0"/>
        <v>100</v>
      </c>
      <c r="X21" s="154"/>
      <c r="Y21" s="158">
        <f t="shared" si="1"/>
        <v>1.2356229719691936</v>
      </c>
    </row>
    <row r="22" spans="2:25" s="125" customFormat="1" ht="21" customHeight="1" x14ac:dyDescent="0.2">
      <c r="B22" s="32" t="s">
        <v>45</v>
      </c>
      <c r="C22" s="28"/>
      <c r="D22" s="156">
        <v>65975</v>
      </c>
      <c r="F22" s="157">
        <v>2336</v>
      </c>
      <c r="G22" s="181">
        <v>2.5204128338771832</v>
      </c>
      <c r="H22" s="157">
        <v>26953</v>
      </c>
      <c r="I22" s="181">
        <v>25.114060861990048</v>
      </c>
      <c r="J22" s="157">
        <v>19795</v>
      </c>
      <c r="K22" s="181">
        <v>22.629084412420454</v>
      </c>
      <c r="L22" s="157">
        <v>7660</v>
      </c>
      <c r="M22" s="181">
        <v>9.9753421825859707</v>
      </c>
      <c r="N22" s="157">
        <v>7965</v>
      </c>
      <c r="O22" s="181">
        <v>9.2193659840240976</v>
      </c>
      <c r="P22" s="157">
        <v>9177</v>
      </c>
      <c r="Q22" s="181">
        <v>9.4349373218952568</v>
      </c>
      <c r="R22" s="157">
        <v>18407</v>
      </c>
      <c r="S22" s="181">
        <v>21.083172147001935</v>
      </c>
      <c r="T22" s="157">
        <v>16</v>
      </c>
      <c r="U22" s="181">
        <v>2.3624256205058543E-2</v>
      </c>
      <c r="V22" s="157">
        <f t="shared" si="0"/>
        <v>92309</v>
      </c>
      <c r="W22" s="181">
        <f t="shared" si="0"/>
        <v>100</v>
      </c>
      <c r="X22" s="154"/>
      <c r="Y22" s="158">
        <f t="shared" si="1"/>
        <v>1.3991511936339522</v>
      </c>
    </row>
    <row r="23" spans="2:25" s="125" customFormat="1" ht="18" customHeight="1" x14ac:dyDescent="0.2">
      <c r="B23" s="32" t="s">
        <v>46</v>
      </c>
      <c r="C23" s="28"/>
      <c r="D23" s="156">
        <v>16203</v>
      </c>
      <c r="F23" s="157">
        <v>1986</v>
      </c>
      <c r="G23" s="181">
        <v>10.863942058975686</v>
      </c>
      <c r="H23" s="157">
        <v>3209</v>
      </c>
      <c r="I23" s="181">
        <v>12.81945162959131</v>
      </c>
      <c r="J23" s="157">
        <v>996</v>
      </c>
      <c r="K23" s="181">
        <v>1.5468184169684429</v>
      </c>
      <c r="L23" s="157">
        <v>2014</v>
      </c>
      <c r="M23" s="181">
        <v>10.57941024314537</v>
      </c>
      <c r="N23" s="157">
        <v>2391</v>
      </c>
      <c r="O23" s="181">
        <v>11.810657009829281</v>
      </c>
      <c r="P23" s="157">
        <v>458</v>
      </c>
      <c r="Q23" s="181">
        <v>2.7728918779099843</v>
      </c>
      <c r="R23" s="157">
        <v>9532</v>
      </c>
      <c r="S23" s="181">
        <v>49.606828763579927</v>
      </c>
      <c r="T23" s="157">
        <v>0</v>
      </c>
      <c r="U23" s="181">
        <v>0</v>
      </c>
      <c r="V23" s="157">
        <f>F23+H23+J23+L23+N23+P23+R23+T23</f>
        <v>20586</v>
      </c>
      <c r="W23" s="181">
        <f t="shared" si="0"/>
        <v>100</v>
      </c>
      <c r="X23" s="154"/>
      <c r="Y23" s="158">
        <f t="shared" si="1"/>
        <v>1.2705054619514904</v>
      </c>
    </row>
    <row r="24" spans="2:25" s="125" customFormat="1" ht="22.5" customHeight="1" x14ac:dyDescent="0.2">
      <c r="B24" s="32" t="s">
        <v>47</v>
      </c>
      <c r="C24" s="28"/>
      <c r="D24" s="156">
        <v>6274</v>
      </c>
      <c r="F24" s="126">
        <v>493</v>
      </c>
      <c r="G24" s="183">
        <v>3.1306171360095867</v>
      </c>
      <c r="H24" s="126">
        <v>1117</v>
      </c>
      <c r="I24" s="181">
        <v>11.593768723786699</v>
      </c>
      <c r="J24" s="126">
        <v>317</v>
      </c>
      <c r="K24" s="181">
        <v>5.0179748352306772</v>
      </c>
      <c r="L24" s="126">
        <v>290</v>
      </c>
      <c r="M24" s="181">
        <v>1.6776512881965249</v>
      </c>
      <c r="N24" s="126">
        <v>1423</v>
      </c>
      <c r="O24" s="181">
        <v>14.679448771719592</v>
      </c>
      <c r="P24" s="126">
        <v>1365</v>
      </c>
      <c r="Q24" s="181">
        <v>12.732174955062911</v>
      </c>
      <c r="R24" s="126">
        <v>3195</v>
      </c>
      <c r="S24" s="181">
        <v>51.078490113840623</v>
      </c>
      <c r="T24" s="126">
        <v>16</v>
      </c>
      <c r="U24" s="181">
        <v>8.9874176153385263E-2</v>
      </c>
      <c r="V24" s="126">
        <f t="shared" si="0"/>
        <v>8216</v>
      </c>
      <c r="W24" s="181">
        <f t="shared" si="0"/>
        <v>100</v>
      </c>
      <c r="X24" s="154"/>
      <c r="Y24" s="158">
        <f t="shared" si="1"/>
        <v>1.3095313994262034</v>
      </c>
    </row>
    <row r="25" spans="2:25" s="125" customFormat="1" ht="18" customHeight="1" x14ac:dyDescent="0.2">
      <c r="B25" s="32" t="s">
        <v>48</v>
      </c>
      <c r="C25" s="28"/>
      <c r="D25" s="156">
        <v>22888</v>
      </c>
      <c r="F25" s="126">
        <v>372</v>
      </c>
      <c r="G25" s="183">
        <v>0.32482446354747685</v>
      </c>
      <c r="H25" s="126">
        <v>7825</v>
      </c>
      <c r="I25" s="181">
        <v>17.120545967583176</v>
      </c>
      <c r="J25" s="126">
        <v>1820</v>
      </c>
      <c r="K25" s="181">
        <v>6.9394317212415517</v>
      </c>
      <c r="L25" s="126">
        <v>3178</v>
      </c>
      <c r="M25" s="181">
        <v>10.256578515650633</v>
      </c>
      <c r="N25" s="126">
        <v>4710</v>
      </c>
      <c r="O25" s="181">
        <v>14.54163659032745</v>
      </c>
      <c r="P25" s="126">
        <v>680</v>
      </c>
      <c r="Q25" s="181">
        <v>1.9030120086619857</v>
      </c>
      <c r="R25" s="126">
        <v>12167</v>
      </c>
      <c r="S25" s="181">
        <v>42.788240698208547</v>
      </c>
      <c r="T25" s="126">
        <v>2436</v>
      </c>
      <c r="U25" s="181">
        <v>6.1257300347791848</v>
      </c>
      <c r="V25" s="126">
        <f t="shared" si="0"/>
        <v>33188</v>
      </c>
      <c r="W25" s="181">
        <f t="shared" si="0"/>
        <v>100</v>
      </c>
      <c r="X25" s="154"/>
      <c r="Y25" s="158">
        <f t="shared" si="1"/>
        <v>1.4500174764068507</v>
      </c>
    </row>
    <row r="26" spans="2:25" s="125" customFormat="1" ht="18" customHeight="1" x14ac:dyDescent="0.2">
      <c r="B26" s="32" t="s">
        <v>49</v>
      </c>
      <c r="C26" s="28"/>
      <c r="D26" s="156">
        <v>3866</v>
      </c>
      <c r="F26" s="126">
        <v>538</v>
      </c>
      <c r="G26" s="183">
        <v>7.345642247369466</v>
      </c>
      <c r="H26" s="126">
        <v>1216</v>
      </c>
      <c r="I26" s="181">
        <v>16.100853682747669</v>
      </c>
      <c r="J26" s="126">
        <v>1372</v>
      </c>
      <c r="K26" s="181">
        <v>24.200913242009133</v>
      </c>
      <c r="L26" s="126">
        <v>658</v>
      </c>
      <c r="M26" s="181">
        <v>8.9537423069287279</v>
      </c>
      <c r="N26" s="126">
        <v>1170</v>
      </c>
      <c r="O26" s="181">
        <v>17.272185824895772</v>
      </c>
      <c r="P26" s="126">
        <v>394</v>
      </c>
      <c r="Q26" s="181">
        <v>6.9088743299583086</v>
      </c>
      <c r="R26" s="126">
        <v>705</v>
      </c>
      <c r="S26" s="181">
        <v>19.217788366090929</v>
      </c>
      <c r="T26" s="126">
        <v>0</v>
      </c>
      <c r="U26" s="181">
        <v>0</v>
      </c>
      <c r="V26" s="126">
        <f t="shared" si="0"/>
        <v>6053</v>
      </c>
      <c r="W26" s="181">
        <f t="shared" si="0"/>
        <v>100</v>
      </c>
      <c r="X26" s="154"/>
      <c r="Y26" s="158">
        <f t="shared" si="1"/>
        <v>1.565700982928091</v>
      </c>
    </row>
    <row r="27" spans="2:25" s="125" customFormat="1" ht="18" customHeight="1" x14ac:dyDescent="0.2">
      <c r="B27" s="32" t="s">
        <v>4</v>
      </c>
      <c r="C27" s="28"/>
      <c r="D27" s="156">
        <v>1244</v>
      </c>
      <c r="F27" s="126">
        <v>220</v>
      </c>
      <c r="G27" s="183">
        <v>8.9026915113871627</v>
      </c>
      <c r="H27" s="126">
        <v>256</v>
      </c>
      <c r="I27" s="181">
        <v>14.699792960662526</v>
      </c>
      <c r="J27" s="126">
        <v>390</v>
      </c>
      <c r="K27" s="181">
        <v>20.496894409937887</v>
      </c>
      <c r="L27" s="126">
        <v>28</v>
      </c>
      <c r="M27" s="181">
        <v>2.8985507246376812</v>
      </c>
      <c r="N27" s="126">
        <v>104</v>
      </c>
      <c r="O27" s="181">
        <v>10.420979986197377</v>
      </c>
      <c r="P27" s="126">
        <v>1</v>
      </c>
      <c r="Q27" s="181">
        <v>0.34506556245686681</v>
      </c>
      <c r="R27" s="126">
        <v>668</v>
      </c>
      <c r="S27" s="181">
        <v>42.236024844720497</v>
      </c>
      <c r="T27" s="126">
        <v>0</v>
      </c>
      <c r="U27" s="181">
        <v>0</v>
      </c>
      <c r="V27" s="157">
        <f t="shared" si="0"/>
        <v>1667</v>
      </c>
      <c r="W27" s="181">
        <f t="shared" si="0"/>
        <v>100</v>
      </c>
      <c r="X27" s="154"/>
      <c r="Y27" s="158">
        <f t="shared" si="1"/>
        <v>1.340032154340836</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543230</v>
      </c>
      <c r="E30" s="23"/>
      <c r="F30" s="65">
        <f>SUM(F10:F27)</f>
        <v>23807</v>
      </c>
      <c r="G30" s="67">
        <f>F30*100/$V30</f>
        <v>3.1937185417315059</v>
      </c>
      <c r="H30" s="65">
        <f>SUM(H10:H27)</f>
        <v>163705</v>
      </c>
      <c r="I30" s="67">
        <f>H30*100/$V30</f>
        <v>21.961091018362506</v>
      </c>
      <c r="J30" s="65">
        <f>SUM(J10:J27)</f>
        <v>135302</v>
      </c>
      <c r="K30" s="67">
        <f>J30*100/$V30</f>
        <v>18.15081724422885</v>
      </c>
      <c r="L30" s="65">
        <f>SUM(L10:L27)</f>
        <v>46178</v>
      </c>
      <c r="M30" s="67">
        <f>L30*100/$V30</f>
        <v>6.1947971109370137</v>
      </c>
      <c r="N30" s="65">
        <f>SUM(N10:N27)</f>
        <v>79473</v>
      </c>
      <c r="O30" s="67">
        <f>N30*100/$V30</f>
        <v>10.661334635486536</v>
      </c>
      <c r="P30" s="65">
        <f>SUM(P10:P27)</f>
        <v>75159</v>
      </c>
      <c r="Q30" s="67">
        <f>P30*100/$V30</f>
        <v>10.082609815516372</v>
      </c>
      <c r="R30" s="65">
        <f>SUM(R10:R27)</f>
        <v>218281</v>
      </c>
      <c r="S30" s="67">
        <f>R30*100/$V30</f>
        <v>29.282483177540005</v>
      </c>
      <c r="T30" s="65">
        <f>SUM(T10:T28)</f>
        <v>3527</v>
      </c>
      <c r="U30" s="67">
        <f>T30*100/$V30</f>
        <v>0.4731484561972118</v>
      </c>
      <c r="V30" s="65">
        <f>SUM(V10:V27)</f>
        <v>745432</v>
      </c>
      <c r="W30" s="67">
        <f>G30+I30+K30+M30+O30+Q30+S30+U30</f>
        <v>100</v>
      </c>
      <c r="X30" s="174"/>
      <c r="Y30" s="175">
        <f>(V30/D30)</f>
        <v>1.3722217108775288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5"/>
      <c r="D32" s="985"/>
      <c r="E32" s="985"/>
      <c r="F32" s="985"/>
      <c r="G32" s="985"/>
      <c r="H32" s="985"/>
      <c r="I32" s="985"/>
      <c r="J32" s="985"/>
      <c r="K32" s="985"/>
      <c r="L32" s="985"/>
      <c r="N32" s="985"/>
      <c r="O32" s="985"/>
      <c r="P32" s="985"/>
      <c r="Q32" s="985"/>
      <c r="R32" s="985"/>
      <c r="S32" s="985"/>
      <c r="T32" s="985"/>
      <c r="U32" s="985"/>
      <c r="V32" s="985"/>
      <c r="W32" s="985"/>
    </row>
    <row r="33" spans="1:25" s="986" customFormat="1" x14ac:dyDescent="0.2">
      <c r="B33" s="180" t="s">
        <v>50</v>
      </c>
      <c r="F33" s="987"/>
      <c r="G33" s="987"/>
      <c r="H33" s="987"/>
      <c r="I33" s="987"/>
      <c r="J33" s="987"/>
      <c r="K33" s="987"/>
      <c r="L33" s="987"/>
      <c r="M33" s="987"/>
      <c r="N33" s="987"/>
      <c r="O33" s="987"/>
      <c r="P33" s="987"/>
      <c r="Q33" s="987"/>
      <c r="R33" s="987"/>
      <c r="S33" s="987"/>
      <c r="T33" s="987"/>
      <c r="U33" s="987"/>
      <c r="X33" s="536"/>
      <c r="Y33" s="536"/>
    </row>
    <row r="34" spans="1:25" s="986" customFormat="1" x14ac:dyDescent="0.2">
      <c r="F34" s="988"/>
      <c r="G34" s="988"/>
      <c r="H34" s="988"/>
      <c r="I34" s="988"/>
      <c r="J34" s="988"/>
      <c r="X34" s="536"/>
      <c r="Y34" s="536"/>
    </row>
    <row r="35" spans="1:25" s="986"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6"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6" customFormat="1" x14ac:dyDescent="0.2">
      <c r="T37" s="536"/>
      <c r="U37" s="536"/>
    </row>
    <row r="38" spans="1:25" s="984" customFormat="1" x14ac:dyDescent="0.2">
      <c r="T38" s="135"/>
      <c r="U38" s="135"/>
    </row>
    <row r="39" spans="1:25" s="984" customFormat="1" x14ac:dyDescent="0.2">
      <c r="T39" s="135"/>
      <c r="U39" s="135"/>
    </row>
    <row r="40" spans="1:25" s="984" customFormat="1" x14ac:dyDescent="0.2">
      <c r="T40" s="135"/>
      <c r="U40" s="135"/>
    </row>
    <row r="41" spans="1:25" s="984" customFormat="1" x14ac:dyDescent="0.2">
      <c r="T41" s="135"/>
      <c r="U41" s="135"/>
    </row>
    <row r="42" spans="1:25" s="984" customFormat="1" x14ac:dyDescent="0.2">
      <c r="T42" s="135"/>
      <c r="U42" s="135"/>
    </row>
    <row r="43" spans="1:25" s="984"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2" t="s">
        <v>428</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131222</v>
      </c>
      <c r="F10" s="551">
        <f>'41bbenpreGII'!F10+'41bbenpreGII'!H10+'41bbenpreGII'!J10+'41bbenpreGII'!L10+'41bbenpreGII'!N10</f>
        <v>153229</v>
      </c>
      <c r="G10" s="552">
        <f t="shared" ref="G10:G27" si="0">F10*100/$N10</f>
        <v>79.124323542776878</v>
      </c>
      <c r="H10" s="551">
        <f>'41bbenpreGII'!P10</f>
        <v>2016</v>
      </c>
      <c r="I10" s="552">
        <f t="shared" ref="I10:I27" si="1">H10*100/$N10</f>
        <v>1.0410211922171273</v>
      </c>
      <c r="J10" s="551">
        <f>'41bbenpreGII'!R10</f>
        <v>38408</v>
      </c>
      <c r="K10" s="552">
        <f t="shared" ref="K10:K27" si="2">J10*100/$N10</f>
        <v>19.833106126327095</v>
      </c>
      <c r="L10" s="551">
        <f>'41bbenpreGII'!T10</f>
        <v>3</v>
      </c>
      <c r="M10" s="552">
        <f t="shared" ref="M10:M27" si="3">L10*100/$N10</f>
        <v>1.5491386788945346E-3</v>
      </c>
      <c r="N10" s="551">
        <f>F10+H10+J10+L10</f>
        <v>193656</v>
      </c>
      <c r="O10" s="552">
        <f>G10+I10+K10+M10</f>
        <v>100</v>
      </c>
      <c r="P10" s="553"/>
      <c r="Q10" s="553">
        <f t="shared" ref="Q10:Q27" si="4">N10/D10</f>
        <v>1.4757891207267073</v>
      </c>
    </row>
    <row r="11" spans="2:25" s="549" customFormat="1" ht="18" customHeight="1" x14ac:dyDescent="0.2">
      <c r="B11" s="531" t="s">
        <v>10</v>
      </c>
      <c r="C11" s="546"/>
      <c r="D11" s="550">
        <f>'41bbenpreGII'!D11</f>
        <v>14606</v>
      </c>
      <c r="F11" s="551">
        <f>'41bbenpreGII'!F11+'41bbenpreGII'!H11+'41bbenpreGII'!J11+'41bbenpreGII'!L11+'41bbenpreGII'!N11</f>
        <v>7508</v>
      </c>
      <c r="G11" s="552">
        <f t="shared" si="0"/>
        <v>40.387305002689615</v>
      </c>
      <c r="H11" s="551">
        <f>'41bbenpreGII'!P11</f>
        <v>3624</v>
      </c>
      <c r="I11" s="552">
        <f t="shared" si="1"/>
        <v>19.494351802044111</v>
      </c>
      <c r="J11" s="551">
        <f>'41bbenpreGII'!R11</f>
        <v>7458</v>
      </c>
      <c r="K11" s="552">
        <f t="shared" si="2"/>
        <v>40.11834319526627</v>
      </c>
      <c r="L11" s="551">
        <f>'41bbenpreGII'!T11</f>
        <v>0</v>
      </c>
      <c r="M11" s="552">
        <f t="shared" si="3"/>
        <v>0</v>
      </c>
      <c r="N11" s="551">
        <f t="shared" ref="N11:O27" si="5">F11+H11+J11+L11</f>
        <v>18590</v>
      </c>
      <c r="O11" s="552">
        <f t="shared" si="5"/>
        <v>100</v>
      </c>
      <c r="P11" s="553"/>
      <c r="Q11" s="553">
        <f t="shared" si="4"/>
        <v>1.2727646172805696</v>
      </c>
    </row>
    <row r="12" spans="2:25" s="549" customFormat="1" ht="22.5" customHeight="1" x14ac:dyDescent="0.2">
      <c r="B12" s="531" t="s">
        <v>40</v>
      </c>
      <c r="C12" s="546"/>
      <c r="D12" s="550">
        <f>'41bbenpreGII'!D12</f>
        <v>10546</v>
      </c>
      <c r="F12" s="551">
        <f>'41bbenpreGII'!F12+'41bbenpreGII'!H12+'41bbenpreGII'!J12+'41bbenpreGII'!L12+'41bbenpreGII'!N12</f>
        <v>8409</v>
      </c>
      <c r="G12" s="552">
        <f t="shared" si="0"/>
        <v>59.122547985657036</v>
      </c>
      <c r="H12" s="551">
        <f>'41bbenpreGII'!P12</f>
        <v>1646</v>
      </c>
      <c r="I12" s="552">
        <f t="shared" si="1"/>
        <v>11.572804612247769</v>
      </c>
      <c r="J12" s="551">
        <f>'41bbenpreGII'!R12</f>
        <v>4164</v>
      </c>
      <c r="K12" s="552">
        <f t="shared" si="2"/>
        <v>29.276523940097025</v>
      </c>
      <c r="L12" s="551">
        <f>'41bbenpreGII'!T12</f>
        <v>4</v>
      </c>
      <c r="M12" s="552">
        <f t="shared" si="3"/>
        <v>2.8123461998171975E-2</v>
      </c>
      <c r="N12" s="551">
        <f t="shared" si="5"/>
        <v>14223</v>
      </c>
      <c r="O12" s="552">
        <f t="shared" si="5"/>
        <v>100</v>
      </c>
      <c r="P12" s="553"/>
      <c r="Q12" s="553">
        <f t="shared" si="4"/>
        <v>1.3486630001896454</v>
      </c>
    </row>
    <row r="13" spans="2:25" s="549" customFormat="1" ht="18" customHeight="1" x14ac:dyDescent="0.2">
      <c r="B13" s="531" t="s">
        <v>41</v>
      </c>
      <c r="C13" s="546"/>
      <c r="D13" s="550">
        <f>'41bbenpreGII'!D13</f>
        <v>9922</v>
      </c>
      <c r="F13" s="551">
        <f>'41bbenpreGII'!F13+'41bbenpreGII'!H13+'41bbenpreGII'!J13+'41bbenpreGII'!L13+'41bbenpreGII'!N13</f>
        <v>8062</v>
      </c>
      <c r="G13" s="552">
        <f t="shared" si="0"/>
        <v>50.463194792188283</v>
      </c>
      <c r="H13" s="551">
        <f>'41bbenpreGII'!P13</f>
        <v>348</v>
      </c>
      <c r="I13" s="552">
        <f t="shared" si="1"/>
        <v>2.1782674011016523</v>
      </c>
      <c r="J13" s="551">
        <f>'41bbenpreGII'!R13</f>
        <v>7566</v>
      </c>
      <c r="K13" s="552">
        <f t="shared" si="2"/>
        <v>47.358537806710068</v>
      </c>
      <c r="L13" s="551">
        <f>'41bbenpreGII'!T13</f>
        <v>0</v>
      </c>
      <c r="M13" s="552">
        <f t="shared" si="3"/>
        <v>0</v>
      </c>
      <c r="N13" s="551">
        <f t="shared" si="5"/>
        <v>15976</v>
      </c>
      <c r="O13" s="552">
        <f t="shared" si="5"/>
        <v>100</v>
      </c>
      <c r="P13" s="553"/>
      <c r="Q13" s="553">
        <f t="shared" si="4"/>
        <v>1.6101592420882886</v>
      </c>
    </row>
    <row r="14" spans="2:25" s="549" customFormat="1" ht="18" customHeight="1" x14ac:dyDescent="0.2">
      <c r="B14" s="531" t="s">
        <v>9</v>
      </c>
      <c r="C14" s="546"/>
      <c r="D14" s="550">
        <f>'41bbenpreGII'!D14</f>
        <v>14422</v>
      </c>
      <c r="F14" s="551">
        <f>'41bbenpreGII'!F14+'41bbenpreGII'!H14+'41bbenpreGII'!J14+'41bbenpreGII'!L14+'41bbenpreGII'!N14</f>
        <v>5438</v>
      </c>
      <c r="G14" s="552">
        <f t="shared" si="0"/>
        <v>33.357870199975466</v>
      </c>
      <c r="H14" s="551">
        <f>'41bbenpreGII'!P14</f>
        <v>4515</v>
      </c>
      <c r="I14" s="552">
        <f t="shared" si="1"/>
        <v>27.695988222304013</v>
      </c>
      <c r="J14" s="551">
        <f>'41bbenpreGII'!R14</f>
        <v>6349</v>
      </c>
      <c r="K14" s="552">
        <f t="shared" si="2"/>
        <v>38.946141577720525</v>
      </c>
      <c r="L14" s="551">
        <f>'41bbenpreGII'!T14</f>
        <v>0</v>
      </c>
      <c r="M14" s="552">
        <f t="shared" si="3"/>
        <v>0</v>
      </c>
      <c r="N14" s="551">
        <f t="shared" si="5"/>
        <v>16302</v>
      </c>
      <c r="O14" s="552">
        <f t="shared" si="5"/>
        <v>100</v>
      </c>
      <c r="P14" s="553"/>
      <c r="Q14" s="553">
        <f t="shared" si="4"/>
        <v>1.1303563999445292</v>
      </c>
    </row>
    <row r="15" spans="2:25" s="549" customFormat="1" ht="18" customHeight="1" x14ac:dyDescent="0.2">
      <c r="B15" s="531" t="s">
        <v>8</v>
      </c>
      <c r="C15" s="546"/>
      <c r="D15" s="550">
        <f>'41bbenpreGII'!D15</f>
        <v>7346</v>
      </c>
      <c r="F15" s="551">
        <f>'41bbenpreGII'!F15+'41bbenpreGII'!H15+'41bbenpreGII'!J15+'41bbenpreGII'!L15+'41bbenpreGII'!N15</f>
        <v>8262</v>
      </c>
      <c r="G15" s="552">
        <f t="shared" si="0"/>
        <v>69.598180439727059</v>
      </c>
      <c r="H15" s="551">
        <f>'41bbenpreGII'!P15</f>
        <v>79</v>
      </c>
      <c r="I15" s="552">
        <f t="shared" si="1"/>
        <v>0.66548732204532057</v>
      </c>
      <c r="J15" s="551">
        <f>'41bbenpreGII'!R15</f>
        <v>3530</v>
      </c>
      <c r="K15" s="552">
        <f t="shared" si="2"/>
        <v>29.736332238227615</v>
      </c>
      <c r="L15" s="551">
        <f>'41bbenpreGII'!T15</f>
        <v>0</v>
      </c>
      <c r="M15" s="552">
        <f t="shared" si="3"/>
        <v>0</v>
      </c>
      <c r="N15" s="551">
        <f t="shared" si="5"/>
        <v>11871</v>
      </c>
      <c r="O15" s="552">
        <f t="shared" si="5"/>
        <v>100</v>
      </c>
      <c r="P15" s="553"/>
      <c r="Q15" s="553">
        <f t="shared" si="4"/>
        <v>1.615981486523278</v>
      </c>
    </row>
    <row r="16" spans="2:25" s="549" customFormat="1" ht="18" customHeight="1" x14ac:dyDescent="0.2">
      <c r="B16" s="531" t="s">
        <v>7</v>
      </c>
      <c r="C16" s="546"/>
      <c r="D16" s="550">
        <f>'41bbenpreGII'!D16</f>
        <v>40343</v>
      </c>
      <c r="F16" s="551">
        <f>'41bbenpreGII'!F16+'41bbenpreGII'!H16+'41bbenpreGII'!J16+'41bbenpreGII'!L16+'41bbenpreGII'!N16</f>
        <v>26103</v>
      </c>
      <c r="G16" s="552">
        <f t="shared" si="0"/>
        <v>46.649152905854599</v>
      </c>
      <c r="H16" s="551">
        <f>'41bbenpreGII'!P16</f>
        <v>16890</v>
      </c>
      <c r="I16" s="552">
        <f t="shared" si="1"/>
        <v>30.184430624061761</v>
      </c>
      <c r="J16" s="551">
        <f>'41bbenpreGII'!R16</f>
        <v>12213</v>
      </c>
      <c r="K16" s="552">
        <f t="shared" si="2"/>
        <v>21.826077632425477</v>
      </c>
      <c r="L16" s="551">
        <f>'41bbenpreGII'!T16</f>
        <v>750</v>
      </c>
      <c r="M16" s="552">
        <f t="shared" si="3"/>
        <v>1.34033883765816</v>
      </c>
      <c r="N16" s="551">
        <f t="shared" si="5"/>
        <v>55956</v>
      </c>
      <c r="O16" s="552">
        <f t="shared" si="5"/>
        <v>100</v>
      </c>
      <c r="P16" s="553"/>
      <c r="Q16" s="553">
        <f t="shared" si="4"/>
        <v>1.3870064199489378</v>
      </c>
    </row>
    <row r="17" spans="2:25" s="549" customFormat="1" ht="18" customHeight="1" x14ac:dyDescent="0.2">
      <c r="B17" s="531" t="s">
        <v>43</v>
      </c>
      <c r="C17" s="546"/>
      <c r="D17" s="550">
        <f>'41bbenpreGII'!D17</f>
        <v>23659</v>
      </c>
      <c r="F17" s="551">
        <f>'41bbenpreGII'!F17+'41bbenpreGII'!H17+'41bbenpreGII'!J17+'41bbenpreGII'!L17+'41bbenpreGII'!N17</f>
        <v>20740</v>
      </c>
      <c r="G17" s="552">
        <f t="shared" si="0"/>
        <v>65.564442196440424</v>
      </c>
      <c r="H17" s="551">
        <f>'41bbenpreGII'!P17</f>
        <v>3850</v>
      </c>
      <c r="I17" s="552">
        <f t="shared" si="1"/>
        <v>12.170834255366232</v>
      </c>
      <c r="J17" s="551">
        <f>'41bbenpreGII'!R17</f>
        <v>7038</v>
      </c>
      <c r="K17" s="552">
        <f t="shared" si="2"/>
        <v>22.248917269939621</v>
      </c>
      <c r="L17" s="551">
        <f>'41bbenpreGII'!T17</f>
        <v>5</v>
      </c>
      <c r="M17" s="552">
        <f t="shared" si="3"/>
        <v>1.580627825372238E-2</v>
      </c>
      <c r="N17" s="551">
        <f t="shared" si="5"/>
        <v>31633</v>
      </c>
      <c r="O17" s="552">
        <f t="shared" si="5"/>
        <v>100</v>
      </c>
      <c r="P17" s="553"/>
      <c r="Q17" s="553">
        <f t="shared" si="4"/>
        <v>1.3370387590346169</v>
      </c>
    </row>
    <row r="18" spans="2:25" s="549" customFormat="1" ht="18" customHeight="1" x14ac:dyDescent="0.2">
      <c r="B18" s="531" t="s">
        <v>44</v>
      </c>
      <c r="C18" s="546"/>
      <c r="D18" s="550">
        <f>'41bbenpreGII'!D18</f>
        <v>83341</v>
      </c>
      <c r="F18" s="551">
        <f>'41bbenpreGII'!F18+'41bbenpreGII'!H18+'41bbenpreGII'!J18+'41bbenpreGII'!L18+'41bbenpreGII'!N18</f>
        <v>50169</v>
      </c>
      <c r="G18" s="552">
        <f t="shared" si="0"/>
        <v>48.327714093054617</v>
      </c>
      <c r="H18" s="551">
        <f>'41bbenpreGII'!P18</f>
        <v>11116</v>
      </c>
      <c r="I18" s="552">
        <f t="shared" si="1"/>
        <v>10.708024275118005</v>
      </c>
      <c r="J18" s="551">
        <f>'41bbenpreGII'!R18</f>
        <v>42504</v>
      </c>
      <c r="K18" s="552">
        <f t="shared" si="2"/>
        <v>40.944032366824004</v>
      </c>
      <c r="L18" s="551">
        <f>'41bbenpreGII'!T18</f>
        <v>21</v>
      </c>
      <c r="M18" s="552">
        <f t="shared" si="3"/>
        <v>2.0229265003371546E-2</v>
      </c>
      <c r="N18" s="551">
        <f t="shared" si="5"/>
        <v>103810</v>
      </c>
      <c r="O18" s="552">
        <f t="shared" si="5"/>
        <v>100</v>
      </c>
      <c r="P18" s="553"/>
      <c r="Q18" s="553">
        <f t="shared" si="4"/>
        <v>1.2456054043028042</v>
      </c>
    </row>
    <row r="19" spans="2:25" s="549" customFormat="1" ht="18" customHeight="1" x14ac:dyDescent="0.2">
      <c r="B19" s="531" t="s">
        <v>6</v>
      </c>
      <c r="C19" s="546"/>
      <c r="D19" s="550">
        <f>'41bbenpreGII'!D19</f>
        <v>54125</v>
      </c>
      <c r="F19" s="551">
        <f>'41bbenpreGII'!F19+'41bbenpreGII'!H19+'41bbenpreGII'!J19+'41bbenpreGII'!L19+'41bbenpreGII'!N19</f>
        <v>32286</v>
      </c>
      <c r="G19" s="552">
        <f t="shared" si="0"/>
        <v>42.367298733678894</v>
      </c>
      <c r="H19" s="551">
        <f>'41bbenpreGII'!P19</f>
        <v>8145</v>
      </c>
      <c r="I19" s="552">
        <f>H19*100/$N19</f>
        <v>10.688275047569057</v>
      </c>
      <c r="J19" s="551">
        <f>'41bbenpreGII'!R19</f>
        <v>35542</v>
      </c>
      <c r="K19" s="552">
        <f>J19*100/$N19</f>
        <v>46.639984253001771</v>
      </c>
      <c r="L19" s="551">
        <f>'41bbenpreGII'!T19</f>
        <v>232</v>
      </c>
      <c r="M19" s="552">
        <f t="shared" si="3"/>
        <v>0.30444196575027888</v>
      </c>
      <c r="N19" s="551">
        <f t="shared" si="5"/>
        <v>76205</v>
      </c>
      <c r="O19" s="552">
        <f t="shared" si="5"/>
        <v>100.00000000000001</v>
      </c>
      <c r="P19" s="553"/>
      <c r="Q19" s="553">
        <f t="shared" si="4"/>
        <v>1.407944572748268</v>
      </c>
    </row>
    <row r="20" spans="2:25" s="549" customFormat="1" ht="18" customHeight="1" x14ac:dyDescent="0.2">
      <c r="B20" s="531" t="s">
        <v>5</v>
      </c>
      <c r="C20" s="546"/>
      <c r="D20" s="550">
        <f>'41bbenpreGII'!D20</f>
        <v>11669</v>
      </c>
      <c r="F20" s="551">
        <f>'41bbenpreGII'!F20+'41bbenpreGII'!H20+'41bbenpreGII'!J20+'41bbenpreGII'!L20+'41bbenpreGII'!N20</f>
        <v>5008</v>
      </c>
      <c r="G20" s="552">
        <f t="shared" si="0"/>
        <v>36.864188443135809</v>
      </c>
      <c r="H20" s="551">
        <f>'41bbenpreGII'!P20</f>
        <v>6097</v>
      </c>
      <c r="I20" s="552">
        <f>H20*100/$N20</f>
        <v>44.880382775119614</v>
      </c>
      <c r="J20" s="551">
        <f>'41bbenpreGII'!R20</f>
        <v>2480</v>
      </c>
      <c r="K20" s="552">
        <f>J20*100/$N20</f>
        <v>18.25542878174457</v>
      </c>
      <c r="L20" s="551">
        <f>'41bbenpreGII'!T20</f>
        <v>0</v>
      </c>
      <c r="M20" s="552">
        <f t="shared" si="3"/>
        <v>0</v>
      </c>
      <c r="N20" s="551">
        <f t="shared" si="5"/>
        <v>13585</v>
      </c>
      <c r="O20" s="552">
        <f t="shared" si="5"/>
        <v>100</v>
      </c>
      <c r="P20" s="553"/>
      <c r="Q20" s="553">
        <f t="shared" si="4"/>
        <v>1.164195732282115</v>
      </c>
    </row>
    <row r="21" spans="2:25" s="549" customFormat="1" ht="18" customHeight="1" x14ac:dyDescent="0.2">
      <c r="B21" s="531" t="s">
        <v>38</v>
      </c>
      <c r="C21" s="546"/>
      <c r="D21" s="550">
        <f>'41bbenpreGII'!D21</f>
        <v>25579</v>
      </c>
      <c r="F21" s="551">
        <f>'41bbenpreGII'!F21+'41bbenpreGII'!H21+'41bbenpreGII'!J21+'41bbenpreGII'!L21+'41bbenpreGII'!N21</f>
        <v>20449</v>
      </c>
      <c r="G21" s="552">
        <f t="shared" si="0"/>
        <v>64.699740555590708</v>
      </c>
      <c r="H21" s="551">
        <f>'41bbenpreGII'!P21</f>
        <v>4758</v>
      </c>
      <c r="I21" s="552">
        <f>H21*100/$N21</f>
        <v>15.054103651205468</v>
      </c>
      <c r="J21" s="551">
        <f>'41bbenpreGII'!R21</f>
        <v>6355</v>
      </c>
      <c r="K21" s="552">
        <f>J21*100/$N21</f>
        <v>20.106941719926596</v>
      </c>
      <c r="L21" s="551">
        <f>'41bbenpreGII'!T21</f>
        <v>44</v>
      </c>
      <c r="M21" s="552">
        <f t="shared" si="3"/>
        <v>0.13921407327722585</v>
      </c>
      <c r="N21" s="551">
        <f t="shared" si="5"/>
        <v>31606</v>
      </c>
      <c r="O21" s="552">
        <f t="shared" si="5"/>
        <v>100</v>
      </c>
      <c r="P21" s="553"/>
      <c r="Q21" s="553">
        <f t="shared" si="4"/>
        <v>1.2356229719691936</v>
      </c>
    </row>
    <row r="22" spans="2:25" s="549" customFormat="1" ht="21" customHeight="1" x14ac:dyDescent="0.2">
      <c r="B22" s="531" t="s">
        <v>45</v>
      </c>
      <c r="C22" s="546"/>
      <c r="D22" s="550">
        <f>'41bbenpreGII'!D22</f>
        <v>65975</v>
      </c>
      <c r="F22" s="551">
        <f>'41bbenpreGII'!F22+'41bbenpreGII'!H22+'41bbenpreGII'!J22+'41bbenpreGII'!L22+'41bbenpreGII'!N22</f>
        <v>64709</v>
      </c>
      <c r="G22" s="552">
        <f t="shared" si="0"/>
        <v>70.100423577332649</v>
      </c>
      <c r="H22" s="551">
        <f>'41bbenpreGII'!P22</f>
        <v>9177</v>
      </c>
      <c r="I22" s="552">
        <f>H22*100/$N22</f>
        <v>9.9416091605368919</v>
      </c>
      <c r="J22" s="551">
        <f>'41bbenpreGII'!R22</f>
        <v>18407</v>
      </c>
      <c r="K22" s="552">
        <f>J22*100/$N22</f>
        <v>19.940634174349196</v>
      </c>
      <c r="L22" s="551">
        <f>'41bbenpreGII'!T22</f>
        <v>16</v>
      </c>
      <c r="M22" s="552">
        <f t="shared" si="3"/>
        <v>1.7333087781256432E-2</v>
      </c>
      <c r="N22" s="551">
        <f t="shared" si="5"/>
        <v>92309</v>
      </c>
      <c r="O22" s="552">
        <f t="shared" si="5"/>
        <v>99.999999999999986</v>
      </c>
      <c r="P22" s="553"/>
      <c r="Q22" s="553">
        <f t="shared" si="4"/>
        <v>1.3991511936339522</v>
      </c>
    </row>
    <row r="23" spans="2:25" s="549" customFormat="1" ht="18" customHeight="1" x14ac:dyDescent="0.2">
      <c r="B23" s="531" t="s">
        <v>46</v>
      </c>
      <c r="C23" s="546"/>
      <c r="D23" s="550">
        <f>'41bbenpreGII'!D23</f>
        <v>16203</v>
      </c>
      <c r="F23" s="551">
        <f>'41bbenpreGII'!F23+'41bbenpreGII'!H23+'41bbenpreGII'!J23+'41bbenpreGII'!L23+'41bbenpreGII'!N23</f>
        <v>10596</v>
      </c>
      <c r="G23" s="552">
        <f t="shared" si="0"/>
        <v>51.471874089186826</v>
      </c>
      <c r="H23" s="551">
        <f>'41bbenpreGII'!P23</f>
        <v>458</v>
      </c>
      <c r="I23" s="552">
        <f>H23*100/$N23</f>
        <v>2.2248129796949385</v>
      </c>
      <c r="J23" s="551">
        <f>'41bbenpreGII'!R23</f>
        <v>9532</v>
      </c>
      <c r="K23" s="552">
        <f>J23*100/$N23</f>
        <v>46.303312931118235</v>
      </c>
      <c r="L23" s="551">
        <f>'41bbenpreGII'!T23</f>
        <v>0</v>
      </c>
      <c r="M23" s="552">
        <f t="shared" si="3"/>
        <v>0</v>
      </c>
      <c r="N23" s="551">
        <f t="shared" si="5"/>
        <v>20586</v>
      </c>
      <c r="O23" s="552">
        <f t="shared" si="5"/>
        <v>100</v>
      </c>
      <c r="P23" s="553"/>
      <c r="Q23" s="553">
        <f t="shared" si="4"/>
        <v>1.2705054619514904</v>
      </c>
    </row>
    <row r="24" spans="2:25" s="549" customFormat="1" ht="22.5" customHeight="1" x14ac:dyDescent="0.2">
      <c r="B24" s="531" t="s">
        <v>47</v>
      </c>
      <c r="C24" s="546"/>
      <c r="D24" s="550">
        <f>'41bbenpreGII'!D24</f>
        <v>6274</v>
      </c>
      <c r="F24" s="551">
        <f>'41bbenpreGII'!F24+'41bbenpreGII'!H24+'41bbenpreGII'!J24+'41bbenpreGII'!L24+'41bbenpreGII'!N24</f>
        <v>3640</v>
      </c>
      <c r="G24" s="554">
        <f t="shared" si="0"/>
        <v>44.303797468354432</v>
      </c>
      <c r="H24" s="551">
        <f>'41bbenpreGII'!P24</f>
        <v>1365</v>
      </c>
      <c r="I24" s="552">
        <f t="shared" si="1"/>
        <v>16.61392405063291</v>
      </c>
      <c r="J24" s="551">
        <f>'41bbenpreGII'!R24</f>
        <v>3195</v>
      </c>
      <c r="K24" s="552">
        <f t="shared" si="2"/>
        <v>38.887536514118793</v>
      </c>
      <c r="L24" s="551">
        <f>'41bbenpreGII'!T24</f>
        <v>16</v>
      </c>
      <c r="M24" s="552">
        <f t="shared" si="3"/>
        <v>0.19474196689386564</v>
      </c>
      <c r="N24" s="550">
        <f t="shared" si="5"/>
        <v>8216</v>
      </c>
      <c r="O24" s="552">
        <f t="shared" si="5"/>
        <v>100</v>
      </c>
      <c r="P24" s="553"/>
      <c r="Q24" s="553">
        <f t="shared" si="4"/>
        <v>1.3095313994262034</v>
      </c>
    </row>
    <row r="25" spans="2:25" s="549" customFormat="1" ht="18" customHeight="1" x14ac:dyDescent="0.2">
      <c r="B25" s="531" t="s">
        <v>48</v>
      </c>
      <c r="C25" s="546"/>
      <c r="D25" s="550">
        <f>'41bbenpreGII'!D25</f>
        <v>22888</v>
      </c>
      <c r="F25" s="551">
        <f>'41bbenpreGII'!F25+'41bbenpreGII'!H25+'41bbenpreGII'!J25+'41bbenpreGII'!L25+'41bbenpreGII'!N25</f>
        <v>17905</v>
      </c>
      <c r="G25" s="554">
        <f t="shared" si="0"/>
        <v>53.950222972158613</v>
      </c>
      <c r="H25" s="551">
        <f>'41bbenpreGII'!P25</f>
        <v>680</v>
      </c>
      <c r="I25" s="552">
        <f t="shared" si="1"/>
        <v>2.048933349403399</v>
      </c>
      <c r="J25" s="551">
        <f>'41bbenpreGII'!R25</f>
        <v>12167</v>
      </c>
      <c r="K25" s="552">
        <f t="shared" si="2"/>
        <v>36.66084126792817</v>
      </c>
      <c r="L25" s="551">
        <f>'41bbenpreGII'!T25</f>
        <v>2436</v>
      </c>
      <c r="M25" s="552">
        <f t="shared" si="3"/>
        <v>7.3400024105098227</v>
      </c>
      <c r="N25" s="550">
        <f t="shared" si="5"/>
        <v>33188</v>
      </c>
      <c r="O25" s="552">
        <f t="shared" si="5"/>
        <v>100.00000000000001</v>
      </c>
      <c r="P25" s="553"/>
      <c r="Q25" s="553">
        <f t="shared" si="4"/>
        <v>1.4500174764068507</v>
      </c>
    </row>
    <row r="26" spans="2:25" s="549" customFormat="1" ht="18" customHeight="1" x14ac:dyDescent="0.2">
      <c r="B26" s="531" t="s">
        <v>49</v>
      </c>
      <c r="C26" s="546"/>
      <c r="D26" s="550">
        <f>'41bbenpreGII'!D26</f>
        <v>3866</v>
      </c>
      <c r="F26" s="551">
        <f>'41bbenpreGII'!F26+'41bbenpreGII'!H26+'41bbenpreGII'!J26+'41bbenpreGII'!L26+'41bbenpreGII'!N26</f>
        <v>4954</v>
      </c>
      <c r="G26" s="554">
        <f t="shared" si="0"/>
        <v>81.84371386089542</v>
      </c>
      <c r="H26" s="551">
        <f>'41bbenpreGII'!P26</f>
        <v>394</v>
      </c>
      <c r="I26" s="552">
        <f t="shared" si="1"/>
        <v>6.5091690071039157</v>
      </c>
      <c r="J26" s="551">
        <f>'41bbenpreGII'!R26</f>
        <v>705</v>
      </c>
      <c r="K26" s="552">
        <f t="shared" si="2"/>
        <v>11.647117132000661</v>
      </c>
      <c r="L26" s="551">
        <f>'41bbenpreGII'!T26</f>
        <v>0</v>
      </c>
      <c r="M26" s="552">
        <f t="shared" si="3"/>
        <v>0</v>
      </c>
      <c r="N26" s="550">
        <f t="shared" si="5"/>
        <v>6053</v>
      </c>
      <c r="O26" s="552">
        <f t="shared" si="5"/>
        <v>100</v>
      </c>
      <c r="P26" s="553"/>
      <c r="Q26" s="553">
        <f t="shared" si="4"/>
        <v>1.565700982928091</v>
      </c>
    </row>
    <row r="27" spans="2:25" s="549" customFormat="1" ht="18" customHeight="1" x14ac:dyDescent="0.2">
      <c r="B27" s="531" t="s">
        <v>4</v>
      </c>
      <c r="C27" s="546"/>
      <c r="D27" s="550">
        <f>'41bbenpreGII'!D27</f>
        <v>1244</v>
      </c>
      <c r="F27" s="551">
        <f>'41bbenpreGII'!F27+'41bbenpreGII'!H27+'41bbenpreGII'!J27+'41bbenpreGII'!L27+'41bbenpreGII'!N27</f>
        <v>998</v>
      </c>
      <c r="G27" s="554">
        <f t="shared" si="0"/>
        <v>59.868026394721056</v>
      </c>
      <c r="H27" s="551">
        <f>'41bbenpreGII'!P27</f>
        <v>1</v>
      </c>
      <c r="I27" s="552">
        <f t="shared" si="1"/>
        <v>5.9988002399520096E-2</v>
      </c>
      <c r="J27" s="551">
        <f>'41bbenpreGII'!R27</f>
        <v>668</v>
      </c>
      <c r="K27" s="552">
        <f t="shared" si="2"/>
        <v>40.071985602879423</v>
      </c>
      <c r="L27" s="551">
        <f>'41bbenpreGII'!T27</f>
        <v>0</v>
      </c>
      <c r="M27" s="552">
        <f t="shared" si="3"/>
        <v>0</v>
      </c>
      <c r="N27" s="551">
        <f t="shared" si="5"/>
        <v>1667</v>
      </c>
      <c r="O27" s="552">
        <f t="shared" si="5"/>
        <v>100</v>
      </c>
      <c r="P27" s="553"/>
      <c r="Q27" s="553">
        <f t="shared" si="4"/>
        <v>1.340032154340836</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543230</v>
      </c>
      <c r="E30" s="561"/>
      <c r="F30" s="532">
        <f>SUM(F10:F27)</f>
        <v>448465</v>
      </c>
      <c r="G30" s="562">
        <f>F30*100/$N30</f>
        <v>60.161758550746413</v>
      </c>
      <c r="H30" s="532">
        <f>SUM(H10:H27)</f>
        <v>75159</v>
      </c>
      <c r="I30" s="562">
        <f>H30*100/$N30</f>
        <v>10.082609815516372</v>
      </c>
      <c r="J30" s="532">
        <f>SUM(J10:J27)</f>
        <v>218281</v>
      </c>
      <c r="K30" s="562">
        <f>J30*100/$N30</f>
        <v>29.282483177540005</v>
      </c>
      <c r="L30" s="532">
        <f>SUM(L10:L28)</f>
        <v>3527</v>
      </c>
      <c r="M30" s="562">
        <f>L30*100/$N30</f>
        <v>0.4731484561972118</v>
      </c>
      <c r="N30" s="532">
        <f>F30+H30+J30+L30</f>
        <v>745432</v>
      </c>
      <c r="O30" s="562">
        <f>G30+I30+K30+M30</f>
        <v>100</v>
      </c>
      <c r="P30" s="563"/>
      <c r="Q30" s="563">
        <f>(N30/D30)</f>
        <v>1.3722217108775288</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1" t="s">
        <v>427</v>
      </c>
      <c r="C3" s="1041"/>
      <c r="D3" s="1041"/>
      <c r="E3" s="1041"/>
      <c r="F3" s="1041"/>
      <c r="G3" s="1041"/>
      <c r="H3" s="1041"/>
      <c r="I3" s="1041"/>
      <c r="J3" s="1041"/>
      <c r="K3" s="1041"/>
      <c r="L3" s="1041"/>
      <c r="M3" s="1041"/>
      <c r="N3" s="1041"/>
      <c r="O3" s="1041"/>
      <c r="P3" s="1041"/>
      <c r="Q3" s="1041"/>
      <c r="R3" s="1041"/>
      <c r="S3" s="1041"/>
      <c r="T3" s="1041"/>
      <c r="U3" s="1041"/>
      <c r="V3" s="1041"/>
      <c r="W3" s="1041"/>
      <c r="X3" s="1041"/>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260</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259</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76267</v>
      </c>
      <c r="E10" s="125"/>
      <c r="F10" s="153">
        <v>599</v>
      </c>
      <c r="G10" s="75">
        <v>4.012173471975653</v>
      </c>
      <c r="H10" s="153">
        <v>46504</v>
      </c>
      <c r="I10" s="75">
        <v>61.699213796601569</v>
      </c>
      <c r="J10" s="153">
        <v>52115</v>
      </c>
      <c r="K10" s="75">
        <v>18.062389043875221</v>
      </c>
      <c r="L10" s="153">
        <v>372</v>
      </c>
      <c r="M10" s="75">
        <v>0.90540197818919599</v>
      </c>
      <c r="N10" s="153">
        <v>96</v>
      </c>
      <c r="O10" s="75">
        <v>0.39817397920365205</v>
      </c>
      <c r="P10" s="153">
        <v>92</v>
      </c>
      <c r="Q10" s="75">
        <v>2.5361399949277198E-3</v>
      </c>
      <c r="R10" s="153">
        <v>17023</v>
      </c>
      <c r="S10" s="75">
        <v>14.920111590159777</v>
      </c>
      <c r="T10" s="153">
        <v>0</v>
      </c>
      <c r="U10" s="75">
        <v>0</v>
      </c>
      <c r="V10" s="153">
        <f>F10+H10+J10+L10+N10+P10+R10+T10</f>
        <v>116801</v>
      </c>
      <c r="W10" s="75">
        <f t="shared" ref="V10:W27" si="0">G10+I10+K10+M10+O10+Q10+S10+U10</f>
        <v>99.999999999999986</v>
      </c>
      <c r="X10" s="154"/>
      <c r="Y10" s="155">
        <f t="shared" ref="Y10:Y27" si="1">V10/D10</f>
        <v>1.5314749498472471</v>
      </c>
    </row>
    <row r="11" spans="2:25" s="125" customFormat="1" ht="18" customHeight="1" x14ac:dyDescent="0.2">
      <c r="B11" s="32" t="s">
        <v>10</v>
      </c>
      <c r="C11" s="28"/>
      <c r="D11" s="156">
        <v>13773</v>
      </c>
      <c r="F11" s="157">
        <v>1015</v>
      </c>
      <c r="G11" s="181">
        <v>9.5502617241747672</v>
      </c>
      <c r="H11" s="157">
        <v>3805</v>
      </c>
      <c r="I11" s="181">
        <v>13.652387565431043</v>
      </c>
      <c r="J11" s="157">
        <v>3080</v>
      </c>
      <c r="K11" s="181">
        <v>21.664352099134707</v>
      </c>
      <c r="L11" s="157">
        <v>633</v>
      </c>
      <c r="M11" s="181">
        <v>5.0849268240572592</v>
      </c>
      <c r="N11" s="157">
        <v>114</v>
      </c>
      <c r="O11" s="181">
        <v>1.6023929067407328</v>
      </c>
      <c r="P11" s="157">
        <v>1276</v>
      </c>
      <c r="Q11" s="181">
        <v>2.4676850763807288</v>
      </c>
      <c r="R11" s="157">
        <v>8206</v>
      </c>
      <c r="S11" s="181">
        <v>45.977993804080761</v>
      </c>
      <c r="T11" s="157">
        <v>0</v>
      </c>
      <c r="U11" s="181">
        <v>0</v>
      </c>
      <c r="V11" s="157">
        <f t="shared" si="0"/>
        <v>18129</v>
      </c>
      <c r="W11" s="181">
        <f t="shared" si="0"/>
        <v>100</v>
      </c>
      <c r="X11" s="154"/>
      <c r="Y11" s="158">
        <f t="shared" si="1"/>
        <v>1.3162709649313875</v>
      </c>
    </row>
    <row r="12" spans="2:25" s="125" customFormat="1" ht="22.5" customHeight="1" x14ac:dyDescent="0.2">
      <c r="B12" s="32" t="s">
        <v>40</v>
      </c>
      <c r="C12" s="28"/>
      <c r="D12" s="156">
        <v>12877</v>
      </c>
      <c r="F12" s="126">
        <v>2575</v>
      </c>
      <c r="G12" s="181">
        <v>22.562277580071175</v>
      </c>
      <c r="H12" s="126">
        <v>2082</v>
      </c>
      <c r="I12" s="181">
        <v>8.1748856126080334</v>
      </c>
      <c r="J12" s="126">
        <v>4429</v>
      </c>
      <c r="K12" s="181">
        <v>24.789018810371125</v>
      </c>
      <c r="L12" s="126">
        <v>800</v>
      </c>
      <c r="M12" s="181">
        <v>8.8764616166751402</v>
      </c>
      <c r="N12" s="126">
        <v>87</v>
      </c>
      <c r="O12" s="181">
        <v>1.4234875444839858</v>
      </c>
      <c r="P12" s="126">
        <v>1280</v>
      </c>
      <c r="Q12" s="181">
        <v>5.2567361464158617</v>
      </c>
      <c r="R12" s="126">
        <v>4500</v>
      </c>
      <c r="S12" s="181">
        <v>28.917132689374682</v>
      </c>
      <c r="T12" s="126">
        <v>8</v>
      </c>
      <c r="U12" s="181">
        <v>0</v>
      </c>
      <c r="V12" s="157">
        <f t="shared" si="0"/>
        <v>15761</v>
      </c>
      <c r="W12" s="181">
        <f t="shared" si="0"/>
        <v>100.00000000000001</v>
      </c>
      <c r="X12" s="154"/>
      <c r="Y12" s="158">
        <f t="shared" si="1"/>
        <v>1.2239652092878777</v>
      </c>
    </row>
    <row r="13" spans="2:25" s="125" customFormat="1" ht="18" customHeight="1" x14ac:dyDescent="0.2">
      <c r="B13" s="32" t="s">
        <v>41</v>
      </c>
      <c r="C13" s="28"/>
      <c r="D13" s="156">
        <v>11655</v>
      </c>
      <c r="F13" s="157">
        <v>3324</v>
      </c>
      <c r="G13" s="181">
        <v>21.067835441777071</v>
      </c>
      <c r="H13" s="157">
        <v>7184</v>
      </c>
      <c r="I13" s="181">
        <v>23.637812531128599</v>
      </c>
      <c r="J13" s="157">
        <v>781</v>
      </c>
      <c r="K13" s="181">
        <v>3.117840422352824</v>
      </c>
      <c r="L13" s="157">
        <v>174</v>
      </c>
      <c r="M13" s="181">
        <v>1.8926187867317461</v>
      </c>
      <c r="N13" s="157">
        <v>6</v>
      </c>
      <c r="O13" s="181">
        <v>0.28887339376431914</v>
      </c>
      <c r="P13" s="157">
        <v>36</v>
      </c>
      <c r="Q13" s="181">
        <v>0.29883454527343362</v>
      </c>
      <c r="R13" s="157">
        <v>9857</v>
      </c>
      <c r="S13" s="181">
        <v>49.696184878972012</v>
      </c>
      <c r="T13" s="157">
        <v>0</v>
      </c>
      <c r="U13" s="181">
        <v>0</v>
      </c>
      <c r="V13" s="157">
        <f t="shared" si="0"/>
        <v>21362</v>
      </c>
      <c r="W13" s="181">
        <f t="shared" si="0"/>
        <v>100</v>
      </c>
      <c r="X13" s="154"/>
      <c r="Y13" s="158">
        <f t="shared" si="1"/>
        <v>1.8328614328614328</v>
      </c>
    </row>
    <row r="14" spans="2:25" s="125" customFormat="1" ht="18" customHeight="1" x14ac:dyDescent="0.2">
      <c r="B14" s="32" t="s">
        <v>9</v>
      </c>
      <c r="C14" s="28"/>
      <c r="D14" s="156">
        <v>12855</v>
      </c>
      <c r="F14" s="157">
        <v>547</v>
      </c>
      <c r="G14" s="181">
        <v>1.1223131063344112</v>
      </c>
      <c r="H14" s="157">
        <v>1008</v>
      </c>
      <c r="I14" s="181">
        <v>5.0218755944455014</v>
      </c>
      <c r="J14" s="157">
        <v>251</v>
      </c>
      <c r="K14" s="181">
        <v>0</v>
      </c>
      <c r="L14" s="157">
        <v>2278</v>
      </c>
      <c r="M14" s="181">
        <v>29.922008750237779</v>
      </c>
      <c r="N14" s="157">
        <v>82</v>
      </c>
      <c r="O14" s="181">
        <v>2.4538710291040515</v>
      </c>
      <c r="P14" s="157">
        <v>5573</v>
      </c>
      <c r="Q14" s="181">
        <v>21.742438653224273</v>
      </c>
      <c r="R14" s="157">
        <v>4858</v>
      </c>
      <c r="S14" s="181">
        <v>39.737492866653987</v>
      </c>
      <c r="T14" s="157">
        <v>0</v>
      </c>
      <c r="U14" s="181">
        <v>0</v>
      </c>
      <c r="V14" s="157">
        <f t="shared" si="0"/>
        <v>14597</v>
      </c>
      <c r="W14" s="181">
        <f t="shared" si="0"/>
        <v>100</v>
      </c>
      <c r="X14" s="154"/>
      <c r="Y14" s="158">
        <f t="shared" si="1"/>
        <v>1.135511474134578</v>
      </c>
    </row>
    <row r="15" spans="2:25" s="125" customFormat="1" ht="18" customHeight="1" x14ac:dyDescent="0.2">
      <c r="B15" s="32" t="s">
        <v>8</v>
      </c>
      <c r="C15" s="28"/>
      <c r="D15" s="156">
        <v>4545</v>
      </c>
      <c r="F15" s="126">
        <v>610</v>
      </c>
      <c r="G15" s="181">
        <v>0</v>
      </c>
      <c r="H15" s="126">
        <v>1494</v>
      </c>
      <c r="I15" s="181">
        <v>19.530493707647629</v>
      </c>
      <c r="J15" s="126">
        <v>433</v>
      </c>
      <c r="K15" s="181">
        <v>7.5750242013552755</v>
      </c>
      <c r="L15" s="126">
        <v>479</v>
      </c>
      <c r="M15" s="181">
        <v>11.302032913843176</v>
      </c>
      <c r="N15" s="126">
        <v>49</v>
      </c>
      <c r="O15" s="181">
        <v>2.1539206195546949</v>
      </c>
      <c r="P15" s="126">
        <v>0</v>
      </c>
      <c r="Q15" s="181">
        <v>0</v>
      </c>
      <c r="R15" s="126">
        <v>3189</v>
      </c>
      <c r="S15" s="181">
        <v>59.438528557599227</v>
      </c>
      <c r="T15" s="126">
        <v>0</v>
      </c>
      <c r="U15" s="181">
        <v>0</v>
      </c>
      <c r="V15" s="157">
        <f t="shared" si="0"/>
        <v>6254</v>
      </c>
      <c r="W15" s="181">
        <f t="shared" si="0"/>
        <v>100</v>
      </c>
      <c r="X15" s="154"/>
      <c r="Y15" s="158">
        <f t="shared" si="1"/>
        <v>1.376017601760176</v>
      </c>
    </row>
    <row r="16" spans="2:25" s="128" customFormat="1" ht="18" customHeight="1" x14ac:dyDescent="0.2">
      <c r="B16" s="127" t="s">
        <v>7</v>
      </c>
      <c r="C16" s="129"/>
      <c r="D16" s="159">
        <v>47833</v>
      </c>
      <c r="E16" s="160"/>
      <c r="F16" s="161">
        <v>3474</v>
      </c>
      <c r="G16" s="182">
        <v>7.7071171283070425</v>
      </c>
      <c r="H16" s="161">
        <v>15897</v>
      </c>
      <c r="I16" s="182">
        <v>15.824121227176748</v>
      </c>
      <c r="J16" s="161">
        <v>11585</v>
      </c>
      <c r="K16" s="182">
        <v>26.553637229329691</v>
      </c>
      <c r="L16" s="161">
        <v>3470</v>
      </c>
      <c r="M16" s="182">
        <v>6.8666418250320875</v>
      </c>
      <c r="N16" s="161">
        <v>4</v>
      </c>
      <c r="O16" s="182">
        <v>1.1427151906595454</v>
      </c>
      <c r="P16" s="161">
        <v>19537</v>
      </c>
      <c r="Q16" s="182">
        <v>25.539270483997846</v>
      </c>
      <c r="R16" s="161">
        <v>11769</v>
      </c>
      <c r="S16" s="182">
        <v>15.629528422970232</v>
      </c>
      <c r="T16" s="161">
        <v>958</v>
      </c>
      <c r="U16" s="182">
        <v>0.73696849252680829</v>
      </c>
      <c r="V16" s="161">
        <f t="shared" si="0"/>
        <v>66694</v>
      </c>
      <c r="W16" s="182">
        <f t="shared" si="0"/>
        <v>100</v>
      </c>
      <c r="X16" s="162"/>
      <c r="Y16" s="158">
        <f t="shared" si="1"/>
        <v>1.3943093680095331</v>
      </c>
    </row>
    <row r="17" spans="2:25" s="128" customFormat="1" ht="18" customHeight="1" x14ac:dyDescent="0.2">
      <c r="B17" s="127" t="s">
        <v>43</v>
      </c>
      <c r="C17" s="129"/>
      <c r="D17" s="159">
        <v>26390</v>
      </c>
      <c r="E17" s="160"/>
      <c r="F17" s="161">
        <v>3837</v>
      </c>
      <c r="G17" s="182">
        <v>13.305587605076644</v>
      </c>
      <c r="H17" s="161">
        <v>15178</v>
      </c>
      <c r="I17" s="182">
        <v>29.339047305093128</v>
      </c>
      <c r="J17" s="161">
        <v>8290</v>
      </c>
      <c r="K17" s="182">
        <v>36.084555793637712</v>
      </c>
      <c r="L17" s="161">
        <v>977</v>
      </c>
      <c r="M17" s="182">
        <v>3.7127080929619254</v>
      </c>
      <c r="N17" s="161">
        <v>1513</v>
      </c>
      <c r="O17" s="182">
        <v>5.6576561727377612</v>
      </c>
      <c r="P17" s="161">
        <v>2973</v>
      </c>
      <c r="Q17" s="182">
        <v>8.2330641173561894</v>
      </c>
      <c r="R17" s="161">
        <v>2558</v>
      </c>
      <c r="S17" s="182">
        <v>3.6302950387341353</v>
      </c>
      <c r="T17" s="161">
        <v>4</v>
      </c>
      <c r="U17" s="182">
        <v>3.708587440250536E-2</v>
      </c>
      <c r="V17" s="161">
        <f t="shared" si="0"/>
        <v>35330</v>
      </c>
      <c r="W17" s="182">
        <f t="shared" si="0"/>
        <v>100</v>
      </c>
      <c r="X17" s="162"/>
      <c r="Y17" s="158">
        <f t="shared" si="1"/>
        <v>1.3387646835922697</v>
      </c>
    </row>
    <row r="18" spans="2:25" s="128" customFormat="1" ht="18" customHeight="1" x14ac:dyDescent="0.2">
      <c r="B18" s="127" t="s">
        <v>44</v>
      </c>
      <c r="C18" s="129"/>
      <c r="D18" s="159">
        <v>74761</v>
      </c>
      <c r="E18" s="160"/>
      <c r="F18" s="161">
        <v>5</v>
      </c>
      <c r="G18" s="182">
        <v>0.11792867955081494</v>
      </c>
      <c r="H18" s="161">
        <v>13587</v>
      </c>
      <c r="I18" s="182">
        <v>17.203506178054706</v>
      </c>
      <c r="J18" s="161">
        <v>15110</v>
      </c>
      <c r="K18" s="182">
        <v>23.951842855634176</v>
      </c>
      <c r="L18" s="161">
        <v>3336</v>
      </c>
      <c r="M18" s="182">
        <v>4.6309008343014044</v>
      </c>
      <c r="N18" s="161">
        <v>3090</v>
      </c>
      <c r="O18" s="182">
        <v>4.7998732706727214</v>
      </c>
      <c r="P18" s="161">
        <v>6886</v>
      </c>
      <c r="Q18" s="182">
        <v>6.3575879184707995</v>
      </c>
      <c r="R18" s="161">
        <v>46393</v>
      </c>
      <c r="S18" s="182">
        <v>42.934840004224313</v>
      </c>
      <c r="T18" s="161">
        <v>8</v>
      </c>
      <c r="U18" s="182">
        <v>3.5202590910691028E-3</v>
      </c>
      <c r="V18" s="161">
        <f t="shared" si="0"/>
        <v>88415</v>
      </c>
      <c r="W18" s="182">
        <f t="shared" si="0"/>
        <v>100.00000000000001</v>
      </c>
      <c r="X18" s="162"/>
      <c r="Y18" s="158">
        <f t="shared" si="1"/>
        <v>1.1826353312556013</v>
      </c>
    </row>
    <row r="19" spans="2:25" s="128" customFormat="1" ht="18" customHeight="1" x14ac:dyDescent="0.2">
      <c r="B19" s="127" t="s">
        <v>6</v>
      </c>
      <c r="C19" s="129"/>
      <c r="D19" s="159">
        <v>46774</v>
      </c>
      <c r="E19" s="160"/>
      <c r="F19" s="161">
        <v>1139</v>
      </c>
      <c r="G19" s="182">
        <v>2.6363906960921888</v>
      </c>
      <c r="H19" s="161">
        <v>21577</v>
      </c>
      <c r="I19" s="182">
        <v>2.1814006888633752</v>
      </c>
      <c r="J19" s="161">
        <v>2571</v>
      </c>
      <c r="K19" s="182">
        <v>0.29340477101671131</v>
      </c>
      <c r="L19" s="161">
        <v>2138</v>
      </c>
      <c r="M19" s="182">
        <v>6.7525619764425731</v>
      </c>
      <c r="N19" s="161">
        <v>943</v>
      </c>
      <c r="O19" s="182">
        <v>4.8262958710719905</v>
      </c>
      <c r="P19" s="161">
        <v>6570</v>
      </c>
      <c r="Q19" s="182">
        <v>19.628353956712164</v>
      </c>
      <c r="R19" s="161">
        <v>32816</v>
      </c>
      <c r="S19" s="182">
        <v>63.673087553684567</v>
      </c>
      <c r="T19" s="161">
        <v>98</v>
      </c>
      <c r="U19" s="182">
        <v>8.5044861164264157E-3</v>
      </c>
      <c r="V19" s="161">
        <f t="shared" si="0"/>
        <v>67852</v>
      </c>
      <c r="W19" s="182">
        <f t="shared" si="0"/>
        <v>99.999999999999986</v>
      </c>
      <c r="X19" s="162"/>
      <c r="Y19" s="158">
        <f t="shared" si="1"/>
        <v>1.4506349681446957</v>
      </c>
    </row>
    <row r="20" spans="2:25" s="125" customFormat="1" ht="18" customHeight="1" x14ac:dyDescent="0.2">
      <c r="B20" s="127" t="s">
        <v>5</v>
      </c>
      <c r="C20" s="28"/>
      <c r="D20" s="156">
        <v>11307</v>
      </c>
      <c r="F20" s="157">
        <v>850</v>
      </c>
      <c r="G20" s="181">
        <v>8.8888888888888893</v>
      </c>
      <c r="H20" s="157">
        <v>2988</v>
      </c>
      <c r="I20" s="181">
        <v>7.0230607966457024</v>
      </c>
      <c r="J20" s="157">
        <v>473</v>
      </c>
      <c r="K20" s="181">
        <v>5.2725366876310273</v>
      </c>
      <c r="L20" s="157">
        <v>699</v>
      </c>
      <c r="M20" s="181">
        <v>6.6876310272536692</v>
      </c>
      <c r="N20" s="157">
        <v>42</v>
      </c>
      <c r="O20" s="181">
        <v>1.519916142557652</v>
      </c>
      <c r="P20" s="157">
        <v>6757</v>
      </c>
      <c r="Q20" s="181">
        <v>53.574423480083858</v>
      </c>
      <c r="R20" s="157">
        <v>1935</v>
      </c>
      <c r="S20" s="181">
        <v>17.033542976939202</v>
      </c>
      <c r="T20" s="157">
        <v>0</v>
      </c>
      <c r="U20" s="181">
        <v>0</v>
      </c>
      <c r="V20" s="157">
        <f t="shared" si="0"/>
        <v>13744</v>
      </c>
      <c r="W20" s="181">
        <f t="shared" si="0"/>
        <v>100</v>
      </c>
      <c r="X20" s="154"/>
      <c r="Y20" s="158">
        <f t="shared" si="1"/>
        <v>1.2155302025294066</v>
      </c>
    </row>
    <row r="21" spans="2:25" s="125" customFormat="1" ht="18" customHeight="1" x14ac:dyDescent="0.2">
      <c r="B21" s="32" t="s">
        <v>38</v>
      </c>
      <c r="C21" s="28"/>
      <c r="D21" s="156">
        <v>21985</v>
      </c>
      <c r="F21" s="157">
        <v>2248</v>
      </c>
      <c r="G21" s="181">
        <v>9.48509485094851</v>
      </c>
      <c r="H21" s="157">
        <v>4096</v>
      </c>
      <c r="I21" s="181">
        <v>13.467175488081411</v>
      </c>
      <c r="J21" s="157">
        <v>7432</v>
      </c>
      <c r="K21" s="181">
        <v>37.735744704385816</v>
      </c>
      <c r="L21" s="157">
        <v>3680</v>
      </c>
      <c r="M21" s="181">
        <v>10.646535036778939</v>
      </c>
      <c r="N21" s="157">
        <v>165</v>
      </c>
      <c r="O21" s="181">
        <v>5.0992754825507438</v>
      </c>
      <c r="P21" s="157">
        <v>4349</v>
      </c>
      <c r="Q21" s="181">
        <v>7.2838891654222664</v>
      </c>
      <c r="R21" s="157">
        <v>6134</v>
      </c>
      <c r="S21" s="181">
        <v>16.276754604280736</v>
      </c>
      <c r="T21" s="157">
        <v>3</v>
      </c>
      <c r="U21" s="181">
        <v>5.5306675515734748E-3</v>
      </c>
      <c r="V21" s="157">
        <f t="shared" si="0"/>
        <v>28107</v>
      </c>
      <c r="W21" s="181">
        <f t="shared" si="0"/>
        <v>99.999999999999986</v>
      </c>
      <c r="X21" s="154"/>
      <c r="Y21" s="158">
        <f t="shared" si="1"/>
        <v>1.2784625881282692</v>
      </c>
    </row>
    <row r="22" spans="2:25" s="125" customFormat="1" ht="21" customHeight="1" x14ac:dyDescent="0.2">
      <c r="B22" s="32" t="s">
        <v>45</v>
      </c>
      <c r="C22" s="28"/>
      <c r="D22" s="156">
        <v>50474</v>
      </c>
      <c r="F22" s="157">
        <v>836</v>
      </c>
      <c r="G22" s="181">
        <v>0.68948988809615985</v>
      </c>
      <c r="H22" s="157">
        <v>28976</v>
      </c>
      <c r="I22" s="181">
        <v>38.969083568386701</v>
      </c>
      <c r="J22" s="157">
        <v>18079</v>
      </c>
      <c r="K22" s="181">
        <v>31.722065519974926</v>
      </c>
      <c r="L22" s="157">
        <v>3395</v>
      </c>
      <c r="M22" s="181">
        <v>6.2533414449790756</v>
      </c>
      <c r="N22" s="157">
        <v>1359</v>
      </c>
      <c r="O22" s="181">
        <v>2.9736555868960051</v>
      </c>
      <c r="P22" s="157">
        <v>4820</v>
      </c>
      <c r="Q22" s="181">
        <v>4.5664878417491659</v>
      </c>
      <c r="R22" s="157">
        <v>12129</v>
      </c>
      <c r="S22" s="181">
        <v>14.824032594067438</v>
      </c>
      <c r="T22" s="157">
        <v>0</v>
      </c>
      <c r="U22" s="181">
        <v>1.8435558505244917E-3</v>
      </c>
      <c r="V22" s="157">
        <f t="shared" si="0"/>
        <v>69594</v>
      </c>
      <c r="W22" s="181">
        <f t="shared" si="0"/>
        <v>99.999999999999986</v>
      </c>
      <c r="X22" s="154"/>
      <c r="Y22" s="158">
        <f t="shared" si="1"/>
        <v>1.3788088917066212</v>
      </c>
    </row>
    <row r="23" spans="2:25" s="125" customFormat="1" ht="18" customHeight="1" x14ac:dyDescent="0.2">
      <c r="B23" s="32" t="s">
        <v>46</v>
      </c>
      <c r="C23" s="28"/>
      <c r="D23" s="156">
        <v>11364</v>
      </c>
      <c r="F23" s="157">
        <v>532</v>
      </c>
      <c r="G23" s="181">
        <v>5.7716568544995797</v>
      </c>
      <c r="H23" s="157">
        <v>4073</v>
      </c>
      <c r="I23" s="181">
        <v>26.377207737594617</v>
      </c>
      <c r="J23" s="157">
        <v>1711</v>
      </c>
      <c r="K23" s="181">
        <v>6.8544995794785537</v>
      </c>
      <c r="L23" s="157">
        <v>649</v>
      </c>
      <c r="M23" s="181">
        <v>5.6244743481917574</v>
      </c>
      <c r="N23" s="157">
        <v>25</v>
      </c>
      <c r="O23" s="181">
        <v>0.48359966358284273</v>
      </c>
      <c r="P23" s="157">
        <v>174</v>
      </c>
      <c r="Q23" s="181">
        <v>7.0962994112699747</v>
      </c>
      <c r="R23" s="157">
        <v>7156</v>
      </c>
      <c r="S23" s="181">
        <v>47.792262405382672</v>
      </c>
      <c r="T23" s="157">
        <v>1</v>
      </c>
      <c r="U23" s="181">
        <v>0</v>
      </c>
      <c r="V23" s="157">
        <f>F23+H23+J23+L23+N23+P23+R23+T23</f>
        <v>14321</v>
      </c>
      <c r="W23" s="181">
        <f t="shared" si="0"/>
        <v>100</v>
      </c>
      <c r="X23" s="154"/>
      <c r="Y23" s="158">
        <f t="shared" si="1"/>
        <v>1.2602076733544527</v>
      </c>
    </row>
    <row r="24" spans="2:25" s="125" customFormat="1" ht="22.5" customHeight="1" x14ac:dyDescent="0.2">
      <c r="B24" s="32" t="s">
        <v>47</v>
      </c>
      <c r="C24" s="28"/>
      <c r="D24" s="156">
        <v>6459</v>
      </c>
      <c r="F24" s="126">
        <v>1231</v>
      </c>
      <c r="G24" s="183">
        <v>7.9028995279838163</v>
      </c>
      <c r="H24" s="126">
        <v>1791</v>
      </c>
      <c r="I24" s="181">
        <v>17.80175320296696</v>
      </c>
      <c r="J24" s="126">
        <v>582</v>
      </c>
      <c r="K24" s="181">
        <v>7.026298044504383</v>
      </c>
      <c r="L24" s="126">
        <v>240</v>
      </c>
      <c r="M24" s="181">
        <v>1.2946729602157789</v>
      </c>
      <c r="N24" s="126">
        <v>90</v>
      </c>
      <c r="O24" s="181">
        <v>2.4679703304113283</v>
      </c>
      <c r="P24" s="126">
        <v>720</v>
      </c>
      <c r="Q24" s="181">
        <v>3.236682400539447</v>
      </c>
      <c r="R24" s="126">
        <v>5098</v>
      </c>
      <c r="S24" s="181">
        <v>60.229265003371545</v>
      </c>
      <c r="T24" s="126">
        <v>10</v>
      </c>
      <c r="U24" s="181">
        <v>4.0458530006743092E-2</v>
      </c>
      <c r="V24" s="126">
        <f t="shared" si="0"/>
        <v>9762</v>
      </c>
      <c r="W24" s="181">
        <f t="shared" si="0"/>
        <v>99.999999999999986</v>
      </c>
      <c r="X24" s="154"/>
      <c r="Y24" s="158">
        <f t="shared" si="1"/>
        <v>1.5113794705062704</v>
      </c>
    </row>
    <row r="25" spans="2:25" s="125" customFormat="1" ht="18" customHeight="1" x14ac:dyDescent="0.2">
      <c r="B25" s="32" t="s">
        <v>48</v>
      </c>
      <c r="C25" s="28"/>
      <c r="D25" s="156">
        <v>27601</v>
      </c>
      <c r="F25" s="126">
        <v>343</v>
      </c>
      <c r="G25" s="183">
        <v>0.14814347853495555</v>
      </c>
      <c r="H25" s="126">
        <v>12047</v>
      </c>
      <c r="I25" s="181">
        <v>26.640610225052008</v>
      </c>
      <c r="J25" s="126">
        <v>2600</v>
      </c>
      <c r="K25" s="181">
        <v>10.29754775263191</v>
      </c>
      <c r="L25" s="126">
        <v>2463</v>
      </c>
      <c r="M25" s="181">
        <v>7.0888230473428733</v>
      </c>
      <c r="N25" s="126">
        <v>2346</v>
      </c>
      <c r="O25" s="181">
        <v>6.2819138876631158</v>
      </c>
      <c r="P25" s="126">
        <v>41</v>
      </c>
      <c r="Q25" s="181">
        <v>0.15444745634495366</v>
      </c>
      <c r="R25" s="126">
        <v>15323</v>
      </c>
      <c r="S25" s="181">
        <v>42.274475193847316</v>
      </c>
      <c r="T25" s="126">
        <v>2402</v>
      </c>
      <c r="U25" s="181">
        <v>7.1140389585828654</v>
      </c>
      <c r="V25" s="126">
        <f t="shared" si="0"/>
        <v>37565</v>
      </c>
      <c r="W25" s="181">
        <f t="shared" si="0"/>
        <v>100</v>
      </c>
      <c r="X25" s="154"/>
      <c r="Y25" s="158">
        <f t="shared" si="1"/>
        <v>1.3610014129922829</v>
      </c>
    </row>
    <row r="26" spans="2:25" s="125" customFormat="1" ht="18" customHeight="1" x14ac:dyDescent="0.2">
      <c r="B26" s="32" t="s">
        <v>49</v>
      </c>
      <c r="C26" s="28"/>
      <c r="D26" s="156">
        <v>2869</v>
      </c>
      <c r="F26" s="126">
        <v>180</v>
      </c>
      <c r="G26" s="183">
        <v>4.0505508749189891</v>
      </c>
      <c r="H26" s="126">
        <v>1876</v>
      </c>
      <c r="I26" s="181">
        <v>34.348671419313028</v>
      </c>
      <c r="J26" s="126">
        <v>1622</v>
      </c>
      <c r="K26" s="181">
        <v>46.953985742060922</v>
      </c>
      <c r="L26" s="126">
        <v>267</v>
      </c>
      <c r="M26" s="181">
        <v>6.675307841866494</v>
      </c>
      <c r="N26" s="126">
        <v>111</v>
      </c>
      <c r="O26" s="181">
        <v>3.6292935839274141</v>
      </c>
      <c r="P26" s="126">
        <v>27</v>
      </c>
      <c r="Q26" s="181">
        <v>4.2125729099157487</v>
      </c>
      <c r="R26" s="126">
        <v>6</v>
      </c>
      <c r="S26" s="181">
        <v>0.12961762799740764</v>
      </c>
      <c r="T26" s="126">
        <v>0</v>
      </c>
      <c r="U26" s="181">
        <v>0</v>
      </c>
      <c r="V26" s="126">
        <f t="shared" si="0"/>
        <v>4089</v>
      </c>
      <c r="W26" s="181">
        <f t="shared" si="0"/>
        <v>100.00000000000001</v>
      </c>
      <c r="X26" s="154"/>
      <c r="Y26" s="158">
        <f t="shared" si="1"/>
        <v>1.4252352736144998</v>
      </c>
    </row>
    <row r="27" spans="2:25" s="125" customFormat="1" ht="18" customHeight="1" x14ac:dyDescent="0.2">
      <c r="B27" s="32" t="s">
        <v>4</v>
      </c>
      <c r="C27" s="28"/>
      <c r="D27" s="156">
        <v>1015</v>
      </c>
      <c r="F27" s="126">
        <v>213</v>
      </c>
      <c r="G27" s="183">
        <v>16.482582837723026</v>
      </c>
      <c r="H27" s="126">
        <v>284</v>
      </c>
      <c r="I27" s="181">
        <v>25.06372132540357</v>
      </c>
      <c r="J27" s="126">
        <v>456</v>
      </c>
      <c r="K27" s="181">
        <v>33.389974511469838</v>
      </c>
      <c r="L27" s="126">
        <v>18</v>
      </c>
      <c r="M27" s="181">
        <v>2.2090059473237043</v>
      </c>
      <c r="N27" s="126">
        <v>0</v>
      </c>
      <c r="O27" s="181">
        <v>0.16992353440951571</v>
      </c>
      <c r="P27" s="126">
        <v>1</v>
      </c>
      <c r="Q27" s="181">
        <v>8.4961767204757857E-2</v>
      </c>
      <c r="R27" s="126">
        <v>427</v>
      </c>
      <c r="S27" s="181">
        <v>22.59983007646559</v>
      </c>
      <c r="T27" s="126">
        <v>0</v>
      </c>
      <c r="U27" s="181">
        <v>0</v>
      </c>
      <c r="V27" s="157">
        <f t="shared" si="0"/>
        <v>1399</v>
      </c>
      <c r="W27" s="181">
        <f t="shared" si="0"/>
        <v>100</v>
      </c>
      <c r="X27" s="154"/>
      <c r="Y27" s="158">
        <f t="shared" si="1"/>
        <v>1.3783251231527094</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460804</v>
      </c>
      <c r="E30" s="23"/>
      <c r="F30" s="65">
        <f>SUM(F10:F27)</f>
        <v>23558</v>
      </c>
      <c r="G30" s="67">
        <f>F30*100/$V30</f>
        <v>3.7406951042910497</v>
      </c>
      <c r="H30" s="65">
        <f>SUM(H10:H27)</f>
        <v>184447</v>
      </c>
      <c r="I30" s="67">
        <f>H30*100/$V30</f>
        <v>29.287714997078325</v>
      </c>
      <c r="J30" s="65">
        <f>SUM(J10:J27)</f>
        <v>131600</v>
      </c>
      <c r="K30" s="67">
        <f>J30*100/$V30</f>
        <v>20.896318691090165</v>
      </c>
      <c r="L30" s="65">
        <f>SUM(L10:L27)</f>
        <v>26068</v>
      </c>
      <c r="M30" s="67">
        <f>L30*100/$V30</f>
        <v>4.1392495109372218</v>
      </c>
      <c r="N30" s="65">
        <f>SUM(N10:N27)</f>
        <v>10122</v>
      </c>
      <c r="O30" s="67">
        <f>N30*100/$V30</f>
        <v>1.6072381291125735</v>
      </c>
      <c r="P30" s="65">
        <f>SUM(P10:P27)</f>
        <v>61112</v>
      </c>
      <c r="Q30" s="67">
        <f>P30*100/$V30</f>
        <v>9.7037676888290445</v>
      </c>
      <c r="R30" s="65">
        <f>SUM(R10:R27)</f>
        <v>189377</v>
      </c>
      <c r="S30" s="67">
        <f>R30*100/$V30</f>
        <v>30.070533014913238</v>
      </c>
      <c r="T30" s="65">
        <f>SUM(T10:T28)</f>
        <v>3492</v>
      </c>
      <c r="U30" s="67">
        <f>T30*100/$V30</f>
        <v>0.55448286374838041</v>
      </c>
      <c r="V30" s="65">
        <f>SUM(V10:V27)</f>
        <v>629776</v>
      </c>
      <c r="W30" s="67">
        <f>G30+I30+K30+M30+O30+Q30+S30+U30</f>
        <v>99.999999999999986</v>
      </c>
      <c r="X30" s="174"/>
      <c r="Y30" s="175">
        <f>(V30/D30)</f>
        <v>1.3666895252645377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5"/>
      <c r="D32" s="985"/>
      <c r="E32" s="985"/>
      <c r="F32" s="985"/>
      <c r="G32" s="985"/>
      <c r="H32" s="985"/>
      <c r="I32" s="985"/>
      <c r="J32" s="985"/>
      <c r="K32" s="985"/>
      <c r="L32" s="985"/>
      <c r="N32" s="985"/>
      <c r="O32" s="985"/>
      <c r="P32" s="985"/>
      <c r="Q32" s="985"/>
      <c r="R32" s="985"/>
      <c r="S32" s="985"/>
      <c r="T32" s="985"/>
      <c r="U32" s="985"/>
      <c r="V32" s="985"/>
      <c r="W32" s="985"/>
    </row>
    <row r="33" spans="1:25" s="986" customFormat="1" x14ac:dyDescent="0.2">
      <c r="B33" s="180" t="s">
        <v>50</v>
      </c>
      <c r="F33" s="987"/>
      <c r="G33" s="987"/>
      <c r="H33" s="987"/>
      <c r="I33" s="987"/>
      <c r="J33" s="987"/>
      <c r="K33" s="987"/>
      <c r="L33" s="987"/>
      <c r="M33" s="987"/>
      <c r="N33" s="987"/>
      <c r="O33" s="987"/>
      <c r="P33" s="987"/>
      <c r="Q33" s="987"/>
      <c r="R33" s="987"/>
      <c r="S33" s="987"/>
      <c r="T33" s="987"/>
      <c r="U33" s="987"/>
      <c r="X33" s="536"/>
      <c r="Y33" s="536"/>
    </row>
    <row r="34" spans="1:25" s="986" customFormat="1" x14ac:dyDescent="0.2">
      <c r="F34" s="988"/>
      <c r="G34" s="988"/>
      <c r="H34" s="988"/>
      <c r="I34" s="988"/>
      <c r="J34" s="988"/>
      <c r="X34" s="536"/>
      <c r="Y34" s="536"/>
    </row>
    <row r="35" spans="1:25" s="986"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6"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4" customFormat="1" x14ac:dyDescent="0.2">
      <c r="T37" s="135"/>
      <c r="U37" s="135"/>
    </row>
    <row r="38" spans="1:25" s="984" customFormat="1" x14ac:dyDescent="0.2">
      <c r="T38" s="135"/>
      <c r="U38" s="135"/>
    </row>
    <row r="39" spans="1:25" s="984" customFormat="1" x14ac:dyDescent="0.2">
      <c r="T39" s="135"/>
      <c r="U39" s="135"/>
    </row>
    <row r="40" spans="1:25" s="984" customFormat="1" x14ac:dyDescent="0.2">
      <c r="T40" s="135"/>
      <c r="U40" s="135"/>
    </row>
    <row r="41" spans="1:25" s="984" customFormat="1" x14ac:dyDescent="0.2">
      <c r="T41" s="135"/>
      <c r="U41" s="135"/>
    </row>
    <row r="42" spans="1:25" s="984" customFormat="1" x14ac:dyDescent="0.2">
      <c r="T42" s="135"/>
      <c r="U42" s="135"/>
    </row>
    <row r="43" spans="1:25" s="984"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2" t="s">
        <v>426</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7" t="str">
        <f>porsaad!B6</f>
        <v>Situación a 31 de enero de 2024</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76267</v>
      </c>
      <c r="F10" s="551">
        <f>'41cbenpreGI'!F10+'41cbenpreGI'!H10+'41cbenpreGI'!J10+'41cbenpreGI'!L10+'41cbenpreGI'!N10</f>
        <v>99686</v>
      </c>
      <c r="G10" s="552">
        <f t="shared" ref="G10:G27" si="0">F10*100/$N10</f>
        <v>85.346872030205219</v>
      </c>
      <c r="H10" s="551">
        <f>'41cbenpreGI'!P10</f>
        <v>92</v>
      </c>
      <c r="I10" s="552">
        <f t="shared" ref="I10:I27" si="1">H10*100/$N10</f>
        <v>7.8766448917389403E-2</v>
      </c>
      <c r="J10" s="551">
        <f>'41cbenpreGI'!R10</f>
        <v>17023</v>
      </c>
      <c r="K10" s="552">
        <f t="shared" ref="K10:K27" si="2">J10*100/$N10</f>
        <v>14.574361520877389</v>
      </c>
      <c r="L10" s="551">
        <f>'41cbenpreGI'!T10</f>
        <v>0</v>
      </c>
      <c r="M10" s="552">
        <f t="shared" ref="M10:M27" si="3">L10*100/$N10</f>
        <v>0</v>
      </c>
      <c r="N10" s="551">
        <f>F10+H10+J10+L10</f>
        <v>116801</v>
      </c>
      <c r="O10" s="552">
        <f>G10+I10+K10+M10</f>
        <v>100</v>
      </c>
      <c r="P10" s="553"/>
      <c r="Q10" s="553">
        <f t="shared" ref="Q10:Q27" si="4">N10/D10</f>
        <v>1.5314749498472471</v>
      </c>
    </row>
    <row r="11" spans="2:25" s="549" customFormat="1" ht="18" customHeight="1" x14ac:dyDescent="0.2">
      <c r="B11" s="531" t="s">
        <v>10</v>
      </c>
      <c r="C11" s="546"/>
      <c r="D11" s="550">
        <f>'41cbenpreGI'!D11</f>
        <v>13773</v>
      </c>
      <c r="F11" s="551">
        <f>'41cbenpreGI'!F11+'41cbenpreGI'!H11+'41cbenpreGI'!J11+'41cbenpreGI'!L11+'41cbenpreGI'!N11</f>
        <v>8647</v>
      </c>
      <c r="G11" s="552">
        <f t="shared" si="0"/>
        <v>47.697059959181423</v>
      </c>
      <c r="H11" s="551">
        <f>'41cbenpreGI'!P11</f>
        <v>1276</v>
      </c>
      <c r="I11" s="552">
        <f t="shared" si="1"/>
        <v>7.038446687627558</v>
      </c>
      <c r="J11" s="551">
        <f>'41cbenpreGI'!R11</f>
        <v>8206</v>
      </c>
      <c r="K11" s="552">
        <f t="shared" si="2"/>
        <v>45.264493353191021</v>
      </c>
      <c r="L11" s="551">
        <f>'41cbenpreGI'!T11</f>
        <v>0</v>
      </c>
      <c r="M11" s="552">
        <f t="shared" si="3"/>
        <v>0</v>
      </c>
      <c r="N11" s="551">
        <f t="shared" ref="N11:O27" si="5">F11+H11+J11+L11</f>
        <v>18129</v>
      </c>
      <c r="O11" s="552">
        <f t="shared" si="5"/>
        <v>100</v>
      </c>
      <c r="P11" s="553"/>
      <c r="Q11" s="553">
        <f t="shared" si="4"/>
        <v>1.3162709649313875</v>
      </c>
    </row>
    <row r="12" spans="2:25" s="549" customFormat="1" ht="22.5" customHeight="1" x14ac:dyDescent="0.2">
      <c r="B12" s="531" t="s">
        <v>40</v>
      </c>
      <c r="C12" s="546"/>
      <c r="D12" s="550">
        <f>'41cbenpreGI'!D12</f>
        <v>12877</v>
      </c>
      <c r="F12" s="551">
        <f>'41cbenpreGI'!F12+'41cbenpreGI'!H12+'41cbenpreGI'!J12+'41cbenpreGI'!L12+'41cbenpreGI'!N12</f>
        <v>9973</v>
      </c>
      <c r="G12" s="552">
        <f t="shared" si="0"/>
        <v>63.276441850136415</v>
      </c>
      <c r="H12" s="551">
        <f>'41cbenpreGI'!P12</f>
        <v>1280</v>
      </c>
      <c r="I12" s="552">
        <f t="shared" si="1"/>
        <v>8.1213120994860724</v>
      </c>
      <c r="J12" s="551">
        <f>'41cbenpreGI'!R12</f>
        <v>4500</v>
      </c>
      <c r="K12" s="552">
        <f t="shared" si="2"/>
        <v>28.551487849755727</v>
      </c>
      <c r="L12" s="551">
        <f>'41cbenpreGI'!T12</f>
        <v>8</v>
      </c>
      <c r="M12" s="552">
        <f t="shared" si="3"/>
        <v>5.0758200621787958E-2</v>
      </c>
      <c r="N12" s="551">
        <f t="shared" si="5"/>
        <v>15761</v>
      </c>
      <c r="O12" s="552">
        <f t="shared" si="5"/>
        <v>100</v>
      </c>
      <c r="P12" s="553"/>
      <c r="Q12" s="553">
        <f t="shared" si="4"/>
        <v>1.2239652092878777</v>
      </c>
    </row>
    <row r="13" spans="2:25" s="549" customFormat="1" ht="18" customHeight="1" x14ac:dyDescent="0.2">
      <c r="B13" s="531" t="s">
        <v>41</v>
      </c>
      <c r="C13" s="546"/>
      <c r="D13" s="550">
        <f>'41cbenpreGI'!D13</f>
        <v>11655</v>
      </c>
      <c r="F13" s="551">
        <f>'41cbenpreGI'!F13+'41cbenpreGI'!H13+'41cbenpreGI'!J13+'41cbenpreGI'!L13+'41cbenpreGI'!N13</f>
        <v>11469</v>
      </c>
      <c r="G13" s="552">
        <f t="shared" si="0"/>
        <v>53.68879318415879</v>
      </c>
      <c r="H13" s="551">
        <f>'41cbenpreGI'!P13</f>
        <v>36</v>
      </c>
      <c r="I13" s="552">
        <f t="shared" si="1"/>
        <v>0.16852354648441156</v>
      </c>
      <c r="J13" s="551">
        <f>'41cbenpreGI'!R13</f>
        <v>9857</v>
      </c>
      <c r="K13" s="552">
        <f t="shared" si="2"/>
        <v>46.142683269356802</v>
      </c>
      <c r="L13" s="551">
        <f>'41cbenpreGI'!T13</f>
        <v>0</v>
      </c>
      <c r="M13" s="552">
        <f t="shared" si="3"/>
        <v>0</v>
      </c>
      <c r="N13" s="551">
        <f t="shared" si="5"/>
        <v>21362</v>
      </c>
      <c r="O13" s="552">
        <f t="shared" si="5"/>
        <v>100</v>
      </c>
      <c r="P13" s="553"/>
      <c r="Q13" s="553">
        <f t="shared" si="4"/>
        <v>1.8328614328614328</v>
      </c>
    </row>
    <row r="14" spans="2:25" s="549" customFormat="1" ht="18" customHeight="1" x14ac:dyDescent="0.2">
      <c r="B14" s="531" t="s">
        <v>9</v>
      </c>
      <c r="C14" s="546"/>
      <c r="D14" s="550">
        <f>'41cbenpreGI'!D14</f>
        <v>12855</v>
      </c>
      <c r="F14" s="551">
        <f>'41cbenpreGI'!F14+'41cbenpreGI'!H14+'41cbenpreGI'!J14+'41cbenpreGI'!L14+'41cbenpreGI'!N14</f>
        <v>4166</v>
      </c>
      <c r="G14" s="552">
        <f t="shared" si="0"/>
        <v>28.540110981708569</v>
      </c>
      <c r="H14" s="551">
        <f>'41cbenpreGI'!P14</f>
        <v>5573</v>
      </c>
      <c r="I14" s="552">
        <f t="shared" si="1"/>
        <v>38.179077892717679</v>
      </c>
      <c r="J14" s="551">
        <f>'41cbenpreGI'!R14</f>
        <v>4858</v>
      </c>
      <c r="K14" s="552">
        <f t="shared" si="2"/>
        <v>33.280811125573749</v>
      </c>
      <c r="L14" s="551">
        <f>'41cbenpreGI'!T14</f>
        <v>0</v>
      </c>
      <c r="M14" s="552">
        <f t="shared" si="3"/>
        <v>0</v>
      </c>
      <c r="N14" s="551">
        <f t="shared" si="5"/>
        <v>14597</v>
      </c>
      <c r="O14" s="552">
        <f t="shared" si="5"/>
        <v>100</v>
      </c>
      <c r="P14" s="553"/>
      <c r="Q14" s="553">
        <f t="shared" si="4"/>
        <v>1.135511474134578</v>
      </c>
    </row>
    <row r="15" spans="2:25" s="549" customFormat="1" ht="18" customHeight="1" x14ac:dyDescent="0.2">
      <c r="B15" s="531" t="s">
        <v>8</v>
      </c>
      <c r="C15" s="546"/>
      <c r="D15" s="550">
        <f>'41cbenpreGI'!D15</f>
        <v>4545</v>
      </c>
      <c r="F15" s="551">
        <f>'41cbenpreGI'!F15+'41cbenpreGI'!H15+'41cbenpreGI'!J15+'41cbenpreGI'!L15+'41cbenpreGI'!N15</f>
        <v>3065</v>
      </c>
      <c r="G15" s="552">
        <f t="shared" si="0"/>
        <v>49.008634473936681</v>
      </c>
      <c r="H15" s="551">
        <f>'41cbenpreGI'!P15</f>
        <v>0</v>
      </c>
      <c r="I15" s="552">
        <f t="shared" si="1"/>
        <v>0</v>
      </c>
      <c r="J15" s="551">
        <f>'41cbenpreGI'!R15</f>
        <v>3189</v>
      </c>
      <c r="K15" s="552">
        <f t="shared" si="2"/>
        <v>50.991365526063319</v>
      </c>
      <c r="L15" s="551">
        <f>'41cbenpreGI'!T15</f>
        <v>0</v>
      </c>
      <c r="M15" s="552">
        <f t="shared" si="3"/>
        <v>0</v>
      </c>
      <c r="N15" s="551">
        <f t="shared" si="5"/>
        <v>6254</v>
      </c>
      <c r="O15" s="552">
        <f t="shared" si="5"/>
        <v>100</v>
      </c>
      <c r="P15" s="553"/>
      <c r="Q15" s="553">
        <f t="shared" si="4"/>
        <v>1.376017601760176</v>
      </c>
    </row>
    <row r="16" spans="2:25" s="549" customFormat="1" ht="18" customHeight="1" x14ac:dyDescent="0.2">
      <c r="B16" s="531" t="s">
        <v>7</v>
      </c>
      <c r="C16" s="546"/>
      <c r="D16" s="550">
        <f>'41cbenpreGI'!D16</f>
        <v>47833</v>
      </c>
      <c r="F16" s="551">
        <f>'41cbenpreGI'!F16+'41cbenpreGI'!H16+'41cbenpreGI'!J16+'41cbenpreGI'!L16+'41cbenpreGI'!N16</f>
        <v>34430</v>
      </c>
      <c r="G16" s="552">
        <f t="shared" si="0"/>
        <v>51.623834227966533</v>
      </c>
      <c r="H16" s="551">
        <f>'41cbenpreGI'!P16</f>
        <v>19537</v>
      </c>
      <c r="I16" s="552">
        <f t="shared" si="1"/>
        <v>29.293489669235612</v>
      </c>
      <c r="J16" s="551">
        <f>'41cbenpreGI'!R16</f>
        <v>11769</v>
      </c>
      <c r="K16" s="552">
        <f t="shared" si="2"/>
        <v>17.646265031337151</v>
      </c>
      <c r="L16" s="551">
        <f>'41cbenpreGI'!T16</f>
        <v>958</v>
      </c>
      <c r="M16" s="552">
        <f t="shared" si="3"/>
        <v>1.436411071460701</v>
      </c>
      <c r="N16" s="551">
        <f t="shared" si="5"/>
        <v>66694</v>
      </c>
      <c r="O16" s="552">
        <f t="shared" si="5"/>
        <v>100</v>
      </c>
      <c r="P16" s="553"/>
      <c r="Q16" s="553">
        <f t="shared" si="4"/>
        <v>1.3943093680095331</v>
      </c>
    </row>
    <row r="17" spans="2:25" s="549" customFormat="1" ht="18" customHeight="1" x14ac:dyDescent="0.2">
      <c r="B17" s="531" t="s">
        <v>43</v>
      </c>
      <c r="C17" s="546"/>
      <c r="D17" s="550">
        <f>'41cbenpreGI'!D17</f>
        <v>26390</v>
      </c>
      <c r="F17" s="551">
        <f>'41cbenpreGI'!F17+'41cbenpreGI'!H17+'41cbenpreGI'!J17+'41cbenpreGI'!L17+'41cbenpreGI'!N17</f>
        <v>29795</v>
      </c>
      <c r="G17" s="552">
        <f t="shared" si="0"/>
        <v>84.333427681856776</v>
      </c>
      <c r="H17" s="551">
        <f>'41cbenpreGI'!P17</f>
        <v>2973</v>
      </c>
      <c r="I17" s="552">
        <f t="shared" si="1"/>
        <v>8.4149448061137839</v>
      </c>
      <c r="J17" s="551">
        <f>'41cbenpreGI'!R17</f>
        <v>2558</v>
      </c>
      <c r="K17" s="552">
        <f t="shared" si="2"/>
        <v>7.2403056892159636</v>
      </c>
      <c r="L17" s="551">
        <f>'41cbenpreGI'!T17</f>
        <v>4</v>
      </c>
      <c r="M17" s="552">
        <f t="shared" si="3"/>
        <v>1.1321822813472968E-2</v>
      </c>
      <c r="N17" s="551">
        <f t="shared" si="5"/>
        <v>35330</v>
      </c>
      <c r="O17" s="552">
        <f t="shared" si="5"/>
        <v>99.999999999999986</v>
      </c>
      <c r="P17" s="553"/>
      <c r="Q17" s="553">
        <f t="shared" si="4"/>
        <v>1.3387646835922697</v>
      </c>
    </row>
    <row r="18" spans="2:25" s="549" customFormat="1" ht="18" customHeight="1" x14ac:dyDescent="0.2">
      <c r="B18" s="531" t="s">
        <v>44</v>
      </c>
      <c r="C18" s="546"/>
      <c r="D18" s="550">
        <f>'41cbenpreGI'!D18</f>
        <v>74761</v>
      </c>
      <c r="F18" s="551">
        <f>'41cbenpreGI'!F18+'41cbenpreGI'!H18+'41cbenpreGI'!J18+'41cbenpreGI'!L18+'41cbenpreGI'!N18</f>
        <v>35128</v>
      </c>
      <c r="G18" s="552">
        <f t="shared" si="0"/>
        <v>39.730814906972796</v>
      </c>
      <c r="H18" s="551">
        <f>'41cbenpreGI'!P18</f>
        <v>6886</v>
      </c>
      <c r="I18" s="552">
        <f t="shared" si="1"/>
        <v>7.7882712209466716</v>
      </c>
      <c r="J18" s="551">
        <f>'41cbenpreGI'!R18</f>
        <v>46393</v>
      </c>
      <c r="K18" s="552">
        <f t="shared" si="2"/>
        <v>52.471865633659448</v>
      </c>
      <c r="L18" s="551">
        <f>'41cbenpreGI'!T18</f>
        <v>8</v>
      </c>
      <c r="M18" s="552">
        <f t="shared" si="3"/>
        <v>9.0482384210823948E-3</v>
      </c>
      <c r="N18" s="551">
        <f t="shared" si="5"/>
        <v>88415</v>
      </c>
      <c r="O18" s="552">
        <f t="shared" si="5"/>
        <v>100</v>
      </c>
      <c r="P18" s="553"/>
      <c r="Q18" s="553">
        <f t="shared" si="4"/>
        <v>1.1826353312556013</v>
      </c>
    </row>
    <row r="19" spans="2:25" s="549" customFormat="1" ht="18" customHeight="1" x14ac:dyDescent="0.2">
      <c r="B19" s="531" t="s">
        <v>6</v>
      </c>
      <c r="C19" s="546"/>
      <c r="D19" s="550">
        <f>'41cbenpreGI'!D19</f>
        <v>46774</v>
      </c>
      <c r="F19" s="551">
        <f>'41cbenpreGI'!F19+'41cbenpreGI'!H19+'41cbenpreGI'!J19+'41cbenpreGI'!L19+'41cbenpreGI'!N19</f>
        <v>28368</v>
      </c>
      <c r="G19" s="552">
        <f t="shared" si="0"/>
        <v>41.808642339208866</v>
      </c>
      <c r="H19" s="551">
        <f>'41cbenpreGI'!P19</f>
        <v>6570</v>
      </c>
      <c r="I19" s="552">
        <f>H19*100/$N19</f>
        <v>9.6828391204386008</v>
      </c>
      <c r="J19" s="551">
        <f>'41cbenpreGI'!R19</f>
        <v>32816</v>
      </c>
      <c r="K19" s="552">
        <f>J19*100/$N19</f>
        <v>48.364086541295762</v>
      </c>
      <c r="L19" s="551">
        <f>'41cbenpreGI'!T19</f>
        <v>98</v>
      </c>
      <c r="M19" s="552">
        <f t="shared" si="3"/>
        <v>0.14443199905677062</v>
      </c>
      <c r="N19" s="551">
        <f t="shared" si="5"/>
        <v>67852</v>
      </c>
      <c r="O19" s="552">
        <f t="shared" si="5"/>
        <v>100</v>
      </c>
      <c r="P19" s="553"/>
      <c r="Q19" s="553">
        <f t="shared" si="4"/>
        <v>1.4506349681446957</v>
      </c>
    </row>
    <row r="20" spans="2:25" s="549" customFormat="1" ht="18" customHeight="1" x14ac:dyDescent="0.2">
      <c r="B20" s="531" t="s">
        <v>5</v>
      </c>
      <c r="C20" s="546"/>
      <c r="D20" s="550">
        <f>'41cbenpreGI'!D20</f>
        <v>11307</v>
      </c>
      <c r="F20" s="551">
        <f>'41cbenpreGI'!F20+'41cbenpreGI'!H20+'41cbenpreGI'!J20+'41cbenpreGI'!L20+'41cbenpreGI'!N20</f>
        <v>5052</v>
      </c>
      <c r="G20" s="552">
        <f t="shared" si="0"/>
        <v>36.757857974388827</v>
      </c>
      <c r="H20" s="551">
        <f>'41cbenpreGI'!P20</f>
        <v>6757</v>
      </c>
      <c r="I20" s="552">
        <f>H20*100/$N20</f>
        <v>49.163271245634462</v>
      </c>
      <c r="J20" s="551">
        <f>'41cbenpreGI'!R20</f>
        <v>1935</v>
      </c>
      <c r="K20" s="552">
        <f>J20*100/$N20</f>
        <v>14.078870779976716</v>
      </c>
      <c r="L20" s="551">
        <f>'41cbenpreGI'!T20</f>
        <v>0</v>
      </c>
      <c r="M20" s="552">
        <f t="shared" si="3"/>
        <v>0</v>
      </c>
      <c r="N20" s="551">
        <f t="shared" si="5"/>
        <v>13744</v>
      </c>
      <c r="O20" s="552">
        <f t="shared" si="5"/>
        <v>100</v>
      </c>
      <c r="P20" s="553"/>
      <c r="Q20" s="553">
        <f t="shared" si="4"/>
        <v>1.2155302025294066</v>
      </c>
    </row>
    <row r="21" spans="2:25" s="549" customFormat="1" ht="18" customHeight="1" x14ac:dyDescent="0.2">
      <c r="B21" s="531" t="s">
        <v>38</v>
      </c>
      <c r="C21" s="546"/>
      <c r="D21" s="550">
        <f>'41cbenpreGI'!D21</f>
        <v>21985</v>
      </c>
      <c r="F21" s="551">
        <f>'41cbenpreGI'!F21+'41cbenpreGI'!H21+'41cbenpreGI'!J21+'41cbenpreGI'!L21+'41cbenpreGI'!N21</f>
        <v>17621</v>
      </c>
      <c r="G21" s="552">
        <f t="shared" si="0"/>
        <v>62.692567687764615</v>
      </c>
      <c r="H21" s="551">
        <f>'41cbenpreGI'!P21</f>
        <v>4349</v>
      </c>
      <c r="I21" s="552">
        <f>H21*100/$N21</f>
        <v>15.473013839968692</v>
      </c>
      <c r="J21" s="551">
        <f>'41cbenpreGI'!R21</f>
        <v>6134</v>
      </c>
      <c r="K21" s="552">
        <f>J21*100/$N21</f>
        <v>21.823744974561496</v>
      </c>
      <c r="L21" s="551">
        <f>'41cbenpreGI'!T21</f>
        <v>3</v>
      </c>
      <c r="M21" s="552">
        <f t="shared" si="3"/>
        <v>1.0673497705197993E-2</v>
      </c>
      <c r="N21" s="551">
        <f t="shared" si="5"/>
        <v>28107</v>
      </c>
      <c r="O21" s="552">
        <f t="shared" si="5"/>
        <v>100</v>
      </c>
      <c r="P21" s="553"/>
      <c r="Q21" s="553">
        <f t="shared" si="4"/>
        <v>1.2784625881282692</v>
      </c>
    </row>
    <row r="22" spans="2:25" s="549" customFormat="1" ht="21" customHeight="1" x14ac:dyDescent="0.2">
      <c r="B22" s="531" t="s">
        <v>45</v>
      </c>
      <c r="C22" s="546"/>
      <c r="D22" s="550">
        <f>'41cbenpreGI'!D22</f>
        <v>50474</v>
      </c>
      <c r="F22" s="551">
        <f>'41cbenpreGI'!F22+'41cbenpreGI'!H22+'41cbenpreGI'!J22+'41cbenpreGI'!L22+'41cbenpreGI'!N22</f>
        <v>52645</v>
      </c>
      <c r="G22" s="552">
        <f t="shared" si="0"/>
        <v>75.6458890134207</v>
      </c>
      <c r="H22" s="551">
        <f>'41cbenpreGI'!P22</f>
        <v>4820</v>
      </c>
      <c r="I22" s="552">
        <f>H22*100/$N22</f>
        <v>6.9258844153231598</v>
      </c>
      <c r="J22" s="551">
        <f>'41cbenpreGI'!R22</f>
        <v>12129</v>
      </c>
      <c r="K22" s="552">
        <f>J22*100/$N22</f>
        <v>17.428226571256143</v>
      </c>
      <c r="L22" s="551">
        <f>'41cbenpreGI'!T22</f>
        <v>0</v>
      </c>
      <c r="M22" s="552">
        <f t="shared" si="3"/>
        <v>0</v>
      </c>
      <c r="N22" s="551">
        <f t="shared" si="5"/>
        <v>69594</v>
      </c>
      <c r="O22" s="552">
        <f t="shared" si="5"/>
        <v>100</v>
      </c>
      <c r="P22" s="553"/>
      <c r="Q22" s="553">
        <f t="shared" si="4"/>
        <v>1.3788088917066212</v>
      </c>
    </row>
    <row r="23" spans="2:25" s="549" customFormat="1" ht="18" customHeight="1" x14ac:dyDescent="0.2">
      <c r="B23" s="531" t="s">
        <v>46</v>
      </c>
      <c r="C23" s="546"/>
      <c r="D23" s="550">
        <f>'41cbenpreGI'!D23</f>
        <v>11364</v>
      </c>
      <c r="F23" s="551">
        <f>'41cbenpreGI'!F23+'41cbenpreGI'!H23+'41cbenpreGI'!J23+'41cbenpreGI'!L23+'41cbenpreGI'!N23</f>
        <v>6990</v>
      </c>
      <c r="G23" s="552">
        <f t="shared" si="0"/>
        <v>48.809440681516655</v>
      </c>
      <c r="H23" s="551">
        <f>'41cbenpreGI'!P23</f>
        <v>174</v>
      </c>
      <c r="I23" s="552">
        <f>H23*100/$N23</f>
        <v>1.2149989525871099</v>
      </c>
      <c r="J23" s="551">
        <f>'41cbenpreGI'!R23</f>
        <v>7156</v>
      </c>
      <c r="K23" s="552">
        <f>J23*100/$N23</f>
        <v>49.96857761329516</v>
      </c>
      <c r="L23" s="551">
        <f>'41cbenpreGI'!T23</f>
        <v>1</v>
      </c>
      <c r="M23" s="552">
        <f t="shared" si="3"/>
        <v>6.9827526010753441E-3</v>
      </c>
      <c r="N23" s="551">
        <f t="shared" si="5"/>
        <v>14321</v>
      </c>
      <c r="O23" s="552">
        <f t="shared" si="5"/>
        <v>100</v>
      </c>
      <c r="P23" s="553"/>
      <c r="Q23" s="553">
        <f t="shared" si="4"/>
        <v>1.2602076733544527</v>
      </c>
    </row>
    <row r="24" spans="2:25" s="549" customFormat="1" ht="22.5" customHeight="1" x14ac:dyDescent="0.2">
      <c r="B24" s="531" t="s">
        <v>47</v>
      </c>
      <c r="C24" s="546"/>
      <c r="D24" s="550">
        <f>'41cbenpreGI'!D24</f>
        <v>6459</v>
      </c>
      <c r="F24" s="551">
        <f>'41cbenpreGI'!F24+'41cbenpreGI'!H24+'41cbenpreGI'!J24+'41cbenpreGI'!L24+'41cbenpreGI'!N24</f>
        <v>3934</v>
      </c>
      <c r="G24" s="554">
        <f t="shared" si="0"/>
        <v>40.299119032985047</v>
      </c>
      <c r="H24" s="551">
        <f>'41cbenpreGI'!P24</f>
        <v>720</v>
      </c>
      <c r="I24" s="552">
        <f t="shared" si="1"/>
        <v>7.375537799631223</v>
      </c>
      <c r="J24" s="551">
        <f>'41cbenpreGI'!R24</f>
        <v>5098</v>
      </c>
      <c r="K24" s="552">
        <f t="shared" si="2"/>
        <v>52.222905142388854</v>
      </c>
      <c r="L24" s="551">
        <f>'41cbenpreGI'!T24</f>
        <v>10</v>
      </c>
      <c r="M24" s="552">
        <f t="shared" si="3"/>
        <v>0.1024380249948781</v>
      </c>
      <c r="N24" s="550">
        <f t="shared" si="5"/>
        <v>9762</v>
      </c>
      <c r="O24" s="552">
        <f t="shared" si="5"/>
        <v>100</v>
      </c>
      <c r="P24" s="553"/>
      <c r="Q24" s="553">
        <f t="shared" si="4"/>
        <v>1.5113794705062704</v>
      </c>
    </row>
    <row r="25" spans="2:25" s="549" customFormat="1" ht="18" customHeight="1" x14ac:dyDescent="0.2">
      <c r="B25" s="531" t="s">
        <v>48</v>
      </c>
      <c r="C25" s="546"/>
      <c r="D25" s="550">
        <f>'41cbenpreGI'!D25</f>
        <v>27601</v>
      </c>
      <c r="F25" s="551">
        <f>'41cbenpreGI'!F25+'41cbenpreGI'!H25+'41cbenpreGI'!J25+'41cbenpreGI'!L25+'41cbenpreGI'!N25</f>
        <v>19799</v>
      </c>
      <c r="G25" s="554">
        <f t="shared" si="0"/>
        <v>52.705976307733259</v>
      </c>
      <c r="H25" s="551">
        <f>'41cbenpreGI'!P25</f>
        <v>41</v>
      </c>
      <c r="I25" s="552">
        <f t="shared" si="1"/>
        <v>0.10914415013975776</v>
      </c>
      <c r="J25" s="551">
        <f>'41cbenpreGI'!R25</f>
        <v>15323</v>
      </c>
      <c r="K25" s="552">
        <f t="shared" si="2"/>
        <v>40.790629575402633</v>
      </c>
      <c r="L25" s="551">
        <f>'41cbenpreGI'!T25</f>
        <v>2402</v>
      </c>
      <c r="M25" s="552">
        <f t="shared" si="3"/>
        <v>6.3942499667243444</v>
      </c>
      <c r="N25" s="550">
        <f t="shared" si="5"/>
        <v>37565</v>
      </c>
      <c r="O25" s="552">
        <f t="shared" si="5"/>
        <v>100</v>
      </c>
      <c r="P25" s="553"/>
      <c r="Q25" s="553">
        <f t="shared" si="4"/>
        <v>1.3610014129922829</v>
      </c>
    </row>
    <row r="26" spans="2:25" s="549" customFormat="1" ht="18" customHeight="1" x14ac:dyDescent="0.2">
      <c r="B26" s="531" t="s">
        <v>49</v>
      </c>
      <c r="C26" s="546"/>
      <c r="D26" s="550">
        <f>'41cbenpreGI'!D26</f>
        <v>2869</v>
      </c>
      <c r="F26" s="551">
        <f>'41cbenpreGI'!F26+'41cbenpreGI'!H26+'41cbenpreGI'!J26+'41cbenpreGI'!L26+'41cbenpreGI'!N26</f>
        <v>4056</v>
      </c>
      <c r="G26" s="554">
        <f t="shared" si="0"/>
        <v>99.192956713132801</v>
      </c>
      <c r="H26" s="551">
        <f>'41cbenpreGI'!P26</f>
        <v>27</v>
      </c>
      <c r="I26" s="552">
        <f t="shared" si="1"/>
        <v>0.66030814380044023</v>
      </c>
      <c r="J26" s="551">
        <f>'41cbenpreGI'!R26</f>
        <v>6</v>
      </c>
      <c r="K26" s="552">
        <f t="shared" si="2"/>
        <v>0.1467351430667645</v>
      </c>
      <c r="L26" s="551">
        <f>'41cbenpreGI'!T26</f>
        <v>0</v>
      </c>
      <c r="M26" s="552">
        <f t="shared" si="3"/>
        <v>0</v>
      </c>
      <c r="N26" s="550">
        <f t="shared" si="5"/>
        <v>4089</v>
      </c>
      <c r="O26" s="552">
        <f t="shared" si="5"/>
        <v>100</v>
      </c>
      <c r="P26" s="553"/>
      <c r="Q26" s="553">
        <f t="shared" si="4"/>
        <v>1.4252352736144998</v>
      </c>
    </row>
    <row r="27" spans="2:25" s="549" customFormat="1" ht="18" customHeight="1" x14ac:dyDescent="0.2">
      <c r="B27" s="531" t="s">
        <v>4</v>
      </c>
      <c r="C27" s="546"/>
      <c r="D27" s="550">
        <f>'41cbenpreGI'!D27</f>
        <v>1015</v>
      </c>
      <c r="F27" s="551">
        <f>'41cbenpreGI'!F27+'41cbenpreGI'!H27+'41cbenpreGI'!J27+'41cbenpreGI'!L27+'41cbenpreGI'!N27</f>
        <v>971</v>
      </c>
      <c r="G27" s="554">
        <f t="shared" si="0"/>
        <v>69.406719085060757</v>
      </c>
      <c r="H27" s="551">
        <f>'41cbenpreGI'!P27</f>
        <v>1</v>
      </c>
      <c r="I27" s="552">
        <f t="shared" si="1"/>
        <v>7.147962830593281E-2</v>
      </c>
      <c r="J27" s="551">
        <f>'41cbenpreGI'!R27</f>
        <v>427</v>
      </c>
      <c r="K27" s="552">
        <f t="shared" si="2"/>
        <v>30.521801286633309</v>
      </c>
      <c r="L27" s="551">
        <f>'41cbenpreGI'!T27</f>
        <v>0</v>
      </c>
      <c r="M27" s="552">
        <f t="shared" si="3"/>
        <v>0</v>
      </c>
      <c r="N27" s="551">
        <f t="shared" si="5"/>
        <v>1399</v>
      </c>
      <c r="O27" s="552">
        <f t="shared" si="5"/>
        <v>100</v>
      </c>
      <c r="P27" s="553"/>
      <c r="Q27" s="553">
        <f t="shared" si="4"/>
        <v>1.3783251231527094</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460804</v>
      </c>
      <c r="E30" s="561"/>
      <c r="F30" s="532">
        <f>SUM(F10:F27)</f>
        <v>375795</v>
      </c>
      <c r="G30" s="562">
        <f>F30*100/$N30</f>
        <v>59.67121643250934</v>
      </c>
      <c r="H30" s="532">
        <f>SUM(H10:H27)</f>
        <v>61112</v>
      </c>
      <c r="I30" s="562">
        <f>H30*100/$N30</f>
        <v>9.7037676888290445</v>
      </c>
      <c r="J30" s="532">
        <f>SUM(J10:J27)</f>
        <v>189377</v>
      </c>
      <c r="K30" s="562">
        <f>J30*100/$N30</f>
        <v>30.070533014913238</v>
      </c>
      <c r="L30" s="532">
        <f>SUM(L10:L28)</f>
        <v>3492</v>
      </c>
      <c r="M30" s="562">
        <f>L30*100/$N30</f>
        <v>0.55448286374838041</v>
      </c>
      <c r="N30" s="532">
        <f>F30+H30+J30+L30</f>
        <v>629776</v>
      </c>
      <c r="O30" s="562">
        <f>G30+I30+K30+M30</f>
        <v>100</v>
      </c>
      <c r="P30" s="563"/>
      <c r="Q30" s="563">
        <f>(N30/D30)</f>
        <v>1.3666895252645377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6"/>
      <c r="C3" s="1046"/>
      <c r="D3" s="1046"/>
      <c r="E3" s="1046"/>
      <c r="F3" s="1046"/>
      <c r="G3" s="1046"/>
      <c r="H3" s="1046"/>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21" t="s">
        <v>431</v>
      </c>
      <c r="B4" s="1121"/>
      <c r="C4" s="1121"/>
      <c r="D4" s="1121"/>
      <c r="E4" s="1121"/>
      <c r="F4" s="1121"/>
      <c r="G4" s="1121"/>
      <c r="H4" s="1121"/>
      <c r="I4" s="1121"/>
      <c r="J4" s="1121"/>
      <c r="K4" s="1121"/>
      <c r="L4" s="1121"/>
      <c r="M4" s="1121"/>
      <c r="N4" s="1121"/>
      <c r="O4" s="1121"/>
      <c r="P4" s="1121"/>
      <c r="Q4" s="1121"/>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7" t="str">
        <f>porsaad!B6</f>
        <v>Situación a 31 de enero de 2024</v>
      </c>
      <c r="C5" s="1047"/>
      <c r="D5" s="1047"/>
      <c r="E5" s="1047"/>
      <c r="F5" s="1047"/>
      <c r="G5" s="1047"/>
      <c r="H5" s="1047"/>
      <c r="I5" s="1047"/>
      <c r="J5" s="1047"/>
      <c r="K5" s="1047"/>
      <c r="L5" s="1047"/>
      <c r="M5" s="1047"/>
      <c r="N5" s="1047"/>
      <c r="O5" s="1047"/>
      <c r="P5" s="1047"/>
      <c r="Q5" s="1047"/>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7" t="s">
        <v>115</v>
      </c>
      <c r="D8" s="1056"/>
      <c r="E8" s="211"/>
      <c r="F8" s="1057" t="s">
        <v>116</v>
      </c>
      <c r="G8" s="1056"/>
      <c r="H8" s="211"/>
      <c r="I8" s="1057" t="s">
        <v>261</v>
      </c>
      <c r="J8" s="1055"/>
      <c r="K8" s="1056"/>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8584147</v>
      </c>
      <c r="D11" s="185">
        <v>17.851892595752791</v>
      </c>
      <c r="E11" s="276"/>
      <c r="F11" s="227">
        <v>1014321</v>
      </c>
      <c r="G11" s="228">
        <v>16.031753056369972</v>
      </c>
      <c r="H11" s="276"/>
      <c r="I11" s="277">
        <v>286206</v>
      </c>
      <c r="J11" s="412">
        <f>I11*100/C11</f>
        <v>3.3341227730606198</v>
      </c>
      <c r="K11" s="228">
        <f>I11*100/F11</f>
        <v>28.216511341084331</v>
      </c>
      <c r="L11" s="278"/>
      <c r="M11" s="278">
        <f>_xlfn.RANK.EQ(K11,K$11:K$31,0)</f>
        <v>2</v>
      </c>
      <c r="N11" s="278">
        <v>1</v>
      </c>
      <c r="O11" s="278">
        <f>MATCH(N11,M$11:M$31,0)</f>
        <v>7</v>
      </c>
      <c r="P11" s="279" t="str">
        <f t="shared" ref="P11:P29" si="0">INDEX(B$11:B$31,O11,1)</f>
        <v>Castilla y León</v>
      </c>
      <c r="Q11" s="280">
        <f>INDEX(K$11:K$31,O11,1)</f>
        <v>29.99904799798859</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1341289</v>
      </c>
      <c r="D12" s="186">
        <v>2.7893915572350596</v>
      </c>
      <c r="E12" s="276"/>
      <c r="F12" s="234">
        <v>186533</v>
      </c>
      <c r="G12" s="235">
        <v>2.9482293996317339</v>
      </c>
      <c r="H12" s="276"/>
      <c r="I12" s="282">
        <v>40178</v>
      </c>
      <c r="J12" s="413">
        <f t="shared" ref="J12:J28" si="1">I12*100/C12</f>
        <v>2.9954767391665778</v>
      </c>
      <c r="K12" s="235">
        <f t="shared" ref="K12:K28" si="2">I12*100/F12</f>
        <v>21.539352286190645</v>
      </c>
      <c r="L12" s="278"/>
      <c r="M12" s="278">
        <f t="shared" ref="M12:M31" si="3">_xlfn.RANK.EQ(K12,K$11:K$31,0)</f>
        <v>10</v>
      </c>
      <c r="N12" s="278">
        <v>2</v>
      </c>
      <c r="O12" s="278">
        <f t="shared" ref="O12:O29" si="4">MATCH(N12,M$11:M$31,0)</f>
        <v>1</v>
      </c>
      <c r="P12" s="279" t="str">
        <f t="shared" si="0"/>
        <v>Andalucía</v>
      </c>
      <c r="Q12" s="280">
        <f t="shared" ref="Q12:Q29" si="5">INDEX(K$11:K$31,O12,1)</f>
        <v>28.216511341084331</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1006060</v>
      </c>
      <c r="D13" s="186">
        <v>2.0922375938905815</v>
      </c>
      <c r="E13" s="276"/>
      <c r="F13" s="234">
        <v>183865</v>
      </c>
      <c r="G13" s="235">
        <v>2.9060605821130245</v>
      </c>
      <c r="H13" s="276"/>
      <c r="I13" s="282">
        <v>31210</v>
      </c>
      <c r="J13" s="413">
        <f t="shared" si="1"/>
        <v>3.1022006639763036</v>
      </c>
      <c r="K13" s="235">
        <f t="shared" si="2"/>
        <v>16.974410572974737</v>
      </c>
      <c r="L13" s="278"/>
      <c r="M13" s="278">
        <f t="shared" si="3"/>
        <v>16</v>
      </c>
      <c r="N13" s="278">
        <v>3</v>
      </c>
      <c r="O13" s="278">
        <f>MATCH(N13,M$11:M$31,0)</f>
        <v>8</v>
      </c>
      <c r="P13" s="279" t="str">
        <f t="shared" si="0"/>
        <v>Castilla - La Mancha</v>
      </c>
      <c r="Q13" s="280">
        <f t="shared" si="5"/>
        <v>25.544195016804458</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1209906</v>
      </c>
      <c r="D14" s="186">
        <v>2.516162871273858</v>
      </c>
      <c r="E14" s="276"/>
      <c r="F14" s="234">
        <v>122472</v>
      </c>
      <c r="G14" s="235">
        <v>1.9357194224705427</v>
      </c>
      <c r="H14" s="276"/>
      <c r="I14" s="282">
        <v>29190</v>
      </c>
      <c r="J14" s="413">
        <f t="shared" si="1"/>
        <v>2.4125841181050429</v>
      </c>
      <c r="K14" s="235">
        <f t="shared" si="2"/>
        <v>23.834019204389573</v>
      </c>
      <c r="L14" s="278"/>
      <c r="M14" s="278">
        <f t="shared" si="3"/>
        <v>4</v>
      </c>
      <c r="N14" s="278">
        <v>4</v>
      </c>
      <c r="O14" s="278">
        <f t="shared" si="4"/>
        <v>4</v>
      </c>
      <c r="P14" s="279" t="str">
        <f t="shared" si="0"/>
        <v>Balears, Illes</v>
      </c>
      <c r="Q14" s="280">
        <f t="shared" si="5"/>
        <v>23.834019204389573</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2213016</v>
      </c>
      <c r="D15" s="186">
        <v>4.6022655418974603</v>
      </c>
      <c r="E15" s="276"/>
      <c r="F15" s="234">
        <v>253565</v>
      </c>
      <c r="G15" s="235">
        <v>4.0076972316835127</v>
      </c>
      <c r="H15" s="276"/>
      <c r="I15" s="282">
        <v>40949</v>
      </c>
      <c r="J15" s="413">
        <f t="shared" si="1"/>
        <v>1.8503707158014222</v>
      </c>
      <c r="K15" s="235">
        <f t="shared" si="2"/>
        <v>16.149310827598445</v>
      </c>
      <c r="L15" s="278"/>
      <c r="M15" s="278">
        <f t="shared" si="3"/>
        <v>18</v>
      </c>
      <c r="N15" s="278">
        <v>5</v>
      </c>
      <c r="O15" s="278">
        <f t="shared" si="4"/>
        <v>11</v>
      </c>
      <c r="P15" s="279" t="str">
        <f t="shared" si="0"/>
        <v>Extremadura</v>
      </c>
      <c r="Q15" s="280">
        <f t="shared" si="5"/>
        <v>23.204262075104459</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588387</v>
      </c>
      <c r="D16" s="186">
        <v>1.2236302021315801</v>
      </c>
      <c r="E16" s="276"/>
      <c r="F16" s="238">
        <v>99920</v>
      </c>
      <c r="G16" s="235">
        <v>1.579275954448826</v>
      </c>
      <c r="H16" s="276"/>
      <c r="I16" s="282">
        <v>17076</v>
      </c>
      <c r="J16" s="413">
        <f t="shared" si="1"/>
        <v>2.9021715299624229</v>
      </c>
      <c r="K16" s="235">
        <f t="shared" si="2"/>
        <v>17.089671737389914</v>
      </c>
      <c r="L16" s="278"/>
      <c r="M16" s="278">
        <f t="shared" si="3"/>
        <v>15</v>
      </c>
      <c r="N16" s="278">
        <v>6</v>
      </c>
      <c r="O16" s="278">
        <f t="shared" si="4"/>
        <v>10</v>
      </c>
      <c r="P16" s="279" t="str">
        <f t="shared" si="0"/>
        <v>Comunitat Valenciana</v>
      </c>
      <c r="Q16" s="283">
        <f t="shared" si="5"/>
        <v>22.330167847262711</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2383703</v>
      </c>
      <c r="D17" s="186">
        <v>4.9572322021248834</v>
      </c>
      <c r="E17" s="276"/>
      <c r="F17" s="286">
        <v>409663</v>
      </c>
      <c r="G17" s="287">
        <v>6.4748891646053783</v>
      </c>
      <c r="H17" s="276"/>
      <c r="I17" s="288">
        <v>122895</v>
      </c>
      <c r="J17" s="414">
        <f t="shared" si="1"/>
        <v>5.1556339023779385</v>
      </c>
      <c r="K17" s="287">
        <f t="shared" si="2"/>
        <v>29.99904799798859</v>
      </c>
      <c r="L17" s="278"/>
      <c r="M17" s="278">
        <f t="shared" si="3"/>
        <v>1</v>
      </c>
      <c r="N17" s="278">
        <v>7</v>
      </c>
      <c r="O17" s="278">
        <f t="shared" si="4"/>
        <v>21</v>
      </c>
      <c r="P17" s="279" t="str">
        <f t="shared" si="0"/>
        <v>TOTAL</v>
      </c>
      <c r="Q17" s="280">
        <f t="shared" si="5"/>
        <v>22.26137396375821</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2084086</v>
      </c>
      <c r="D18" s="186">
        <v>4.3341382006053779</v>
      </c>
      <c r="E18" s="276"/>
      <c r="F18" s="286">
        <v>282068</v>
      </c>
      <c r="G18" s="287">
        <v>4.4581986581212121</v>
      </c>
      <c r="H18" s="276"/>
      <c r="I18" s="288">
        <v>72052</v>
      </c>
      <c r="J18" s="414">
        <f t="shared" si="1"/>
        <v>3.4572469658161897</v>
      </c>
      <c r="K18" s="287">
        <f t="shared" si="2"/>
        <v>25.544195016804458</v>
      </c>
      <c r="L18" s="278"/>
      <c r="M18" s="278">
        <f t="shared" si="3"/>
        <v>3</v>
      </c>
      <c r="N18" s="278">
        <v>8</v>
      </c>
      <c r="O18" s="278">
        <f t="shared" si="4"/>
        <v>13</v>
      </c>
      <c r="P18" s="279" t="str">
        <f t="shared" si="0"/>
        <v>Madrid, Comunidad de</v>
      </c>
      <c r="Q18" s="280">
        <f t="shared" si="5"/>
        <v>21.976814720796376</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7901963</v>
      </c>
      <c r="D19" s="186">
        <v>16.433198868986342</v>
      </c>
      <c r="E19" s="276"/>
      <c r="F19" s="286">
        <v>1040507</v>
      </c>
      <c r="G19" s="287">
        <v>16.445633362046483</v>
      </c>
      <c r="H19" s="276"/>
      <c r="I19" s="288">
        <v>202557</v>
      </c>
      <c r="J19" s="414">
        <f t="shared" si="1"/>
        <v>2.5633757080360917</v>
      </c>
      <c r="K19" s="287">
        <f t="shared" si="2"/>
        <v>19.467144382498148</v>
      </c>
      <c r="L19" s="278"/>
      <c r="M19" s="278">
        <f t="shared" si="3"/>
        <v>14</v>
      </c>
      <c r="N19" s="278">
        <v>9</v>
      </c>
      <c r="O19" s="278">
        <f>MATCH(N19,M$11:M$31,0)</f>
        <v>17</v>
      </c>
      <c r="P19" s="279" t="str">
        <f t="shared" si="0"/>
        <v>Rioja, La</v>
      </c>
      <c r="Q19" s="280">
        <f t="shared" si="5"/>
        <v>21.708700087783814</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5216195</v>
      </c>
      <c r="D20" s="186">
        <v>10.847781718847862</v>
      </c>
      <c r="E20" s="276"/>
      <c r="F20" s="286">
        <v>644872</v>
      </c>
      <c r="G20" s="287">
        <v>10.192462402895551</v>
      </c>
      <c r="H20" s="276"/>
      <c r="I20" s="288">
        <v>144001</v>
      </c>
      <c r="J20" s="414">
        <f t="shared" si="1"/>
        <v>2.7606521612017954</v>
      </c>
      <c r="K20" s="287">
        <f>I20*100/F20</f>
        <v>22.330167847262711</v>
      </c>
      <c r="L20" s="278"/>
      <c r="M20" s="278">
        <f t="shared" si="3"/>
        <v>6</v>
      </c>
      <c r="N20" s="278">
        <v>10</v>
      </c>
      <c r="O20" s="278">
        <f t="shared" si="4"/>
        <v>2</v>
      </c>
      <c r="P20" s="279" t="str">
        <f t="shared" si="0"/>
        <v>Aragón</v>
      </c>
      <c r="Q20" s="280">
        <f t="shared" si="5"/>
        <v>21.539352286190645</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1054306</v>
      </c>
      <c r="D21" s="186">
        <v>2.1925716643782711</v>
      </c>
      <c r="E21" s="276"/>
      <c r="F21" s="234">
        <v>150537</v>
      </c>
      <c r="G21" s="235">
        <v>2.3792980820142406</v>
      </c>
      <c r="H21" s="276"/>
      <c r="I21" s="282">
        <v>34931</v>
      </c>
      <c r="J21" s="413">
        <f t="shared" si="1"/>
        <v>3.3131747329522927</v>
      </c>
      <c r="K21" s="235">
        <f t="shared" si="2"/>
        <v>23.204262075104459</v>
      </c>
      <c r="L21" s="278"/>
      <c r="M21" s="278">
        <f t="shared" si="3"/>
        <v>5</v>
      </c>
      <c r="N21" s="278">
        <v>11</v>
      </c>
      <c r="O21" s="278">
        <f t="shared" si="4"/>
        <v>14</v>
      </c>
      <c r="P21" s="279" t="str">
        <f t="shared" si="0"/>
        <v>Murcia, Región de</v>
      </c>
      <c r="Q21" s="280">
        <f t="shared" si="5"/>
        <v>20.988519127062204</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2699424</v>
      </c>
      <c r="D22" s="186">
        <v>5.6138166457770797</v>
      </c>
      <c r="E22" s="276"/>
      <c r="F22" s="234">
        <v>469573</v>
      </c>
      <c r="G22" s="235">
        <v>7.4217909103122359</v>
      </c>
      <c r="H22" s="276"/>
      <c r="I22" s="282">
        <v>73751</v>
      </c>
      <c r="J22" s="413">
        <f t="shared" si="1"/>
        <v>2.7321013668101046</v>
      </c>
      <c r="K22" s="235">
        <f t="shared" si="2"/>
        <v>15.705971169551912</v>
      </c>
      <c r="L22" s="278"/>
      <c r="M22" s="278">
        <f t="shared" si="3"/>
        <v>19</v>
      </c>
      <c r="N22" s="278">
        <v>12</v>
      </c>
      <c r="O22" s="278">
        <f t="shared" si="4"/>
        <v>16</v>
      </c>
      <c r="P22" s="279" t="str">
        <f t="shared" si="0"/>
        <v>País Vasco</v>
      </c>
      <c r="Q22" s="280">
        <f t="shared" si="5"/>
        <v>20.555750110388722</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6871903</v>
      </c>
      <c r="D23" s="186">
        <v>14.291050034957625</v>
      </c>
      <c r="E23" s="276"/>
      <c r="F23" s="234">
        <v>802837</v>
      </c>
      <c r="G23" s="235">
        <v>12.689163024838193</v>
      </c>
      <c r="H23" s="276"/>
      <c r="I23" s="282">
        <v>176438</v>
      </c>
      <c r="J23" s="413">
        <f t="shared" si="1"/>
        <v>2.5675275102107813</v>
      </c>
      <c r="K23" s="235">
        <f t="shared" si="2"/>
        <v>21.976814720796376</v>
      </c>
      <c r="L23" s="278"/>
      <c r="M23" s="278">
        <f t="shared" si="3"/>
        <v>8</v>
      </c>
      <c r="N23" s="278">
        <v>13</v>
      </c>
      <c r="O23" s="278">
        <f t="shared" si="4"/>
        <v>15</v>
      </c>
      <c r="P23" s="279" t="str">
        <f t="shared" si="0"/>
        <v>Navarra, Comunidad Foral de</v>
      </c>
      <c r="Q23" s="280">
        <f t="shared" si="5"/>
        <v>19.933375127533772</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1551692</v>
      </c>
      <c r="D24" s="186">
        <v>3.2269530013510765</v>
      </c>
      <c r="E24" s="276"/>
      <c r="F24" s="234">
        <v>194149</v>
      </c>
      <c r="G24" s="235">
        <v>3.0686033554872409</v>
      </c>
      <c r="H24" s="276"/>
      <c r="I24" s="282">
        <v>40749</v>
      </c>
      <c r="J24" s="413">
        <f t="shared" si="1"/>
        <v>2.6261010561374292</v>
      </c>
      <c r="K24" s="235">
        <f>I24*100/F24</f>
        <v>20.988519127062204</v>
      </c>
      <c r="L24" s="278"/>
      <c r="M24" s="278">
        <f t="shared" si="3"/>
        <v>11</v>
      </c>
      <c r="N24" s="278">
        <v>14</v>
      </c>
      <c r="O24" s="278">
        <f t="shared" si="4"/>
        <v>9</v>
      </c>
      <c r="P24" s="279" t="str">
        <f t="shared" si="0"/>
        <v>Cataluña</v>
      </c>
      <c r="Q24" s="280">
        <f t="shared" si="5"/>
        <v>19.467144382498148</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672155</v>
      </c>
      <c r="D25" s="186">
        <v>1.3978370672937237</v>
      </c>
      <c r="E25" s="276"/>
      <c r="F25" s="238">
        <v>81351</v>
      </c>
      <c r="G25" s="235">
        <v>1.2857854100316899</v>
      </c>
      <c r="H25" s="276"/>
      <c r="I25" s="282">
        <v>16216</v>
      </c>
      <c r="J25" s="413">
        <f t="shared" si="1"/>
        <v>2.4125387745386111</v>
      </c>
      <c r="K25" s="235">
        <f t="shared" si="2"/>
        <v>19.933375127533772</v>
      </c>
      <c r="L25" s="278"/>
      <c r="M25" s="278">
        <f t="shared" si="3"/>
        <v>13</v>
      </c>
      <c r="N25" s="278">
        <v>15</v>
      </c>
      <c r="O25" s="278">
        <f t="shared" si="4"/>
        <v>6</v>
      </c>
      <c r="P25" s="279" t="str">
        <f t="shared" si="0"/>
        <v>Cantabria</v>
      </c>
      <c r="Q25" s="283">
        <f t="shared" si="5"/>
        <v>17.089671737389914</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2216302</v>
      </c>
      <c r="D26" s="186">
        <v>4.6090992225263738</v>
      </c>
      <c r="E26" s="276"/>
      <c r="F26" s="238">
        <v>328385</v>
      </c>
      <c r="G26" s="235">
        <v>5.1902575490560219</v>
      </c>
      <c r="H26" s="276"/>
      <c r="I26" s="282">
        <v>67502</v>
      </c>
      <c r="J26" s="413">
        <f t="shared" si="1"/>
        <v>3.0457040601867433</v>
      </c>
      <c r="K26" s="235">
        <f t="shared" si="2"/>
        <v>20.555750110388722</v>
      </c>
      <c r="L26" s="278"/>
      <c r="M26" s="278">
        <f t="shared" si="3"/>
        <v>12</v>
      </c>
      <c r="N26" s="278">
        <v>16</v>
      </c>
      <c r="O26" s="278">
        <f t="shared" si="4"/>
        <v>3</v>
      </c>
      <c r="P26" s="279" t="str">
        <f t="shared" si="0"/>
        <v>Asturias, Principado de</v>
      </c>
      <c r="Q26" s="280">
        <f t="shared" si="5"/>
        <v>16.974410572974737</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322282</v>
      </c>
      <c r="D27" s="187">
        <v>0.67022892892495911</v>
      </c>
      <c r="E27" s="276"/>
      <c r="F27" s="238">
        <v>42149</v>
      </c>
      <c r="G27" s="242">
        <v>0.66618196761472748</v>
      </c>
      <c r="H27" s="276"/>
      <c r="I27" s="282">
        <v>9150</v>
      </c>
      <c r="J27" s="413">
        <f t="shared" si="1"/>
        <v>2.8391284651330202</v>
      </c>
      <c r="K27" s="242">
        <f t="shared" si="2"/>
        <v>21.708700087783814</v>
      </c>
      <c r="L27" s="278"/>
      <c r="M27" s="278">
        <f t="shared" si="3"/>
        <v>9</v>
      </c>
      <c r="N27" s="278">
        <v>17</v>
      </c>
      <c r="O27" s="278">
        <f t="shared" si="4"/>
        <v>18</v>
      </c>
      <c r="P27" s="279" t="str">
        <f t="shared" si="0"/>
        <v>Ceuta y Melilla</v>
      </c>
      <c r="Q27" s="280">
        <f t="shared" si="5"/>
        <v>16.920180349799335</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168545</v>
      </c>
      <c r="D28" s="242">
        <v>0.35051208204509476</v>
      </c>
      <c r="E28" s="276"/>
      <c r="F28" s="238">
        <v>20183</v>
      </c>
      <c r="G28" s="242">
        <v>0.31900046625941408</v>
      </c>
      <c r="H28" s="276"/>
      <c r="I28" s="282">
        <v>3415</v>
      </c>
      <c r="J28" s="413">
        <f t="shared" si="1"/>
        <v>2.0261651191076568</v>
      </c>
      <c r="K28" s="242">
        <f t="shared" si="2"/>
        <v>16.920180349799335</v>
      </c>
      <c r="L28" s="278"/>
      <c r="M28" s="278">
        <f t="shared" si="3"/>
        <v>17</v>
      </c>
      <c r="N28" s="278">
        <v>18</v>
      </c>
      <c r="O28" s="278">
        <f t="shared" si="4"/>
        <v>5</v>
      </c>
      <c r="P28" s="279" t="str">
        <f t="shared" si="0"/>
        <v>Canarias</v>
      </c>
      <c r="Q28" s="280">
        <f t="shared" si="5"/>
        <v>16.149310827598445</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12</v>
      </c>
      <c r="P29" s="279" t="str">
        <f t="shared" si="0"/>
        <v>Galicia</v>
      </c>
      <c r="Q29" s="280">
        <f t="shared" si="5"/>
        <v>15.705971169551912</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48085361</v>
      </c>
      <c r="D31" s="254">
        <f>SUM(D11:D28)</f>
        <v>99.999999999999986</v>
      </c>
      <c r="E31" s="299"/>
      <c r="F31" s="253">
        <f>SUM(F11:F28)</f>
        <v>6326950</v>
      </c>
      <c r="G31" s="254">
        <f>SUM(G11:G28)</f>
        <v>100.00000000000003</v>
      </c>
      <c r="H31" s="211"/>
      <c r="I31" s="253">
        <f>SUM(I11:I30)</f>
        <v>1408466</v>
      </c>
      <c r="J31" s="409">
        <f>I31*100/C31</f>
        <v>2.9290951980167104</v>
      </c>
      <c r="K31" s="254">
        <f>I31*100/F31</f>
        <v>22.26137396375821</v>
      </c>
      <c r="L31" s="297"/>
      <c r="M31" s="278">
        <f t="shared" si="3"/>
        <v>7</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68" t="str">
        <f>'22solcasaadpot'!B32:M32</f>
        <v>(1) Cifras INE de población referidas al 01/01/2023. Real Decreto 1085/2023, de 5 de diciembre BOE 23.12.22.</v>
      </c>
      <c r="C33" s="1082"/>
      <c r="D33" s="1082"/>
      <c r="E33" s="1082"/>
      <c r="F33" s="1082"/>
      <c r="G33" s="1082"/>
      <c r="H33" s="1082"/>
      <c r="I33" s="1082"/>
      <c r="J33" s="1082"/>
      <c r="K33" s="1082"/>
      <c r="L33" s="1082"/>
      <c r="M33" s="1082"/>
      <c r="N33" s="1082"/>
      <c r="O33" s="1082"/>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75" t="str">
        <f>'22solcasaadpot'!B33:Q33</f>
        <v>(2) Cifras de Población Potencialmente Dependiente calculadas según lo explicado en la metodología</v>
      </c>
      <c r="C34" s="1119"/>
      <c r="D34" s="1119"/>
      <c r="E34" s="1119"/>
      <c r="F34" s="1119"/>
      <c r="G34" s="1119"/>
      <c r="H34" s="1119"/>
      <c r="I34" s="1119"/>
      <c r="J34" s="1119"/>
      <c r="K34" s="1119"/>
      <c r="L34" s="1119"/>
      <c r="M34" s="1119"/>
      <c r="N34" s="1119"/>
      <c r="O34" s="1119"/>
      <c r="P34" s="1119"/>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261</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262</v>
      </c>
      <c r="K8" s="1055"/>
      <c r="L8" s="1055"/>
      <c r="M8" s="1055"/>
      <c r="N8" s="1055"/>
      <c r="O8" s="1056"/>
      <c r="P8" s="211"/>
      <c r="Q8" s="1057" t="s">
        <v>263</v>
      </c>
      <c r="R8" s="1055"/>
      <c r="S8" s="1055"/>
      <c r="T8" s="1055"/>
      <c r="U8" s="1055"/>
      <c r="V8" s="1056"/>
      <c r="W8" s="211"/>
      <c r="X8" s="1057" t="s">
        <v>264</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232</v>
      </c>
      <c r="L9" s="1060" t="s">
        <v>27</v>
      </c>
      <c r="M9" s="1061"/>
      <c r="N9" s="1061" t="s">
        <v>26</v>
      </c>
      <c r="O9" s="1062"/>
      <c r="P9" s="211"/>
      <c r="Q9" s="1063" t="s">
        <v>12</v>
      </c>
      <c r="R9" s="1065" t="s">
        <v>232</v>
      </c>
      <c r="S9" s="1060" t="s">
        <v>27</v>
      </c>
      <c r="T9" s="1061"/>
      <c r="U9" s="1061" t="s">
        <v>26</v>
      </c>
      <c r="V9" s="1062"/>
      <c r="W9" s="211"/>
      <c r="X9" s="1063" t="s">
        <v>12</v>
      </c>
      <c r="Y9" s="1065" t="s">
        <v>232</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408" t="s">
        <v>232</v>
      </c>
      <c r="G10" s="408" t="s">
        <v>12</v>
      </c>
      <c r="H10" s="218" t="s">
        <v>232</v>
      </c>
      <c r="I10" s="216"/>
      <c r="J10" s="1064"/>
      <c r="K10" s="1066"/>
      <c r="L10" s="408" t="s">
        <v>12</v>
      </c>
      <c r="M10" s="408" t="s">
        <v>232</v>
      </c>
      <c r="N10" s="408" t="s">
        <v>12</v>
      </c>
      <c r="O10" s="218" t="s">
        <v>232</v>
      </c>
      <c r="P10" s="216"/>
      <c r="Q10" s="1064"/>
      <c r="R10" s="1066"/>
      <c r="S10" s="408" t="s">
        <v>12</v>
      </c>
      <c r="T10" s="408" t="s">
        <v>232</v>
      </c>
      <c r="U10" s="408" t="s">
        <v>12</v>
      </c>
      <c r="V10" s="218" t="s">
        <v>232</v>
      </c>
      <c r="W10" s="216"/>
      <c r="X10" s="1064"/>
      <c r="Y10" s="1066"/>
      <c r="Z10" s="408" t="s">
        <v>12</v>
      </c>
      <c r="AA10" s="408" t="s">
        <v>232</v>
      </c>
      <c r="AB10" s="408" t="s">
        <v>12</v>
      </c>
      <c r="AC10" s="218" t="s">
        <v>232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286206</v>
      </c>
      <c r="E12" s="738">
        <f>L12+S12+Z12</f>
        <v>180575</v>
      </c>
      <c r="F12" s="747">
        <f>E12/$D12*100</f>
        <v>63.092667519199452</v>
      </c>
      <c r="G12" s="738">
        <f>N12+U12+AB12</f>
        <v>105631</v>
      </c>
      <c r="H12" s="230">
        <f>G12/$D12*100</f>
        <v>36.907332480800541</v>
      </c>
      <c r="I12" s="226"/>
      <c r="J12" s="227">
        <v>85932</v>
      </c>
      <c r="K12" s="750">
        <v>30.024527787677407</v>
      </c>
      <c r="L12" s="744">
        <v>35154</v>
      </c>
      <c r="M12" s="747">
        <v>40.909090909090914</v>
      </c>
      <c r="N12" s="744">
        <v>50778</v>
      </c>
      <c r="O12" s="228">
        <v>59.090909090909093</v>
      </c>
      <c r="P12" s="226"/>
      <c r="Q12" s="227">
        <v>59211</v>
      </c>
      <c r="R12" s="750">
        <v>20.688245529443826</v>
      </c>
      <c r="S12" s="744">
        <v>39260</v>
      </c>
      <c r="T12" s="747">
        <v>66.305247335799095</v>
      </c>
      <c r="U12" s="744">
        <v>19951</v>
      </c>
      <c r="V12" s="228">
        <v>33.694752664200912</v>
      </c>
      <c r="W12" s="226"/>
      <c r="X12" s="227">
        <v>141063</v>
      </c>
      <c r="Y12" s="750">
        <v>49.287226682878767</v>
      </c>
      <c r="Z12" s="744">
        <v>106161</v>
      </c>
      <c r="AA12" s="747">
        <v>75.257863507794383</v>
      </c>
      <c r="AB12" s="744">
        <v>34902</v>
      </c>
      <c r="AC12" s="228">
        <f t="shared" ref="AC12:AC29" si="0">AB12/$X12*100</f>
        <v>24.74213649220561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40178</v>
      </c>
      <c r="E13" s="739">
        <f t="shared" ref="E13:E29" si="2">L13+S13+Z13</f>
        <v>25967</v>
      </c>
      <c r="F13" s="576">
        <f t="shared" ref="F13:H29" si="3">E13/$D13*100</f>
        <v>64.629896958534516</v>
      </c>
      <c r="G13" s="739">
        <f t="shared" ref="G13:G29" si="4">N13+U13+AB13</f>
        <v>14211</v>
      </c>
      <c r="H13" s="237">
        <f t="shared" si="3"/>
        <v>35.370103041465477</v>
      </c>
      <c r="I13" s="226"/>
      <c r="J13" s="234">
        <v>8305</v>
      </c>
      <c r="K13" s="751">
        <v>20.670516202897108</v>
      </c>
      <c r="L13" s="745">
        <v>3502</v>
      </c>
      <c r="M13" s="748">
        <v>42.167369054786278</v>
      </c>
      <c r="N13" s="745">
        <v>4803</v>
      </c>
      <c r="O13" s="235">
        <v>57.832630945213722</v>
      </c>
      <c r="P13" s="226"/>
      <c r="Q13" s="234">
        <v>7250</v>
      </c>
      <c r="R13" s="751">
        <v>18.044701080193139</v>
      </c>
      <c r="S13" s="745">
        <v>4408</v>
      </c>
      <c r="T13" s="748">
        <v>60.8</v>
      </c>
      <c r="U13" s="745">
        <v>2842</v>
      </c>
      <c r="V13" s="235">
        <v>39.200000000000003</v>
      </c>
      <c r="W13" s="226"/>
      <c r="X13" s="234">
        <v>24623</v>
      </c>
      <c r="Y13" s="751">
        <v>61.284782716909746</v>
      </c>
      <c r="Z13" s="745">
        <v>18057</v>
      </c>
      <c r="AA13" s="748">
        <v>73.333874832473697</v>
      </c>
      <c r="AB13" s="745">
        <v>6566</v>
      </c>
      <c r="AC13" s="235">
        <f t="shared" si="0"/>
        <v>26.666125167526296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31210</v>
      </c>
      <c r="E14" s="739">
        <f t="shared" si="2"/>
        <v>20298</v>
      </c>
      <c r="F14" s="576">
        <f t="shared" si="3"/>
        <v>65.036847164370386</v>
      </c>
      <c r="G14" s="739">
        <f t="shared" si="4"/>
        <v>10912</v>
      </c>
      <c r="H14" s="237">
        <f t="shared" si="3"/>
        <v>34.963152835629607</v>
      </c>
      <c r="I14" s="226"/>
      <c r="J14" s="234">
        <v>7597</v>
      </c>
      <c r="K14" s="751">
        <v>24.341557193207304</v>
      </c>
      <c r="L14" s="745">
        <v>3107</v>
      </c>
      <c r="M14" s="748">
        <v>40.897722785309995</v>
      </c>
      <c r="N14" s="745">
        <v>4490</v>
      </c>
      <c r="O14" s="235">
        <v>59.102277214690012</v>
      </c>
      <c r="P14" s="226"/>
      <c r="Q14" s="234">
        <v>6363</v>
      </c>
      <c r="R14" s="751">
        <v>20.387696251201536</v>
      </c>
      <c r="S14" s="745">
        <v>3789</v>
      </c>
      <c r="T14" s="748">
        <v>59.547383309759553</v>
      </c>
      <c r="U14" s="745">
        <v>2574</v>
      </c>
      <c r="V14" s="235">
        <v>40.452616690240447</v>
      </c>
      <c r="W14" s="226"/>
      <c r="X14" s="234">
        <v>17250</v>
      </c>
      <c r="Y14" s="751">
        <v>55.270746555591153</v>
      </c>
      <c r="Z14" s="745">
        <v>13402</v>
      </c>
      <c r="AA14" s="748">
        <v>77.692753623188409</v>
      </c>
      <c r="AB14" s="745">
        <v>3848</v>
      </c>
      <c r="AC14" s="235">
        <f t="shared" si="0"/>
        <v>22.307246376811595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29190</v>
      </c>
      <c r="E15" s="739">
        <f t="shared" si="2"/>
        <v>18278</v>
      </c>
      <c r="F15" s="576">
        <f t="shared" si="3"/>
        <v>62.617334703665641</v>
      </c>
      <c r="G15" s="739">
        <f t="shared" si="4"/>
        <v>10912</v>
      </c>
      <c r="H15" s="237">
        <f t="shared" si="3"/>
        <v>37.382665296334359</v>
      </c>
      <c r="I15" s="226"/>
      <c r="J15" s="234">
        <v>7835</v>
      </c>
      <c r="K15" s="751">
        <v>26.841384035628639</v>
      </c>
      <c r="L15" s="745">
        <v>3325</v>
      </c>
      <c r="M15" s="748">
        <v>42.437779195915766</v>
      </c>
      <c r="N15" s="745">
        <v>4510</v>
      </c>
      <c r="O15" s="235">
        <v>57.562220804084241</v>
      </c>
      <c r="P15" s="226"/>
      <c r="Q15" s="234">
        <v>6296</v>
      </c>
      <c r="R15" s="751">
        <v>21.569030489893798</v>
      </c>
      <c r="S15" s="745">
        <v>3771</v>
      </c>
      <c r="T15" s="748">
        <v>59.895171537484117</v>
      </c>
      <c r="U15" s="745">
        <v>2525</v>
      </c>
      <c r="V15" s="235">
        <v>40.104828462515883</v>
      </c>
      <c r="W15" s="226"/>
      <c r="X15" s="234">
        <v>15059</v>
      </c>
      <c r="Y15" s="751">
        <v>51.589585474477559</v>
      </c>
      <c r="Z15" s="745">
        <v>11182</v>
      </c>
      <c r="AA15" s="748">
        <v>74.254598578922909</v>
      </c>
      <c r="AB15" s="745">
        <v>3877</v>
      </c>
      <c r="AC15" s="235">
        <f t="shared" si="0"/>
        <v>25.745401421077098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40949</v>
      </c>
      <c r="E16" s="739">
        <f t="shared" si="2"/>
        <v>24201</v>
      </c>
      <c r="F16" s="576">
        <f t="shared" si="3"/>
        <v>59.100344330752883</v>
      </c>
      <c r="G16" s="739">
        <f t="shared" si="4"/>
        <v>16748</v>
      </c>
      <c r="H16" s="237">
        <f t="shared" si="3"/>
        <v>40.899655669247117</v>
      </c>
      <c r="I16" s="226"/>
      <c r="J16" s="234">
        <v>16146</v>
      </c>
      <c r="K16" s="751">
        <v>39.429534298761872</v>
      </c>
      <c r="L16" s="745">
        <v>6662</v>
      </c>
      <c r="M16" s="748">
        <v>41.260993434906482</v>
      </c>
      <c r="N16" s="745">
        <v>9484</v>
      </c>
      <c r="O16" s="235">
        <v>58.739006565093518</v>
      </c>
      <c r="P16" s="226"/>
      <c r="Q16" s="234">
        <v>8204</v>
      </c>
      <c r="R16" s="751">
        <v>20.034677281496496</v>
      </c>
      <c r="S16" s="745">
        <v>4974</v>
      </c>
      <c r="T16" s="748">
        <v>60.628961482203806</v>
      </c>
      <c r="U16" s="745">
        <v>3230</v>
      </c>
      <c r="V16" s="235">
        <v>39.371038517796194</v>
      </c>
      <c r="W16" s="226"/>
      <c r="X16" s="234">
        <v>16599</v>
      </c>
      <c r="Y16" s="751">
        <v>40.535788419741628</v>
      </c>
      <c r="Z16" s="745">
        <v>12565</v>
      </c>
      <c r="AA16" s="748">
        <v>75.697331164527981</v>
      </c>
      <c r="AB16" s="745">
        <v>4034</v>
      </c>
      <c r="AC16" s="235">
        <f t="shared" si="0"/>
        <v>24.302668835472016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17076</v>
      </c>
      <c r="E17" s="740">
        <f t="shared" si="2"/>
        <v>10656</v>
      </c>
      <c r="F17" s="577">
        <f t="shared" si="3"/>
        <v>62.403373155305694</v>
      </c>
      <c r="G17" s="740">
        <f t="shared" si="4"/>
        <v>6420</v>
      </c>
      <c r="H17" s="237">
        <f t="shared" si="3"/>
        <v>37.596626844694306</v>
      </c>
      <c r="I17" s="226"/>
      <c r="J17" s="238">
        <v>4448</v>
      </c>
      <c r="K17" s="752">
        <v>26.0482548606231</v>
      </c>
      <c r="L17" s="740">
        <v>1832</v>
      </c>
      <c r="M17" s="577">
        <v>41.187050359712231</v>
      </c>
      <c r="N17" s="740">
        <v>2616</v>
      </c>
      <c r="O17" s="235">
        <v>58.812949640287769</v>
      </c>
      <c r="P17" s="226"/>
      <c r="Q17" s="238">
        <v>3562</v>
      </c>
      <c r="R17" s="752">
        <v>20.859686109159053</v>
      </c>
      <c r="S17" s="740">
        <v>1967</v>
      </c>
      <c r="T17" s="577">
        <v>55.221785513756316</v>
      </c>
      <c r="U17" s="740">
        <v>1595</v>
      </c>
      <c r="V17" s="235">
        <v>44.778214486243684</v>
      </c>
      <c r="W17" s="226"/>
      <c r="X17" s="238">
        <v>9066</v>
      </c>
      <c r="Y17" s="752">
        <v>53.092059030217854</v>
      </c>
      <c r="Z17" s="740">
        <v>6857</v>
      </c>
      <c r="AA17" s="577">
        <v>75.634237811603796</v>
      </c>
      <c r="AB17" s="740">
        <v>2209</v>
      </c>
      <c r="AC17" s="235">
        <f t="shared" si="0"/>
        <v>24.365762188396207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122895</v>
      </c>
      <c r="E18" s="739">
        <f t="shared" si="2"/>
        <v>78017</v>
      </c>
      <c r="F18" s="576">
        <f t="shared" si="3"/>
        <v>63.482647788762769</v>
      </c>
      <c r="G18" s="739">
        <f t="shared" si="4"/>
        <v>44878</v>
      </c>
      <c r="H18" s="237">
        <f t="shared" si="3"/>
        <v>36.517352211237238</v>
      </c>
      <c r="I18" s="226"/>
      <c r="J18" s="234">
        <v>25300</v>
      </c>
      <c r="K18" s="751">
        <v>20.586679685910735</v>
      </c>
      <c r="L18" s="745">
        <v>10591</v>
      </c>
      <c r="M18" s="748">
        <v>41.861660079051383</v>
      </c>
      <c r="N18" s="745">
        <v>14709</v>
      </c>
      <c r="O18" s="235">
        <v>58.13833992094861</v>
      </c>
      <c r="P18" s="226"/>
      <c r="Q18" s="234">
        <v>21085</v>
      </c>
      <c r="R18" s="751">
        <v>17.156922576182922</v>
      </c>
      <c r="S18" s="745">
        <v>12131</v>
      </c>
      <c r="T18" s="748">
        <v>57.533791795115008</v>
      </c>
      <c r="U18" s="745">
        <v>8954</v>
      </c>
      <c r="V18" s="235">
        <v>42.466208204884992</v>
      </c>
      <c r="W18" s="226"/>
      <c r="X18" s="234">
        <v>76510</v>
      </c>
      <c r="Y18" s="751">
        <v>62.25639773790634</v>
      </c>
      <c r="Z18" s="745">
        <v>55295</v>
      </c>
      <c r="AA18" s="748">
        <v>72.271598483858327</v>
      </c>
      <c r="AB18" s="745">
        <v>21215</v>
      </c>
      <c r="AC18" s="235">
        <f t="shared" si="0"/>
        <v>27.72840151614168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72052</v>
      </c>
      <c r="E19" s="739">
        <f t="shared" si="2"/>
        <v>46055</v>
      </c>
      <c r="F19" s="576">
        <f t="shared" si="3"/>
        <v>63.919113973241551</v>
      </c>
      <c r="G19" s="739">
        <f t="shared" si="4"/>
        <v>25997</v>
      </c>
      <c r="H19" s="237">
        <f t="shared" si="3"/>
        <v>36.080886026758449</v>
      </c>
      <c r="I19" s="226"/>
      <c r="J19" s="234">
        <v>16522</v>
      </c>
      <c r="K19" s="751">
        <v>22.930661189141176</v>
      </c>
      <c r="L19" s="745">
        <v>6792</v>
      </c>
      <c r="M19" s="748">
        <v>41.108824597506356</v>
      </c>
      <c r="N19" s="745">
        <v>9730</v>
      </c>
      <c r="O19" s="235">
        <v>58.891175402493644</v>
      </c>
      <c r="P19" s="226"/>
      <c r="Q19" s="234">
        <v>12604</v>
      </c>
      <c r="R19" s="751">
        <v>17.492921778715374</v>
      </c>
      <c r="S19" s="745">
        <v>7857</v>
      </c>
      <c r="T19" s="748">
        <v>62.337353221199621</v>
      </c>
      <c r="U19" s="745">
        <v>4747</v>
      </c>
      <c r="V19" s="235">
        <v>37.662646778800379</v>
      </c>
      <c r="W19" s="226"/>
      <c r="X19" s="234">
        <v>42926</v>
      </c>
      <c r="Y19" s="751">
        <v>59.576417032143446</v>
      </c>
      <c r="Z19" s="745">
        <v>31406</v>
      </c>
      <c r="AA19" s="748">
        <v>73.163117923868981</v>
      </c>
      <c r="AB19" s="745">
        <v>11520</v>
      </c>
      <c r="AC19" s="235">
        <f t="shared" si="0"/>
        <v>26.836882076131012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202557</v>
      </c>
      <c r="E20" s="739">
        <f t="shared" si="2"/>
        <v>128770</v>
      </c>
      <c r="F20" s="576">
        <f t="shared" si="3"/>
        <v>63.572229051575604</v>
      </c>
      <c r="G20" s="739">
        <f t="shared" si="4"/>
        <v>73787</v>
      </c>
      <c r="H20" s="237">
        <f t="shared" si="3"/>
        <v>36.427770948424396</v>
      </c>
      <c r="I20" s="226"/>
      <c r="J20" s="234">
        <v>54547</v>
      </c>
      <c r="K20" s="751">
        <v>26.929210049516929</v>
      </c>
      <c r="L20" s="745">
        <v>23272</v>
      </c>
      <c r="M20" s="748">
        <v>42.664124516472036</v>
      </c>
      <c r="N20" s="745">
        <v>31275</v>
      </c>
      <c r="O20" s="235">
        <v>57.335875483527964</v>
      </c>
      <c r="P20" s="226"/>
      <c r="Q20" s="234">
        <v>40435</v>
      </c>
      <c r="R20" s="751">
        <v>19.962282221794357</v>
      </c>
      <c r="S20" s="745">
        <v>24746</v>
      </c>
      <c r="T20" s="748">
        <v>61.19945591690368</v>
      </c>
      <c r="U20" s="745">
        <v>15689</v>
      </c>
      <c r="V20" s="235">
        <v>38.800544083096327</v>
      </c>
      <c r="W20" s="226"/>
      <c r="X20" s="234">
        <v>107575</v>
      </c>
      <c r="Y20" s="751">
        <v>53.108507728688714</v>
      </c>
      <c r="Z20" s="745">
        <v>80752</v>
      </c>
      <c r="AA20" s="748">
        <v>75.065768068789225</v>
      </c>
      <c r="AB20" s="745">
        <v>26823</v>
      </c>
      <c r="AC20" s="235">
        <f t="shared" si="0"/>
        <v>24.934231931210782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144001</v>
      </c>
      <c r="E21" s="739">
        <f t="shared" si="2"/>
        <v>90331</v>
      </c>
      <c r="F21" s="576">
        <f t="shared" si="3"/>
        <v>62.729425490100766</v>
      </c>
      <c r="G21" s="739">
        <f t="shared" si="4"/>
        <v>53670</v>
      </c>
      <c r="H21" s="237">
        <f t="shared" si="3"/>
        <v>37.270574509899234</v>
      </c>
      <c r="I21" s="226"/>
      <c r="J21" s="234">
        <v>38937</v>
      </c>
      <c r="K21" s="751">
        <v>27.039395559753061</v>
      </c>
      <c r="L21" s="745">
        <v>15614</v>
      </c>
      <c r="M21" s="748">
        <v>40.100675450086037</v>
      </c>
      <c r="N21" s="745">
        <v>23323</v>
      </c>
      <c r="O21" s="235">
        <v>59.89932454991397</v>
      </c>
      <c r="P21" s="226"/>
      <c r="Q21" s="234">
        <v>28861</v>
      </c>
      <c r="R21" s="751">
        <v>20.042221929014381</v>
      </c>
      <c r="S21" s="745">
        <v>17710</v>
      </c>
      <c r="T21" s="748">
        <v>61.363085132185304</v>
      </c>
      <c r="U21" s="745">
        <v>11151</v>
      </c>
      <c r="V21" s="235">
        <v>38.636914867814696</v>
      </c>
      <c r="W21" s="226"/>
      <c r="X21" s="234">
        <v>76203</v>
      </c>
      <c r="Y21" s="751">
        <v>52.918382511232565</v>
      </c>
      <c r="Z21" s="745">
        <v>57007</v>
      </c>
      <c r="AA21" s="748">
        <v>74.809390706402638</v>
      </c>
      <c r="AB21" s="745">
        <v>19196</v>
      </c>
      <c r="AC21" s="235">
        <f t="shared" si="0"/>
        <v>25.190609293597365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34931</v>
      </c>
      <c r="E22" s="739">
        <f t="shared" si="2"/>
        <v>22541</v>
      </c>
      <c r="F22" s="576">
        <f t="shared" si="3"/>
        <v>64.530073573616548</v>
      </c>
      <c r="G22" s="739">
        <f t="shared" si="4"/>
        <v>12390</v>
      </c>
      <c r="H22" s="237">
        <f t="shared" si="3"/>
        <v>35.469926426383438</v>
      </c>
      <c r="I22" s="226"/>
      <c r="J22" s="234">
        <v>8639</v>
      </c>
      <c r="K22" s="751">
        <v>24.731613752827002</v>
      </c>
      <c r="L22" s="745">
        <v>3642</v>
      </c>
      <c r="M22" s="748">
        <v>42.157657136242619</v>
      </c>
      <c r="N22" s="745">
        <v>4997</v>
      </c>
      <c r="O22" s="235">
        <v>57.842342863757381</v>
      </c>
      <c r="P22" s="226"/>
      <c r="Q22" s="234">
        <v>6551</v>
      </c>
      <c r="R22" s="751">
        <v>18.754115255789987</v>
      </c>
      <c r="S22" s="745">
        <v>4105</v>
      </c>
      <c r="T22" s="748">
        <v>62.662188978781863</v>
      </c>
      <c r="U22" s="745">
        <v>2446</v>
      </c>
      <c r="V22" s="235">
        <v>37.337811021218137</v>
      </c>
      <c r="W22" s="226"/>
      <c r="X22" s="234">
        <v>19741</v>
      </c>
      <c r="Y22" s="751">
        <v>56.514270991383007</v>
      </c>
      <c r="Z22" s="745">
        <v>14794</v>
      </c>
      <c r="AA22" s="748">
        <v>74.940479205713999</v>
      </c>
      <c r="AB22" s="745">
        <v>4947</v>
      </c>
      <c r="AC22" s="235">
        <f t="shared" si="0"/>
        <v>25.059520794286005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73751</v>
      </c>
      <c r="E23" s="739">
        <f t="shared" si="2"/>
        <v>46252</v>
      </c>
      <c r="F23" s="576">
        <f t="shared" si="3"/>
        <v>62.71372591558081</v>
      </c>
      <c r="G23" s="739">
        <f t="shared" si="4"/>
        <v>27499</v>
      </c>
      <c r="H23" s="237">
        <f t="shared" si="3"/>
        <v>37.286274084419198</v>
      </c>
      <c r="I23" s="226"/>
      <c r="J23" s="234">
        <v>20619</v>
      </c>
      <c r="K23" s="751">
        <v>27.957587015769274</v>
      </c>
      <c r="L23" s="745">
        <v>8031</v>
      </c>
      <c r="M23" s="748">
        <v>38.949512585479411</v>
      </c>
      <c r="N23" s="745">
        <v>12588</v>
      </c>
      <c r="O23" s="235">
        <v>61.050487414520596</v>
      </c>
      <c r="P23" s="226"/>
      <c r="Q23" s="234">
        <v>13114</v>
      </c>
      <c r="R23" s="751">
        <v>17.781453810795785</v>
      </c>
      <c r="S23" s="745">
        <v>7653</v>
      </c>
      <c r="T23" s="748">
        <v>58.357480555131922</v>
      </c>
      <c r="U23" s="745">
        <v>5461</v>
      </c>
      <c r="V23" s="235">
        <v>41.642519444868078</v>
      </c>
      <c r="W23" s="226"/>
      <c r="X23" s="234">
        <v>40018</v>
      </c>
      <c r="Y23" s="751">
        <v>54.260959173434941</v>
      </c>
      <c r="Z23" s="745">
        <v>30568</v>
      </c>
      <c r="AA23" s="748">
        <v>76.385626468089356</v>
      </c>
      <c r="AB23" s="745">
        <v>9450</v>
      </c>
      <c r="AC23" s="235">
        <f t="shared" si="0"/>
        <v>23.61437353191064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176438</v>
      </c>
      <c r="E24" s="739">
        <f t="shared" si="2"/>
        <v>116474</v>
      </c>
      <c r="F24" s="576">
        <f t="shared" si="3"/>
        <v>66.01412394155453</v>
      </c>
      <c r="G24" s="739">
        <f t="shared" si="4"/>
        <v>59964</v>
      </c>
      <c r="H24" s="237">
        <f t="shared" si="3"/>
        <v>33.985876058445456</v>
      </c>
      <c r="I24" s="226"/>
      <c r="J24" s="234">
        <v>46755</v>
      </c>
      <c r="K24" s="751">
        <v>26.499393554676431</v>
      </c>
      <c r="L24" s="745">
        <v>21880</v>
      </c>
      <c r="M24" s="748">
        <v>46.797133996364025</v>
      </c>
      <c r="N24" s="745">
        <v>24875</v>
      </c>
      <c r="O24" s="235">
        <v>53.202866003635975</v>
      </c>
      <c r="P24" s="226"/>
      <c r="Q24" s="234">
        <v>31393</v>
      </c>
      <c r="R24" s="751">
        <v>17.792652376472187</v>
      </c>
      <c r="S24" s="745">
        <v>20062</v>
      </c>
      <c r="T24" s="748">
        <v>63.905966298219354</v>
      </c>
      <c r="U24" s="745">
        <v>11331</v>
      </c>
      <c r="V24" s="235">
        <v>36.094033701780653</v>
      </c>
      <c r="W24" s="226"/>
      <c r="X24" s="234">
        <v>98290</v>
      </c>
      <c r="Y24" s="751">
        <v>55.707954068851386</v>
      </c>
      <c r="Z24" s="745">
        <v>74532</v>
      </c>
      <c r="AA24" s="748">
        <v>75.82867026147116</v>
      </c>
      <c r="AB24" s="745">
        <v>23758</v>
      </c>
      <c r="AC24" s="235">
        <f t="shared" si="0"/>
        <v>24.171329738528843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40749</v>
      </c>
      <c r="E25" s="739">
        <f t="shared" si="2"/>
        <v>23818</v>
      </c>
      <c r="F25" s="576">
        <f t="shared" si="3"/>
        <v>58.450514123045963</v>
      </c>
      <c r="G25" s="739">
        <f t="shared" si="4"/>
        <v>16931</v>
      </c>
      <c r="H25" s="237">
        <f t="shared" si="3"/>
        <v>41.549485876954037</v>
      </c>
      <c r="I25" s="226"/>
      <c r="J25" s="234">
        <v>15113</v>
      </c>
      <c r="K25" s="751">
        <v>37.088026700041723</v>
      </c>
      <c r="L25" s="745">
        <v>5642</v>
      </c>
      <c r="M25" s="748">
        <v>37.332098193608154</v>
      </c>
      <c r="N25" s="745">
        <v>9471</v>
      </c>
      <c r="O25" s="235">
        <v>62.667901806391846</v>
      </c>
      <c r="P25" s="226"/>
      <c r="Q25" s="234">
        <v>7903</v>
      </c>
      <c r="R25" s="751">
        <v>19.394340965422462</v>
      </c>
      <c r="S25" s="745">
        <v>4875</v>
      </c>
      <c r="T25" s="748">
        <v>61.685435910413766</v>
      </c>
      <c r="U25" s="745">
        <v>3028</v>
      </c>
      <c r="V25" s="235">
        <v>38.314564089586234</v>
      </c>
      <c r="W25" s="226"/>
      <c r="X25" s="234">
        <v>17733</v>
      </c>
      <c r="Y25" s="751">
        <v>43.517632334535818</v>
      </c>
      <c r="Z25" s="745">
        <v>13301</v>
      </c>
      <c r="AA25" s="748">
        <v>75.007049004680539</v>
      </c>
      <c r="AB25" s="745">
        <v>4432</v>
      </c>
      <c r="AC25" s="235">
        <f t="shared" si="0"/>
        <v>24.992950995319461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16216</v>
      </c>
      <c r="E26" s="741">
        <f t="shared" si="2"/>
        <v>10386</v>
      </c>
      <c r="F26" s="578">
        <f t="shared" si="3"/>
        <v>64.047853971386274</v>
      </c>
      <c r="G26" s="741">
        <f t="shared" si="4"/>
        <v>5830</v>
      </c>
      <c r="H26" s="237">
        <f t="shared" si="3"/>
        <v>35.952146028613711</v>
      </c>
      <c r="I26" s="226"/>
      <c r="J26" s="238">
        <v>3366</v>
      </c>
      <c r="K26" s="752">
        <v>20.757276763690182</v>
      </c>
      <c r="L26" s="740">
        <v>1393</v>
      </c>
      <c r="M26" s="577">
        <v>41.38443256090315</v>
      </c>
      <c r="N26" s="740">
        <v>1973</v>
      </c>
      <c r="O26" s="235">
        <v>58.61556743909685</v>
      </c>
      <c r="P26" s="226"/>
      <c r="Q26" s="238">
        <v>2684</v>
      </c>
      <c r="R26" s="752">
        <v>16.551554020720278</v>
      </c>
      <c r="S26" s="740">
        <v>1516</v>
      </c>
      <c r="T26" s="577">
        <v>56.482861400894194</v>
      </c>
      <c r="U26" s="740">
        <v>1168</v>
      </c>
      <c r="V26" s="235">
        <v>43.517138599105813</v>
      </c>
      <c r="W26" s="226"/>
      <c r="X26" s="238">
        <v>10166</v>
      </c>
      <c r="Y26" s="752">
        <v>62.691169215589539</v>
      </c>
      <c r="Z26" s="740">
        <v>7477</v>
      </c>
      <c r="AA26" s="577">
        <v>73.549085185913839</v>
      </c>
      <c r="AB26" s="740">
        <v>2689</v>
      </c>
      <c r="AC26" s="235">
        <f t="shared" si="0"/>
        <v>26.450914814086168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67502</v>
      </c>
      <c r="E27" s="741">
        <f t="shared" si="2"/>
        <v>41991</v>
      </c>
      <c r="F27" s="578">
        <f t="shared" si="3"/>
        <v>62.207045717163936</v>
      </c>
      <c r="G27" s="741">
        <f t="shared" si="4"/>
        <v>25511</v>
      </c>
      <c r="H27" s="237">
        <f t="shared" si="3"/>
        <v>37.792954282836064</v>
      </c>
      <c r="I27" s="226"/>
      <c r="J27" s="238">
        <v>17294</v>
      </c>
      <c r="K27" s="752">
        <v>25.619981630173921</v>
      </c>
      <c r="L27" s="740">
        <v>6796</v>
      </c>
      <c r="M27" s="577">
        <v>39.296865965074588</v>
      </c>
      <c r="N27" s="740">
        <v>10498</v>
      </c>
      <c r="O27" s="235">
        <v>60.703134034925412</v>
      </c>
      <c r="P27" s="226"/>
      <c r="Q27" s="238">
        <v>12172</v>
      </c>
      <c r="R27" s="752">
        <v>18.032058309383427</v>
      </c>
      <c r="S27" s="740">
        <v>6887</v>
      </c>
      <c r="T27" s="577">
        <v>56.580676963522833</v>
      </c>
      <c r="U27" s="740">
        <v>5285</v>
      </c>
      <c r="V27" s="235">
        <v>43.419323036477159</v>
      </c>
      <c r="W27" s="226"/>
      <c r="X27" s="238">
        <v>38036</v>
      </c>
      <c r="Y27" s="752">
        <v>56.347960060442659</v>
      </c>
      <c r="Z27" s="740">
        <v>28308</v>
      </c>
      <c r="AA27" s="577">
        <v>74.424229677147963</v>
      </c>
      <c r="AB27" s="740">
        <v>9728</v>
      </c>
      <c r="AC27" s="235">
        <f t="shared" si="0"/>
        <v>25.575770322852037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9150</v>
      </c>
      <c r="E28" s="741">
        <f t="shared" si="2"/>
        <v>6027</v>
      </c>
      <c r="F28" s="578">
        <f t="shared" si="3"/>
        <v>65.868852459016395</v>
      </c>
      <c r="G28" s="741">
        <f t="shared" si="4"/>
        <v>3123</v>
      </c>
      <c r="H28" s="243">
        <f t="shared" si="3"/>
        <v>34.131147540983605</v>
      </c>
      <c r="I28" s="226"/>
      <c r="J28" s="238">
        <v>1576</v>
      </c>
      <c r="K28" s="752">
        <v>17.224043715846996</v>
      </c>
      <c r="L28" s="740">
        <v>668</v>
      </c>
      <c r="M28" s="577">
        <v>42.385786802030459</v>
      </c>
      <c r="N28" s="740">
        <v>908</v>
      </c>
      <c r="O28" s="242">
        <v>57.614213197969541</v>
      </c>
      <c r="P28" s="226"/>
      <c r="Q28" s="238">
        <v>1614</v>
      </c>
      <c r="R28" s="752">
        <v>17.639344262295083</v>
      </c>
      <c r="S28" s="740">
        <v>959</v>
      </c>
      <c r="T28" s="577">
        <v>59.417596034696409</v>
      </c>
      <c r="U28" s="740">
        <v>655</v>
      </c>
      <c r="V28" s="242">
        <v>40.582403965303591</v>
      </c>
      <c r="W28" s="226"/>
      <c r="X28" s="238">
        <v>5960</v>
      </c>
      <c r="Y28" s="752">
        <v>65.136612021857914</v>
      </c>
      <c r="Z28" s="740">
        <v>4400</v>
      </c>
      <c r="AA28" s="577">
        <v>73.825503355704697</v>
      </c>
      <c r="AB28" s="740">
        <v>1560</v>
      </c>
      <c r="AC28" s="242">
        <f t="shared" si="0"/>
        <v>26.174496644295303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3415</v>
      </c>
      <c r="E29" s="742">
        <f t="shared" si="2"/>
        <v>1847</v>
      </c>
      <c r="F29" s="579">
        <f t="shared" si="3"/>
        <v>54.084919472913619</v>
      </c>
      <c r="G29" s="742">
        <f t="shared" si="4"/>
        <v>1568</v>
      </c>
      <c r="H29" s="248">
        <f t="shared" si="3"/>
        <v>45.915080527086381</v>
      </c>
      <c r="I29" s="226"/>
      <c r="J29" s="245">
        <v>1899</v>
      </c>
      <c r="K29" s="753">
        <v>55.60761346998536</v>
      </c>
      <c r="L29" s="746">
        <v>700</v>
      </c>
      <c r="M29" s="749">
        <v>36.861506055818857</v>
      </c>
      <c r="N29" s="746">
        <v>1199</v>
      </c>
      <c r="O29" s="246">
        <v>63.13849394418115</v>
      </c>
      <c r="P29" s="226"/>
      <c r="Q29" s="245">
        <v>524</v>
      </c>
      <c r="R29" s="753">
        <v>15.34407027818448</v>
      </c>
      <c r="S29" s="746">
        <v>362</v>
      </c>
      <c r="T29" s="749">
        <v>69.083969465648849</v>
      </c>
      <c r="U29" s="746">
        <v>162</v>
      </c>
      <c r="V29" s="246">
        <v>30.916030534351147</v>
      </c>
      <c r="W29" s="226"/>
      <c r="X29" s="245">
        <v>992</v>
      </c>
      <c r="Y29" s="753">
        <v>29.048316251830158</v>
      </c>
      <c r="Z29" s="746">
        <v>785</v>
      </c>
      <c r="AA29" s="749">
        <v>79.133064516129039</v>
      </c>
      <c r="AB29" s="746">
        <v>207</v>
      </c>
      <c r="AC29" s="246">
        <f t="shared" si="0"/>
        <v>20.866935483870968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1408466</v>
      </c>
      <c r="E31" s="743">
        <f>L31+S31+Z31</f>
        <v>892484</v>
      </c>
      <c r="F31" s="409">
        <f>E31/$D31*100</f>
        <v>63.365675848760283</v>
      </c>
      <c r="G31" s="743">
        <f>N31+U31+AB31</f>
        <v>515982</v>
      </c>
      <c r="H31" s="255">
        <f>G31/$D31*100</f>
        <v>36.634324151239717</v>
      </c>
      <c r="I31" s="211"/>
      <c r="J31" s="253">
        <f>SUM(J12:J29)</f>
        <v>380830</v>
      </c>
      <c r="K31" s="754">
        <f>J31/$D31*100</f>
        <v>27.038636360409125</v>
      </c>
      <c r="L31" s="743">
        <f>SUM(L12:L29)</f>
        <v>158603</v>
      </c>
      <c r="M31" s="409">
        <f>L31/$J31*100</f>
        <v>41.646666491610432</v>
      </c>
      <c r="N31" s="743">
        <f>SUM(N12:N29)</f>
        <v>222227</v>
      </c>
      <c r="O31" s="254">
        <f>N31/$J31*100</f>
        <v>58.353333508389568</v>
      </c>
      <c r="P31" s="211"/>
      <c r="Q31" s="253">
        <f>SUM(Q12:Q29)</f>
        <v>269826</v>
      </c>
      <c r="R31" s="754">
        <f>Q31/$D31*100</f>
        <v>19.157437950223859</v>
      </c>
      <c r="S31" s="743">
        <f>SUM(S12:S29)</f>
        <v>167032</v>
      </c>
      <c r="T31" s="409">
        <f>S31/$Q31*100</f>
        <v>61.903597132967171</v>
      </c>
      <c r="U31" s="743">
        <f>SUM(U12:U29)</f>
        <v>102794</v>
      </c>
      <c r="V31" s="254">
        <f>U31/$Q31*100</f>
        <v>38.096402867032829</v>
      </c>
      <c r="W31" s="211"/>
      <c r="X31" s="253">
        <f>SUM(X12:X29)</f>
        <v>757810</v>
      </c>
      <c r="Y31" s="754">
        <f>X31/$D31*100</f>
        <v>53.803925689367013</v>
      </c>
      <c r="Z31" s="743">
        <f>SUM(Z12:Z29)</f>
        <v>566849</v>
      </c>
      <c r="AA31" s="409">
        <f>Z31/$X31*100</f>
        <v>74.800939549491289</v>
      </c>
      <c r="AB31" s="743">
        <f>SUM(AB12:AB29)</f>
        <v>190961</v>
      </c>
      <c r="AC31" s="254">
        <f>AB31/$X31*100</f>
        <v>25.199060450508703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0" zoomScaleNormal="8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34</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265</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266</v>
      </c>
      <c r="K8" s="1055"/>
      <c r="L8" s="1055"/>
      <c r="M8" s="1055"/>
      <c r="N8" s="1055"/>
      <c r="O8" s="1056"/>
      <c r="P8" s="211"/>
      <c r="Q8" s="1057" t="s">
        <v>267</v>
      </c>
      <c r="R8" s="1055"/>
      <c r="S8" s="1055"/>
      <c r="T8" s="1055"/>
      <c r="U8" s="1055"/>
      <c r="V8" s="1056"/>
      <c r="W8" s="211"/>
      <c r="X8" s="1057" t="s">
        <v>268</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277</v>
      </c>
      <c r="L9" s="1060" t="s">
        <v>27</v>
      </c>
      <c r="M9" s="1061"/>
      <c r="N9" s="1061" t="s">
        <v>26</v>
      </c>
      <c r="O9" s="1062"/>
      <c r="P9" s="211"/>
      <c r="Q9" s="1063" t="s">
        <v>12</v>
      </c>
      <c r="R9" s="1065" t="s">
        <v>277</v>
      </c>
      <c r="S9" s="1060" t="s">
        <v>27</v>
      </c>
      <c r="T9" s="1061"/>
      <c r="U9" s="1061" t="s">
        <v>26</v>
      </c>
      <c r="V9" s="1062"/>
      <c r="W9" s="211"/>
      <c r="X9" s="1063" t="s">
        <v>12</v>
      </c>
      <c r="Y9" s="1065" t="s">
        <v>277</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6" t="s">
        <v>277</v>
      </c>
      <c r="G10" s="408" t="s">
        <v>12</v>
      </c>
      <c r="H10" s="271" t="s">
        <v>277</v>
      </c>
      <c r="I10" s="216"/>
      <c r="J10" s="1064"/>
      <c r="K10" s="1066"/>
      <c r="L10" s="408" t="s">
        <v>12</v>
      </c>
      <c r="M10" s="806" t="s">
        <v>277</v>
      </c>
      <c r="N10" s="408" t="s">
        <v>12</v>
      </c>
      <c r="O10" s="271" t="s">
        <v>277</v>
      </c>
      <c r="P10" s="216"/>
      <c r="Q10" s="1064"/>
      <c r="R10" s="1066"/>
      <c r="S10" s="408" t="s">
        <v>12</v>
      </c>
      <c r="T10" s="806" t="s">
        <v>277</v>
      </c>
      <c r="U10" s="408" t="s">
        <v>12</v>
      </c>
      <c r="V10" s="271" t="s">
        <v>277</v>
      </c>
      <c r="W10" s="216"/>
      <c r="X10" s="1064"/>
      <c r="Y10" s="1066"/>
      <c r="Z10" s="408" t="s">
        <v>12</v>
      </c>
      <c r="AA10" s="806" t="s">
        <v>277</v>
      </c>
      <c r="AB10" s="408" t="s">
        <v>12</v>
      </c>
      <c r="AC10" s="271" t="s">
        <v>277</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78717</v>
      </c>
      <c r="E12" s="738">
        <f>L12+S12+Z12</f>
        <v>47203</v>
      </c>
      <c r="F12" s="747">
        <f>E12/$D12*100</f>
        <v>59.965445837620848</v>
      </c>
      <c r="G12" s="738">
        <f>N12+U12+AB12</f>
        <v>31514</v>
      </c>
      <c r="H12" s="230">
        <f>G12/$D12*100</f>
        <v>40.034554162379152</v>
      </c>
      <c r="I12" s="226"/>
      <c r="J12" s="227">
        <f>L12+N12</f>
        <v>27930</v>
      </c>
      <c r="K12" s="750">
        <f>J12/$D12*100</f>
        <v>35.481535119478643</v>
      </c>
      <c r="L12" s="744">
        <v>11031</v>
      </c>
      <c r="M12" s="747">
        <v>39.495166487647694</v>
      </c>
      <c r="N12" s="744">
        <v>16899</v>
      </c>
      <c r="O12" s="228">
        <v>60.504833512352306</v>
      </c>
      <c r="P12" s="226"/>
      <c r="Q12" s="227">
        <v>13460</v>
      </c>
      <c r="R12" s="750">
        <v>17.099228883214554</v>
      </c>
      <c r="S12" s="744">
        <v>7801</v>
      </c>
      <c r="T12" s="747">
        <v>57.95690936106984</v>
      </c>
      <c r="U12" s="744">
        <v>5659</v>
      </c>
      <c r="V12" s="228">
        <v>42.043090638930167</v>
      </c>
      <c r="W12" s="226"/>
      <c r="X12" s="227">
        <v>37327</v>
      </c>
      <c r="Y12" s="750">
        <v>47.419235997306806</v>
      </c>
      <c r="Z12" s="744">
        <v>28371</v>
      </c>
      <c r="AA12" s="747">
        <v>76.006643984247319</v>
      </c>
      <c r="AB12" s="744">
        <v>8956</v>
      </c>
      <c r="AC12" s="228">
        <f t="shared" ref="AC12:AC29" si="0">AB12/$X12*100</f>
        <v>23.993356015752674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11799</v>
      </c>
      <c r="E13" s="739">
        <f t="shared" ref="E13:E29" si="2">L13+S13+Z13</f>
        <v>7856</v>
      </c>
      <c r="F13" s="576">
        <f t="shared" ref="F13:H29" si="3">E13/$D13*100</f>
        <v>66.58191372150182</v>
      </c>
      <c r="G13" s="739">
        <f t="shared" ref="G13:G29" si="4">N13+U13+AB13</f>
        <v>3943</v>
      </c>
      <c r="H13" s="237">
        <f t="shared" si="3"/>
        <v>33.41808627849818</v>
      </c>
      <c r="I13" s="226"/>
      <c r="J13" s="234">
        <f t="shared" ref="J13:J29" si="5">L13+N13</f>
        <v>2288</v>
      </c>
      <c r="K13" s="751">
        <f t="shared" ref="K13:K29" si="6">J13/$D13*100</f>
        <v>19.391473853716416</v>
      </c>
      <c r="L13" s="745">
        <v>935</v>
      </c>
      <c r="M13" s="748">
        <v>40.865384615384613</v>
      </c>
      <c r="N13" s="745">
        <v>1353</v>
      </c>
      <c r="O13" s="235">
        <v>59.134615384615387</v>
      </c>
      <c r="P13" s="226"/>
      <c r="Q13" s="234">
        <v>1766</v>
      </c>
      <c r="R13" s="751">
        <v>14.967370116111534</v>
      </c>
      <c r="S13" s="745">
        <v>1020</v>
      </c>
      <c r="T13" s="748">
        <v>57.757644394110983</v>
      </c>
      <c r="U13" s="745">
        <v>746</v>
      </c>
      <c r="V13" s="235">
        <v>42.242355605889017</v>
      </c>
      <c r="W13" s="226"/>
      <c r="X13" s="234">
        <v>7745</v>
      </c>
      <c r="Y13" s="751">
        <v>65.641156030172041</v>
      </c>
      <c r="Z13" s="745">
        <v>5901</v>
      </c>
      <c r="AA13" s="748">
        <v>76.191091026468698</v>
      </c>
      <c r="AB13" s="745">
        <v>1844</v>
      </c>
      <c r="AC13" s="235">
        <f t="shared" si="0"/>
        <v>23.80890897353131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7787</v>
      </c>
      <c r="E14" s="739">
        <f t="shared" si="2"/>
        <v>5205</v>
      </c>
      <c r="F14" s="576">
        <f t="shared" si="3"/>
        <v>66.842172852189549</v>
      </c>
      <c r="G14" s="739">
        <f t="shared" si="4"/>
        <v>2582</v>
      </c>
      <c r="H14" s="237">
        <f t="shared" si="3"/>
        <v>33.157827147810451</v>
      </c>
      <c r="I14" s="226"/>
      <c r="J14" s="234">
        <f t="shared" si="5"/>
        <v>1816</v>
      </c>
      <c r="K14" s="751">
        <f t="shared" si="6"/>
        <v>23.320919481186593</v>
      </c>
      <c r="L14" s="745">
        <v>740</v>
      </c>
      <c r="M14" s="748">
        <v>40.748898678414101</v>
      </c>
      <c r="N14" s="745">
        <v>1076</v>
      </c>
      <c r="O14" s="235">
        <v>59.251101321585907</v>
      </c>
      <c r="P14" s="226"/>
      <c r="Q14" s="234">
        <v>1385</v>
      </c>
      <c r="R14" s="751">
        <v>17.786053679208937</v>
      </c>
      <c r="S14" s="745">
        <v>816</v>
      </c>
      <c r="T14" s="748">
        <v>58.916967509025277</v>
      </c>
      <c r="U14" s="745">
        <v>569</v>
      </c>
      <c r="V14" s="235">
        <v>41.08303249097473</v>
      </c>
      <c r="W14" s="226"/>
      <c r="X14" s="234">
        <v>4586</v>
      </c>
      <c r="Y14" s="751">
        <v>58.893026839604467</v>
      </c>
      <c r="Z14" s="745">
        <v>3649</v>
      </c>
      <c r="AA14" s="748">
        <v>79.568251199302225</v>
      </c>
      <c r="AB14" s="745">
        <v>937</v>
      </c>
      <c r="AC14" s="235">
        <f t="shared" si="0"/>
        <v>20.431748800697775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7613</v>
      </c>
      <c r="E15" s="739">
        <f t="shared" si="2"/>
        <v>4879</v>
      </c>
      <c r="F15" s="576">
        <f t="shared" si="3"/>
        <v>64.087744647313798</v>
      </c>
      <c r="G15" s="739">
        <f t="shared" si="4"/>
        <v>2734</v>
      </c>
      <c r="H15" s="237">
        <f t="shared" si="3"/>
        <v>35.912255352686195</v>
      </c>
      <c r="I15" s="226"/>
      <c r="J15" s="234">
        <f t="shared" si="5"/>
        <v>1768</v>
      </c>
      <c r="K15" s="751">
        <f t="shared" si="6"/>
        <v>23.223433600420336</v>
      </c>
      <c r="L15" s="745">
        <v>697</v>
      </c>
      <c r="M15" s="748">
        <v>39.42307692307692</v>
      </c>
      <c r="N15" s="745">
        <v>1071</v>
      </c>
      <c r="O15" s="235">
        <v>60.576923076923073</v>
      </c>
      <c r="P15" s="226"/>
      <c r="Q15" s="234">
        <v>1334</v>
      </c>
      <c r="R15" s="751">
        <v>17.522658610271904</v>
      </c>
      <c r="S15" s="745">
        <v>772</v>
      </c>
      <c r="T15" s="748">
        <v>57.871064467766118</v>
      </c>
      <c r="U15" s="745">
        <v>562</v>
      </c>
      <c r="V15" s="235">
        <v>42.128935532233882</v>
      </c>
      <c r="W15" s="226"/>
      <c r="X15" s="234">
        <v>4511</v>
      </c>
      <c r="Y15" s="751">
        <v>59.25390778930776</v>
      </c>
      <c r="Z15" s="745">
        <v>3410</v>
      </c>
      <c r="AA15" s="748">
        <v>75.592994901352256</v>
      </c>
      <c r="AB15" s="745">
        <v>1101</v>
      </c>
      <c r="AC15" s="235">
        <f t="shared" si="0"/>
        <v>24.407005098647751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13672</v>
      </c>
      <c r="E16" s="739">
        <f t="shared" si="2"/>
        <v>8365</v>
      </c>
      <c r="F16" s="576">
        <f t="shared" si="3"/>
        <v>61.183440608543002</v>
      </c>
      <c r="G16" s="739">
        <f t="shared" si="4"/>
        <v>5307</v>
      </c>
      <c r="H16" s="237">
        <f t="shared" si="3"/>
        <v>38.816559391456998</v>
      </c>
      <c r="I16" s="226"/>
      <c r="J16" s="234">
        <f t="shared" si="5"/>
        <v>4910</v>
      </c>
      <c r="K16" s="751">
        <f t="shared" si="6"/>
        <v>35.912814511410183</v>
      </c>
      <c r="L16" s="745">
        <v>2036</v>
      </c>
      <c r="M16" s="748">
        <v>41.466395112016293</v>
      </c>
      <c r="N16" s="745">
        <v>2874</v>
      </c>
      <c r="O16" s="235">
        <v>58.533604887983707</v>
      </c>
      <c r="P16" s="226"/>
      <c r="Q16" s="234">
        <v>2418</v>
      </c>
      <c r="R16" s="751">
        <v>17.685781158572265</v>
      </c>
      <c r="S16" s="745">
        <v>1399</v>
      </c>
      <c r="T16" s="748">
        <v>57.857733664185275</v>
      </c>
      <c r="U16" s="745">
        <v>1019</v>
      </c>
      <c r="V16" s="235">
        <v>42.142266335814718</v>
      </c>
      <c r="W16" s="226"/>
      <c r="X16" s="234">
        <v>6344</v>
      </c>
      <c r="Y16" s="751">
        <v>46.401404330017556</v>
      </c>
      <c r="Z16" s="745">
        <v>4930</v>
      </c>
      <c r="AA16" s="748">
        <v>77.711223203026478</v>
      </c>
      <c r="AB16" s="745">
        <v>1414</v>
      </c>
      <c r="AC16" s="235">
        <f t="shared" si="0"/>
        <v>22.288776796973519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5185</v>
      </c>
      <c r="E17" s="740">
        <f t="shared" si="2"/>
        <v>3324</v>
      </c>
      <c r="F17" s="577">
        <f t="shared" si="3"/>
        <v>64.108003857280622</v>
      </c>
      <c r="G17" s="740">
        <f t="shared" si="4"/>
        <v>1861</v>
      </c>
      <c r="H17" s="237">
        <f t="shared" si="3"/>
        <v>35.891996142719385</v>
      </c>
      <c r="I17" s="226"/>
      <c r="J17" s="238">
        <f t="shared" si="5"/>
        <v>1281</v>
      </c>
      <c r="K17" s="752">
        <f t="shared" si="6"/>
        <v>24.705882352941178</v>
      </c>
      <c r="L17" s="740">
        <v>519</v>
      </c>
      <c r="M17" s="577">
        <v>40.515222482435597</v>
      </c>
      <c r="N17" s="740">
        <v>762</v>
      </c>
      <c r="O17" s="235">
        <v>59.484777517564403</v>
      </c>
      <c r="P17" s="226"/>
      <c r="Q17" s="238">
        <v>948</v>
      </c>
      <c r="R17" s="752">
        <v>18.283510125361619</v>
      </c>
      <c r="S17" s="740">
        <v>521</v>
      </c>
      <c r="T17" s="577">
        <v>54.957805907172997</v>
      </c>
      <c r="U17" s="740">
        <v>427</v>
      </c>
      <c r="V17" s="235">
        <v>45.042194092827003</v>
      </c>
      <c r="W17" s="226"/>
      <c r="X17" s="238">
        <v>2956</v>
      </c>
      <c r="Y17" s="752">
        <v>57.010607521697196</v>
      </c>
      <c r="Z17" s="740">
        <v>2284</v>
      </c>
      <c r="AA17" s="577">
        <v>77.266576454668467</v>
      </c>
      <c r="AB17" s="740">
        <v>672</v>
      </c>
      <c r="AC17" s="235">
        <f t="shared" si="0"/>
        <v>22.733423545331529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34719</v>
      </c>
      <c r="E18" s="739">
        <f t="shared" si="2"/>
        <v>22721</v>
      </c>
      <c r="F18" s="576">
        <f t="shared" si="3"/>
        <v>65.442553068924795</v>
      </c>
      <c r="G18" s="739">
        <f t="shared" si="4"/>
        <v>11998</v>
      </c>
      <c r="H18" s="237">
        <f t="shared" si="3"/>
        <v>34.557446931075205</v>
      </c>
      <c r="I18" s="226"/>
      <c r="J18" s="234">
        <f t="shared" si="5"/>
        <v>6799</v>
      </c>
      <c r="K18" s="751">
        <f t="shared" si="6"/>
        <v>19.582937296581125</v>
      </c>
      <c r="L18" s="745">
        <v>2812</v>
      </c>
      <c r="M18" s="748">
        <v>41.359023385792028</v>
      </c>
      <c r="N18" s="745">
        <v>3987</v>
      </c>
      <c r="O18" s="235">
        <v>58.640976614207972</v>
      </c>
      <c r="P18" s="226"/>
      <c r="Q18" s="234">
        <v>5108</v>
      </c>
      <c r="R18" s="751">
        <v>14.712405311212882</v>
      </c>
      <c r="S18" s="745">
        <v>2871</v>
      </c>
      <c r="T18" s="748">
        <v>56.205951448707914</v>
      </c>
      <c r="U18" s="745">
        <v>2237</v>
      </c>
      <c r="V18" s="235">
        <v>43.794048551292093</v>
      </c>
      <c r="W18" s="226"/>
      <c r="X18" s="234">
        <v>22812</v>
      </c>
      <c r="Y18" s="751">
        <v>65.704657392206002</v>
      </c>
      <c r="Z18" s="745">
        <v>17038</v>
      </c>
      <c r="AA18" s="748">
        <v>74.68876030159565</v>
      </c>
      <c r="AB18" s="745">
        <v>5774</v>
      </c>
      <c r="AC18" s="235">
        <f t="shared" si="0"/>
        <v>25.311239698404346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22003</v>
      </c>
      <c r="E19" s="739">
        <f t="shared" si="2"/>
        <v>14093</v>
      </c>
      <c r="F19" s="576">
        <f t="shared" si="3"/>
        <v>64.050356769531419</v>
      </c>
      <c r="G19" s="739">
        <f t="shared" si="4"/>
        <v>7910</v>
      </c>
      <c r="H19" s="237">
        <f t="shared" si="3"/>
        <v>35.949643230468567</v>
      </c>
      <c r="I19" s="226"/>
      <c r="J19" s="234">
        <f t="shared" si="5"/>
        <v>5250</v>
      </c>
      <c r="K19" s="751">
        <f t="shared" si="6"/>
        <v>23.86038267508976</v>
      </c>
      <c r="L19" s="745">
        <v>2060</v>
      </c>
      <c r="M19" s="748">
        <v>39.238095238095241</v>
      </c>
      <c r="N19" s="745">
        <v>3190</v>
      </c>
      <c r="O19" s="235">
        <v>60.761904761904759</v>
      </c>
      <c r="P19" s="226"/>
      <c r="Q19" s="234">
        <v>3113</v>
      </c>
      <c r="R19" s="751">
        <v>14.148070717629412</v>
      </c>
      <c r="S19" s="745">
        <v>1825</v>
      </c>
      <c r="T19" s="748">
        <v>58.625120462576298</v>
      </c>
      <c r="U19" s="745">
        <v>1288</v>
      </c>
      <c r="V19" s="235">
        <v>41.374879537423709</v>
      </c>
      <c r="W19" s="226"/>
      <c r="X19" s="234">
        <v>13640</v>
      </c>
      <c r="Y19" s="751">
        <v>61.991546607280824</v>
      </c>
      <c r="Z19" s="745">
        <v>10208</v>
      </c>
      <c r="AA19" s="748">
        <v>74.838709677419359</v>
      </c>
      <c r="AB19" s="745">
        <v>3432</v>
      </c>
      <c r="AC19" s="235">
        <f t="shared" si="0"/>
        <v>25.161290322580644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44455</v>
      </c>
      <c r="E20" s="739">
        <f t="shared" si="2"/>
        <v>28400</v>
      </c>
      <c r="F20" s="576">
        <f t="shared" si="3"/>
        <v>63.884827353503546</v>
      </c>
      <c r="G20" s="739">
        <f t="shared" si="4"/>
        <v>16055</v>
      </c>
      <c r="H20" s="237">
        <f t="shared" si="3"/>
        <v>36.115172646496454</v>
      </c>
      <c r="I20" s="226"/>
      <c r="J20" s="234">
        <f t="shared" si="5"/>
        <v>12514</v>
      </c>
      <c r="K20" s="751">
        <f t="shared" si="6"/>
        <v>28.149814419075469</v>
      </c>
      <c r="L20" s="745">
        <v>5214</v>
      </c>
      <c r="M20" s="748">
        <v>41.665334824996002</v>
      </c>
      <c r="N20" s="745">
        <v>7300</v>
      </c>
      <c r="O20" s="235">
        <v>58.334665175003998</v>
      </c>
      <c r="P20" s="226"/>
      <c r="Q20" s="234">
        <v>7028</v>
      </c>
      <c r="R20" s="751">
        <v>15.809245304240244</v>
      </c>
      <c r="S20" s="745">
        <v>4040</v>
      </c>
      <c r="T20" s="748">
        <v>57.484348321001711</v>
      </c>
      <c r="U20" s="745">
        <v>2988</v>
      </c>
      <c r="V20" s="235">
        <v>42.515651678998296</v>
      </c>
      <c r="W20" s="226"/>
      <c r="X20" s="234">
        <v>24913</v>
      </c>
      <c r="Y20" s="751">
        <v>56.040940276684296</v>
      </c>
      <c r="Z20" s="745">
        <v>19146</v>
      </c>
      <c r="AA20" s="748">
        <v>76.851443021715568</v>
      </c>
      <c r="AB20" s="745">
        <v>5767</v>
      </c>
      <c r="AC20" s="235">
        <f t="shared" si="0"/>
        <v>23.148556978284429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43102</v>
      </c>
      <c r="E21" s="739">
        <f t="shared" si="2"/>
        <v>28154</v>
      </c>
      <c r="F21" s="576">
        <f t="shared" si="3"/>
        <v>65.319474734351076</v>
      </c>
      <c r="G21" s="739">
        <f t="shared" si="4"/>
        <v>14948</v>
      </c>
      <c r="H21" s="237">
        <f t="shared" si="3"/>
        <v>34.680525265648924</v>
      </c>
      <c r="I21" s="226"/>
      <c r="J21" s="234">
        <f t="shared" si="5"/>
        <v>9641</v>
      </c>
      <c r="K21" s="751">
        <f t="shared" si="6"/>
        <v>22.367871560484431</v>
      </c>
      <c r="L21" s="745">
        <v>3953</v>
      </c>
      <c r="M21" s="748">
        <v>41.001970749922208</v>
      </c>
      <c r="N21" s="745">
        <v>5688</v>
      </c>
      <c r="O21" s="235">
        <v>58.998029250077785</v>
      </c>
      <c r="P21" s="226"/>
      <c r="Q21" s="234">
        <v>7549</v>
      </c>
      <c r="R21" s="751">
        <v>17.51426847942091</v>
      </c>
      <c r="S21" s="745">
        <v>4367</v>
      </c>
      <c r="T21" s="748">
        <v>57.848721684991389</v>
      </c>
      <c r="U21" s="745">
        <v>3182</v>
      </c>
      <c r="V21" s="235">
        <v>42.151278315008611</v>
      </c>
      <c r="W21" s="226"/>
      <c r="X21" s="234">
        <v>25912</v>
      </c>
      <c r="Y21" s="751">
        <v>60.117859960094655</v>
      </c>
      <c r="Z21" s="745">
        <v>19834</v>
      </c>
      <c r="AA21" s="748">
        <v>76.54368632293918</v>
      </c>
      <c r="AB21" s="745">
        <v>6078</v>
      </c>
      <c r="AC21" s="235">
        <f t="shared" si="0"/>
        <v>23.456313677060823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11955</v>
      </c>
      <c r="E22" s="739">
        <f t="shared" si="2"/>
        <v>7886</v>
      </c>
      <c r="F22" s="576">
        <f t="shared" si="3"/>
        <v>65.964031785863654</v>
      </c>
      <c r="G22" s="739">
        <f t="shared" si="4"/>
        <v>4069</v>
      </c>
      <c r="H22" s="237">
        <f t="shared" si="3"/>
        <v>34.035968214136346</v>
      </c>
      <c r="I22" s="226"/>
      <c r="J22" s="234">
        <f t="shared" si="5"/>
        <v>2603</v>
      </c>
      <c r="K22" s="751">
        <f t="shared" si="6"/>
        <v>21.773316603931409</v>
      </c>
      <c r="L22" s="745">
        <v>1072</v>
      </c>
      <c r="M22" s="748">
        <v>41.183250096043025</v>
      </c>
      <c r="N22" s="745">
        <v>1531</v>
      </c>
      <c r="O22" s="235">
        <v>58.816749903956975</v>
      </c>
      <c r="P22" s="226"/>
      <c r="Q22" s="234">
        <v>1888</v>
      </c>
      <c r="R22" s="751">
        <v>15.792555416143871</v>
      </c>
      <c r="S22" s="745">
        <v>1086</v>
      </c>
      <c r="T22" s="748">
        <v>57.521186440677965</v>
      </c>
      <c r="U22" s="745">
        <v>802</v>
      </c>
      <c r="V22" s="235">
        <v>42.478813559322035</v>
      </c>
      <c r="W22" s="226"/>
      <c r="X22" s="234">
        <v>7464</v>
      </c>
      <c r="Y22" s="751">
        <v>62.43412797992471</v>
      </c>
      <c r="Z22" s="745">
        <v>5728</v>
      </c>
      <c r="AA22" s="748">
        <v>76.741693461950703</v>
      </c>
      <c r="AB22" s="745">
        <v>1736</v>
      </c>
      <c r="AC22" s="235">
        <f t="shared" si="0"/>
        <v>23.258306538049304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26187</v>
      </c>
      <c r="E23" s="739">
        <f t="shared" si="2"/>
        <v>17583</v>
      </c>
      <c r="F23" s="576">
        <f t="shared" si="3"/>
        <v>67.144002749455836</v>
      </c>
      <c r="G23" s="739">
        <f t="shared" si="4"/>
        <v>8604</v>
      </c>
      <c r="H23" s="237">
        <f t="shared" si="3"/>
        <v>32.855997250544164</v>
      </c>
      <c r="I23" s="226"/>
      <c r="J23" s="234">
        <f t="shared" si="5"/>
        <v>5249</v>
      </c>
      <c r="K23" s="751">
        <f t="shared" si="6"/>
        <v>20.044296788482836</v>
      </c>
      <c r="L23" s="745">
        <v>2232</v>
      </c>
      <c r="M23" s="748">
        <v>42.522385216231662</v>
      </c>
      <c r="N23" s="745">
        <v>3017</v>
      </c>
      <c r="O23" s="235">
        <v>57.477614783768338</v>
      </c>
      <c r="P23" s="226"/>
      <c r="Q23" s="234">
        <v>4304</v>
      </c>
      <c r="R23" s="751">
        <v>16.435636002596709</v>
      </c>
      <c r="S23" s="745">
        <v>2424</v>
      </c>
      <c r="T23" s="748">
        <v>56.319702602230478</v>
      </c>
      <c r="U23" s="745">
        <v>1880</v>
      </c>
      <c r="V23" s="235">
        <v>43.680297397769522</v>
      </c>
      <c r="W23" s="226"/>
      <c r="X23" s="234">
        <v>16634</v>
      </c>
      <c r="Y23" s="751">
        <v>63.520067208920459</v>
      </c>
      <c r="Z23" s="745">
        <v>12927</v>
      </c>
      <c r="AA23" s="748">
        <v>77.714320067331968</v>
      </c>
      <c r="AB23" s="745">
        <v>3707</v>
      </c>
      <c r="AC23" s="235">
        <f t="shared" si="0"/>
        <v>22.285679932668028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59989</v>
      </c>
      <c r="E24" s="739">
        <f t="shared" si="2"/>
        <v>40444</v>
      </c>
      <c r="F24" s="576">
        <f t="shared" si="3"/>
        <v>67.419026821583955</v>
      </c>
      <c r="G24" s="739">
        <f t="shared" si="4"/>
        <v>19545</v>
      </c>
      <c r="H24" s="237">
        <f t="shared" si="3"/>
        <v>32.580973178416045</v>
      </c>
      <c r="I24" s="226"/>
      <c r="J24" s="234">
        <f t="shared" si="5"/>
        <v>14961</v>
      </c>
      <c r="K24" s="751">
        <f t="shared" si="6"/>
        <v>24.939572254913401</v>
      </c>
      <c r="L24" s="745">
        <v>7370</v>
      </c>
      <c r="M24" s="748">
        <v>49.26141300715193</v>
      </c>
      <c r="N24" s="745">
        <v>7591</v>
      </c>
      <c r="O24" s="235">
        <v>50.73858699284807</v>
      </c>
      <c r="P24" s="226"/>
      <c r="Q24" s="234">
        <v>9126</v>
      </c>
      <c r="R24" s="751">
        <v>15.212789011318742</v>
      </c>
      <c r="S24" s="745">
        <v>5447</v>
      </c>
      <c r="T24" s="748">
        <v>59.686609686609685</v>
      </c>
      <c r="U24" s="745">
        <v>3679</v>
      </c>
      <c r="V24" s="235">
        <v>40.313390313390315</v>
      </c>
      <c r="W24" s="226"/>
      <c r="X24" s="234">
        <v>35902</v>
      </c>
      <c r="Y24" s="751">
        <v>59.847638733767859</v>
      </c>
      <c r="Z24" s="745">
        <v>27627</v>
      </c>
      <c r="AA24" s="748">
        <v>76.951144783020439</v>
      </c>
      <c r="AB24" s="745">
        <v>8275</v>
      </c>
      <c r="AC24" s="235">
        <f t="shared" si="0"/>
        <v>23.048855216979554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13182</v>
      </c>
      <c r="E25" s="739">
        <f t="shared" si="2"/>
        <v>7577</v>
      </c>
      <c r="F25" s="576">
        <f t="shared" si="3"/>
        <v>57.479896829009256</v>
      </c>
      <c r="G25" s="739">
        <f t="shared" si="4"/>
        <v>5605</v>
      </c>
      <c r="H25" s="237">
        <f t="shared" si="3"/>
        <v>42.520103170990744</v>
      </c>
      <c r="I25" s="226"/>
      <c r="J25" s="234">
        <f t="shared" si="5"/>
        <v>4988</v>
      </c>
      <c r="K25" s="751">
        <f t="shared" si="6"/>
        <v>37.839478076164468</v>
      </c>
      <c r="L25" s="745">
        <v>1793</v>
      </c>
      <c r="M25" s="748">
        <v>35.946271050521247</v>
      </c>
      <c r="N25" s="745">
        <v>3195</v>
      </c>
      <c r="O25" s="235">
        <v>64.053728949478753</v>
      </c>
      <c r="P25" s="226"/>
      <c r="Q25" s="234">
        <v>1950</v>
      </c>
      <c r="R25" s="751">
        <v>14.792899408284024</v>
      </c>
      <c r="S25" s="745">
        <v>1076</v>
      </c>
      <c r="T25" s="748">
        <v>55.179487179487175</v>
      </c>
      <c r="U25" s="745">
        <v>874</v>
      </c>
      <c r="V25" s="235">
        <v>44.820512820512818</v>
      </c>
      <c r="W25" s="226"/>
      <c r="X25" s="234">
        <v>6244</v>
      </c>
      <c r="Y25" s="751">
        <v>47.36762251555151</v>
      </c>
      <c r="Z25" s="745">
        <v>4708</v>
      </c>
      <c r="AA25" s="748">
        <v>75.400384368994239</v>
      </c>
      <c r="AB25" s="745">
        <v>1536</v>
      </c>
      <c r="AC25" s="235">
        <f t="shared" si="0"/>
        <v>24.599615631005769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3483</v>
      </c>
      <c r="E26" s="741">
        <f t="shared" si="2"/>
        <v>2378</v>
      </c>
      <c r="F26" s="578">
        <f t="shared" si="3"/>
        <v>68.274476026414007</v>
      </c>
      <c r="G26" s="741">
        <f t="shared" si="4"/>
        <v>1105</v>
      </c>
      <c r="H26" s="237">
        <f t="shared" si="3"/>
        <v>31.72552397358599</v>
      </c>
      <c r="I26" s="226"/>
      <c r="J26" s="238">
        <f t="shared" si="5"/>
        <v>653</v>
      </c>
      <c r="K26" s="752">
        <f t="shared" si="6"/>
        <v>18.748205569910997</v>
      </c>
      <c r="L26" s="740">
        <v>310</v>
      </c>
      <c r="M26" s="577">
        <v>47.473200612557427</v>
      </c>
      <c r="N26" s="740">
        <v>343</v>
      </c>
      <c r="O26" s="235">
        <v>52.526799387442566</v>
      </c>
      <c r="P26" s="226"/>
      <c r="Q26" s="238">
        <v>529</v>
      </c>
      <c r="R26" s="752">
        <v>15.188056273327591</v>
      </c>
      <c r="S26" s="740">
        <v>308</v>
      </c>
      <c r="T26" s="577">
        <v>58.22306238185255</v>
      </c>
      <c r="U26" s="740">
        <v>221</v>
      </c>
      <c r="V26" s="235">
        <v>41.77693761814745</v>
      </c>
      <c r="W26" s="226"/>
      <c r="X26" s="238">
        <v>2301</v>
      </c>
      <c r="Y26" s="752">
        <v>66.063738156761403</v>
      </c>
      <c r="Z26" s="740">
        <v>1760</v>
      </c>
      <c r="AA26" s="577">
        <v>76.488483268144279</v>
      </c>
      <c r="AB26" s="740">
        <v>541</v>
      </c>
      <c r="AC26" s="235">
        <f t="shared" si="0"/>
        <v>23.511516731855714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17013</v>
      </c>
      <c r="E27" s="741">
        <f t="shared" si="2"/>
        <v>11475</v>
      </c>
      <c r="F27" s="578">
        <f t="shared" si="3"/>
        <v>67.448421795097872</v>
      </c>
      <c r="G27" s="741">
        <f t="shared" si="4"/>
        <v>5538</v>
      </c>
      <c r="H27" s="237">
        <f t="shared" si="3"/>
        <v>32.551578204902128</v>
      </c>
      <c r="I27" s="226"/>
      <c r="J27" s="238">
        <f t="shared" si="5"/>
        <v>3348</v>
      </c>
      <c r="K27" s="752">
        <f t="shared" si="6"/>
        <v>19.679068947275614</v>
      </c>
      <c r="L27" s="740">
        <v>1407</v>
      </c>
      <c r="M27" s="577">
        <v>42.025089605734763</v>
      </c>
      <c r="N27" s="740">
        <v>1941</v>
      </c>
      <c r="O27" s="235">
        <v>57.974910394265237</v>
      </c>
      <c r="P27" s="226"/>
      <c r="Q27" s="238">
        <v>2554</v>
      </c>
      <c r="R27" s="752">
        <v>15.012049609122435</v>
      </c>
      <c r="S27" s="740">
        <v>1454</v>
      </c>
      <c r="T27" s="577">
        <v>56.930305403288962</v>
      </c>
      <c r="U27" s="740">
        <v>1100</v>
      </c>
      <c r="V27" s="235">
        <v>43.069694596711038</v>
      </c>
      <c r="W27" s="226"/>
      <c r="X27" s="238">
        <v>11111</v>
      </c>
      <c r="Y27" s="752">
        <v>65.308881443601948</v>
      </c>
      <c r="Z27" s="740">
        <v>8614</v>
      </c>
      <c r="AA27" s="577">
        <v>77.526775267752683</v>
      </c>
      <c r="AB27" s="740">
        <v>2497</v>
      </c>
      <c r="AC27" s="235">
        <f t="shared" si="0"/>
        <v>22.473224732247321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2415</v>
      </c>
      <c r="E28" s="741">
        <f t="shared" si="2"/>
        <v>1557</v>
      </c>
      <c r="F28" s="578">
        <f t="shared" si="3"/>
        <v>64.472049689440993</v>
      </c>
      <c r="G28" s="741">
        <f t="shared" si="4"/>
        <v>858</v>
      </c>
      <c r="H28" s="243">
        <f t="shared" si="3"/>
        <v>35.527950310559007</v>
      </c>
      <c r="I28" s="226"/>
      <c r="J28" s="238">
        <f t="shared" si="5"/>
        <v>539</v>
      </c>
      <c r="K28" s="752">
        <f t="shared" si="6"/>
        <v>22.318840579710145</v>
      </c>
      <c r="L28" s="740">
        <v>231</v>
      </c>
      <c r="M28" s="577">
        <v>42.857142857142854</v>
      </c>
      <c r="N28" s="740">
        <v>308</v>
      </c>
      <c r="O28" s="242">
        <v>57.142857142857139</v>
      </c>
      <c r="P28" s="226"/>
      <c r="Q28" s="238">
        <v>356</v>
      </c>
      <c r="R28" s="752">
        <v>14.74120082815735</v>
      </c>
      <c r="S28" s="740">
        <v>197</v>
      </c>
      <c r="T28" s="577">
        <v>55.337078651685388</v>
      </c>
      <c r="U28" s="740">
        <v>159</v>
      </c>
      <c r="V28" s="242">
        <v>44.662921348314605</v>
      </c>
      <c r="W28" s="226"/>
      <c r="X28" s="238">
        <v>1520</v>
      </c>
      <c r="Y28" s="752">
        <v>62.939958592132506</v>
      </c>
      <c r="Z28" s="740">
        <v>1129</v>
      </c>
      <c r="AA28" s="577">
        <v>74.276315789473685</v>
      </c>
      <c r="AB28" s="740">
        <v>391</v>
      </c>
      <c r="AC28" s="242">
        <f t="shared" si="0"/>
        <v>25.723684210526315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1156</v>
      </c>
      <c r="E29" s="742">
        <f t="shared" si="2"/>
        <v>620</v>
      </c>
      <c r="F29" s="579">
        <f t="shared" si="3"/>
        <v>53.633217993079583</v>
      </c>
      <c r="G29" s="742">
        <f t="shared" si="4"/>
        <v>536</v>
      </c>
      <c r="H29" s="248">
        <f t="shared" si="3"/>
        <v>46.366782006920417</v>
      </c>
      <c r="I29" s="226"/>
      <c r="J29" s="245">
        <f t="shared" si="5"/>
        <v>633</v>
      </c>
      <c r="K29" s="753">
        <f t="shared" si="6"/>
        <v>54.757785467128031</v>
      </c>
      <c r="L29" s="746">
        <v>240</v>
      </c>
      <c r="M29" s="749">
        <v>37.914691943127963</v>
      </c>
      <c r="N29" s="746">
        <v>393</v>
      </c>
      <c r="O29" s="246">
        <v>62.085308056872037</v>
      </c>
      <c r="P29" s="226"/>
      <c r="Q29" s="245">
        <v>163</v>
      </c>
      <c r="R29" s="753">
        <v>14.100346020761245</v>
      </c>
      <c r="S29" s="746">
        <v>100</v>
      </c>
      <c r="T29" s="749">
        <v>61.349693251533743</v>
      </c>
      <c r="U29" s="746">
        <v>63</v>
      </c>
      <c r="V29" s="246">
        <v>38.650306748466257</v>
      </c>
      <c r="W29" s="226"/>
      <c r="X29" s="245">
        <v>360</v>
      </c>
      <c r="Y29" s="753">
        <v>31.141868512110726</v>
      </c>
      <c r="Z29" s="746">
        <v>280</v>
      </c>
      <c r="AA29" s="749">
        <v>77.777777777777786</v>
      </c>
      <c r="AB29" s="746">
        <v>80</v>
      </c>
      <c r="AC29" s="246">
        <f t="shared" si="0"/>
        <v>22.222222222222221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404432</v>
      </c>
      <c r="E31" s="743">
        <f>L31+S31+Z31</f>
        <v>259720</v>
      </c>
      <c r="F31" s="409">
        <f>E31/$D31*100</f>
        <v>64.218459469082561</v>
      </c>
      <c r="G31" s="743">
        <f>N31+U31+AB31</f>
        <v>144712</v>
      </c>
      <c r="H31" s="255">
        <f>G31/$D31*100</f>
        <v>35.781540530917432</v>
      </c>
      <c r="I31" s="211"/>
      <c r="J31" s="253">
        <f>SUM(J12:J29)</f>
        <v>107171</v>
      </c>
      <c r="K31" s="754">
        <f>J31/$D31*100</f>
        <v>26.499139533963685</v>
      </c>
      <c r="L31" s="743">
        <f>SUM(L12:L29)</f>
        <v>44652</v>
      </c>
      <c r="M31" s="409">
        <f>L31/$J31*100</f>
        <v>41.664256188707768</v>
      </c>
      <c r="N31" s="743">
        <f>SUM(N12:N29)</f>
        <v>62519</v>
      </c>
      <c r="O31" s="254">
        <f>N31/$J31*100</f>
        <v>58.335743811292232</v>
      </c>
      <c r="P31" s="211"/>
      <c r="Q31" s="253">
        <f>SUM(Q12:Q29)</f>
        <v>64979</v>
      </c>
      <c r="R31" s="754">
        <f>Q31/$D31*100</f>
        <v>16.066730624678559</v>
      </c>
      <c r="S31" s="743">
        <f>SUM(S12:S29)</f>
        <v>37524</v>
      </c>
      <c r="T31" s="409">
        <f>S31/$Q31*100</f>
        <v>57.747887779128639</v>
      </c>
      <c r="U31" s="743">
        <f>SUM(U12:U29)</f>
        <v>27455</v>
      </c>
      <c r="V31" s="254">
        <f>U31/$Q31*100</f>
        <v>42.252112220871361</v>
      </c>
      <c r="W31" s="211"/>
      <c r="X31" s="253">
        <f>SUM(X12:X29)</f>
        <v>232282</v>
      </c>
      <c r="Y31" s="754">
        <f>X31/$D31*100</f>
        <v>57.434129841357752</v>
      </c>
      <c r="Z31" s="743">
        <f>SUM(Z12:Z29)</f>
        <v>177544</v>
      </c>
      <c r="AA31" s="409">
        <f>Z31/$X31*100</f>
        <v>76.434678537295184</v>
      </c>
      <c r="AB31" s="743">
        <f>SUM(AB12:AB29)</f>
        <v>54738</v>
      </c>
      <c r="AC31" s="254">
        <f>AB31/$X31*100</f>
        <v>23.565321462704816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90" zoomScaleNormal="90" workbookViewId="0">
      <selection activeCell="H2" sqref="H2"/>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52</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433</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269</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270</v>
      </c>
      <c r="K8" s="1055"/>
      <c r="L8" s="1055"/>
      <c r="M8" s="1055"/>
      <c r="N8" s="1055"/>
      <c r="O8" s="1056"/>
      <c r="P8" s="211"/>
      <c r="Q8" s="1057" t="s">
        <v>271</v>
      </c>
      <c r="R8" s="1055"/>
      <c r="S8" s="1055"/>
      <c r="T8" s="1055"/>
      <c r="U8" s="1055"/>
      <c r="V8" s="1056"/>
      <c r="W8" s="211"/>
      <c r="X8" s="1057" t="s">
        <v>272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277</v>
      </c>
      <c r="L9" s="1060" t="s">
        <v>27</v>
      </c>
      <c r="M9" s="1061"/>
      <c r="N9" s="1061" t="s">
        <v>26</v>
      </c>
      <c r="O9" s="1062"/>
      <c r="P9" s="211"/>
      <c r="Q9" s="1063" t="s">
        <v>12</v>
      </c>
      <c r="R9" s="1065" t="s">
        <v>277</v>
      </c>
      <c r="S9" s="1060" t="s">
        <v>27</v>
      </c>
      <c r="T9" s="1061"/>
      <c r="U9" s="1061" t="s">
        <v>26</v>
      </c>
      <c r="V9" s="1062"/>
      <c r="W9" s="211"/>
      <c r="X9" s="1063" t="s">
        <v>12</v>
      </c>
      <c r="Y9" s="1065" t="s">
        <v>277</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6" t="s">
        <v>277</v>
      </c>
      <c r="G10" s="408" t="s">
        <v>12</v>
      </c>
      <c r="H10" s="271" t="s">
        <v>277</v>
      </c>
      <c r="I10" s="216"/>
      <c r="J10" s="1064"/>
      <c r="K10" s="1066"/>
      <c r="L10" s="408" t="s">
        <v>12</v>
      </c>
      <c r="M10" s="806" t="s">
        <v>277</v>
      </c>
      <c r="N10" s="408" t="s">
        <v>12</v>
      </c>
      <c r="O10" s="271" t="s">
        <v>277</v>
      </c>
      <c r="P10" s="216"/>
      <c r="Q10" s="1064"/>
      <c r="R10" s="1066"/>
      <c r="S10" s="408" t="s">
        <v>12</v>
      </c>
      <c r="T10" s="806" t="s">
        <v>277</v>
      </c>
      <c r="U10" s="408" t="s">
        <v>12</v>
      </c>
      <c r="V10" s="271" t="s">
        <v>277</v>
      </c>
      <c r="W10" s="216"/>
      <c r="X10" s="1064"/>
      <c r="Y10" s="1066"/>
      <c r="Z10" s="408" t="s">
        <v>12</v>
      </c>
      <c r="AA10" s="806" t="s">
        <v>277</v>
      </c>
      <c r="AB10" s="408" t="s">
        <v>12</v>
      </c>
      <c r="AC10" s="271" t="s">
        <v>277</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131222</v>
      </c>
      <c r="E12" s="738">
        <f>L12+S12+Z12</f>
        <v>83225</v>
      </c>
      <c r="F12" s="747">
        <f>E12/$D12*100</f>
        <v>63.423054061056838</v>
      </c>
      <c r="G12" s="738">
        <f>N12+U12+AB12</f>
        <v>47997</v>
      </c>
      <c r="H12" s="230">
        <f>G12/$D12*100</f>
        <v>36.576945938943169</v>
      </c>
      <c r="I12" s="226"/>
      <c r="J12" s="227">
        <f>L12+N12</f>
        <v>39452</v>
      </c>
      <c r="K12" s="750">
        <f>J12/$D12*100</f>
        <v>30.065080550517443</v>
      </c>
      <c r="L12" s="744">
        <v>16054</v>
      </c>
      <c r="M12" s="747">
        <v>40.692487072898714</v>
      </c>
      <c r="N12" s="744">
        <v>23398</v>
      </c>
      <c r="O12" s="228">
        <v>59.307512927101293</v>
      </c>
      <c r="P12" s="226"/>
      <c r="Q12" s="227">
        <v>26275</v>
      </c>
      <c r="R12" s="750">
        <v>20.023319260489856</v>
      </c>
      <c r="S12" s="744">
        <v>17095</v>
      </c>
      <c r="T12" s="747">
        <v>65.061845861084677</v>
      </c>
      <c r="U12" s="744">
        <v>9180</v>
      </c>
      <c r="V12" s="228">
        <v>34.938154138915316</v>
      </c>
      <c r="W12" s="226"/>
      <c r="X12" s="227">
        <v>65495</v>
      </c>
      <c r="Y12" s="750">
        <v>49.911600188992701</v>
      </c>
      <c r="Z12" s="744">
        <v>50076</v>
      </c>
      <c r="AA12" s="747">
        <v>76.457744866020306</v>
      </c>
      <c r="AB12" s="744">
        <v>15419</v>
      </c>
      <c r="AC12" s="228">
        <f t="shared" ref="AC12:AC29" si="0">AB12/$X12*100</f>
        <v>23.54225513397969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14606</v>
      </c>
      <c r="E13" s="739">
        <f t="shared" ref="E13:E29" si="2">L13+S13+Z13</f>
        <v>9201</v>
      </c>
      <c r="F13" s="576">
        <f t="shared" ref="F13:H29" si="3">E13/$D13*100</f>
        <v>62.994659728878545</v>
      </c>
      <c r="G13" s="739">
        <f t="shared" ref="G13:G29" si="4">N13+U13+AB13</f>
        <v>5405</v>
      </c>
      <c r="H13" s="237">
        <f t="shared" si="3"/>
        <v>37.005340271121455</v>
      </c>
      <c r="I13" s="226"/>
      <c r="J13" s="234">
        <f t="shared" ref="J13:J29" si="5">L13+N13</f>
        <v>3205</v>
      </c>
      <c r="K13" s="751">
        <f t="shared" ref="K13:K29" si="6">J13/$D13*100</f>
        <v>21.943037108037792</v>
      </c>
      <c r="L13" s="745">
        <v>1320</v>
      </c>
      <c r="M13" s="748">
        <v>41.185647425897038</v>
      </c>
      <c r="N13" s="745">
        <v>1885</v>
      </c>
      <c r="O13" s="235">
        <v>58.814352574102969</v>
      </c>
      <c r="P13" s="226"/>
      <c r="Q13" s="234">
        <v>2520</v>
      </c>
      <c r="R13" s="751">
        <v>17.25318362316856</v>
      </c>
      <c r="S13" s="745">
        <v>1468</v>
      </c>
      <c r="T13" s="748">
        <v>58.25396825396826</v>
      </c>
      <c r="U13" s="745">
        <v>1052</v>
      </c>
      <c r="V13" s="235">
        <v>41.746031746031747</v>
      </c>
      <c r="W13" s="226"/>
      <c r="X13" s="234">
        <v>8881</v>
      </c>
      <c r="Y13" s="751">
        <v>60.803779268793647</v>
      </c>
      <c r="Z13" s="745">
        <v>6413</v>
      </c>
      <c r="AA13" s="748">
        <v>72.210336673797997</v>
      </c>
      <c r="AB13" s="745">
        <v>2468</v>
      </c>
      <c r="AC13" s="235">
        <f t="shared" si="0"/>
        <v>27.789663326202003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10546</v>
      </c>
      <c r="E14" s="739">
        <f t="shared" si="2"/>
        <v>6829</v>
      </c>
      <c r="F14" s="576">
        <f t="shared" si="3"/>
        <v>64.754409254693726</v>
      </c>
      <c r="G14" s="739">
        <f t="shared" si="4"/>
        <v>3717</v>
      </c>
      <c r="H14" s="237">
        <f t="shared" si="3"/>
        <v>35.245590745306274</v>
      </c>
      <c r="I14" s="226"/>
      <c r="J14" s="234">
        <f t="shared" si="5"/>
        <v>2624</v>
      </c>
      <c r="K14" s="751">
        <f t="shared" si="6"/>
        <v>24.881471648018206</v>
      </c>
      <c r="L14" s="745">
        <v>1013</v>
      </c>
      <c r="M14" s="748">
        <v>38.605182926829265</v>
      </c>
      <c r="N14" s="745">
        <v>1611</v>
      </c>
      <c r="O14" s="235">
        <v>61.394817073170728</v>
      </c>
      <c r="P14" s="226"/>
      <c r="Q14" s="234">
        <v>2076</v>
      </c>
      <c r="R14" s="751">
        <v>19.685188697136354</v>
      </c>
      <c r="S14" s="745">
        <v>1230</v>
      </c>
      <c r="T14" s="748">
        <v>59.248554913294797</v>
      </c>
      <c r="U14" s="745">
        <v>846</v>
      </c>
      <c r="V14" s="235">
        <v>40.751445086705203</v>
      </c>
      <c r="W14" s="226"/>
      <c r="X14" s="234">
        <v>5846</v>
      </c>
      <c r="Y14" s="751">
        <v>55.43333965484544</v>
      </c>
      <c r="Z14" s="745">
        <v>4586</v>
      </c>
      <c r="AA14" s="748">
        <v>78.44680123161136</v>
      </c>
      <c r="AB14" s="745">
        <v>1260</v>
      </c>
      <c r="AC14" s="235">
        <f t="shared" si="0"/>
        <v>21.553198768388643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9922</v>
      </c>
      <c r="E15" s="739">
        <f t="shared" si="2"/>
        <v>6036</v>
      </c>
      <c r="F15" s="576">
        <f t="shared" si="3"/>
        <v>60.834509171537995</v>
      </c>
      <c r="G15" s="739">
        <f t="shared" si="4"/>
        <v>3886</v>
      </c>
      <c r="H15" s="237">
        <f t="shared" si="3"/>
        <v>39.165490828462005</v>
      </c>
      <c r="I15" s="226"/>
      <c r="J15" s="234">
        <f t="shared" si="5"/>
        <v>2867</v>
      </c>
      <c r="K15" s="751">
        <f t="shared" si="6"/>
        <v>28.895383995162266</v>
      </c>
      <c r="L15" s="745">
        <v>1154</v>
      </c>
      <c r="M15" s="748">
        <v>40.251133589117543</v>
      </c>
      <c r="N15" s="745">
        <v>1713</v>
      </c>
      <c r="O15" s="235">
        <v>59.748866410882449</v>
      </c>
      <c r="P15" s="226"/>
      <c r="Q15" s="234">
        <v>2031</v>
      </c>
      <c r="R15" s="751">
        <v>20.469663374319694</v>
      </c>
      <c r="S15" s="745">
        <v>1158</v>
      </c>
      <c r="T15" s="748">
        <v>57.016248153618911</v>
      </c>
      <c r="U15" s="745">
        <v>873</v>
      </c>
      <c r="V15" s="235">
        <v>42.983751846381089</v>
      </c>
      <c r="W15" s="226"/>
      <c r="X15" s="234">
        <v>5024</v>
      </c>
      <c r="Y15" s="751">
        <v>50.634952630518036</v>
      </c>
      <c r="Z15" s="745">
        <v>3724</v>
      </c>
      <c r="AA15" s="748">
        <v>74.124203821656053</v>
      </c>
      <c r="AB15" s="745">
        <v>1300</v>
      </c>
      <c r="AC15" s="235">
        <f t="shared" si="0"/>
        <v>25.875796178343951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14422</v>
      </c>
      <c r="E16" s="739">
        <f t="shared" si="2"/>
        <v>8401</v>
      </c>
      <c r="F16" s="576">
        <f t="shared" si="3"/>
        <v>58.251282762446266</v>
      </c>
      <c r="G16" s="739">
        <f t="shared" si="4"/>
        <v>6021</v>
      </c>
      <c r="H16" s="237">
        <f t="shared" si="3"/>
        <v>41.748717237553741</v>
      </c>
      <c r="I16" s="226"/>
      <c r="J16" s="234">
        <f t="shared" si="5"/>
        <v>5968</v>
      </c>
      <c r="K16" s="751">
        <f t="shared" si="6"/>
        <v>41.38122313132714</v>
      </c>
      <c r="L16" s="745">
        <v>2435</v>
      </c>
      <c r="M16" s="748">
        <v>40.800938337801604</v>
      </c>
      <c r="N16" s="745">
        <v>3533</v>
      </c>
      <c r="O16" s="235">
        <v>59.199061662198396</v>
      </c>
      <c r="P16" s="226"/>
      <c r="Q16" s="234">
        <v>2810</v>
      </c>
      <c r="R16" s="751">
        <v>19.484121481070588</v>
      </c>
      <c r="S16" s="745">
        <v>1715</v>
      </c>
      <c r="T16" s="748">
        <v>61.032028469750884</v>
      </c>
      <c r="U16" s="745">
        <v>1095</v>
      </c>
      <c r="V16" s="235">
        <v>38.967971530249116</v>
      </c>
      <c r="W16" s="226"/>
      <c r="X16" s="234">
        <v>5644</v>
      </c>
      <c r="Y16" s="751">
        <v>39.134655387602272</v>
      </c>
      <c r="Z16" s="745">
        <v>4251</v>
      </c>
      <c r="AA16" s="748">
        <v>75.318922749822832</v>
      </c>
      <c r="AB16" s="745">
        <v>1393</v>
      </c>
      <c r="AC16" s="235">
        <f t="shared" si="0"/>
        <v>24.681077250177179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7346</v>
      </c>
      <c r="E17" s="740">
        <f t="shared" si="2"/>
        <v>4663</v>
      </c>
      <c r="F17" s="577">
        <f t="shared" si="3"/>
        <v>63.47672202559216</v>
      </c>
      <c r="G17" s="740">
        <f t="shared" si="4"/>
        <v>2683</v>
      </c>
      <c r="H17" s="237">
        <f t="shared" si="3"/>
        <v>36.52327797440784</v>
      </c>
      <c r="I17" s="226"/>
      <c r="J17" s="238">
        <f t="shared" si="5"/>
        <v>1836</v>
      </c>
      <c r="K17" s="752">
        <f t="shared" si="6"/>
        <v>24.993193574734548</v>
      </c>
      <c r="L17" s="740">
        <v>749</v>
      </c>
      <c r="M17" s="577">
        <v>40.795206971677558</v>
      </c>
      <c r="N17" s="740">
        <v>1087</v>
      </c>
      <c r="O17" s="235">
        <v>59.204793028322442</v>
      </c>
      <c r="P17" s="226"/>
      <c r="Q17" s="238">
        <v>1488</v>
      </c>
      <c r="R17" s="752">
        <v>20.25592158998094</v>
      </c>
      <c r="S17" s="740">
        <v>825</v>
      </c>
      <c r="T17" s="577">
        <v>55.443548387096776</v>
      </c>
      <c r="U17" s="740">
        <v>663</v>
      </c>
      <c r="V17" s="235">
        <v>44.556451612903224</v>
      </c>
      <c r="W17" s="226"/>
      <c r="X17" s="238">
        <v>4022</v>
      </c>
      <c r="Y17" s="752">
        <v>54.750884835284509</v>
      </c>
      <c r="Z17" s="740">
        <v>3089</v>
      </c>
      <c r="AA17" s="577">
        <v>76.802585778219793</v>
      </c>
      <c r="AB17" s="740">
        <v>933</v>
      </c>
      <c r="AC17" s="235">
        <f t="shared" si="0"/>
        <v>23.197414221780207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40343</v>
      </c>
      <c r="E18" s="739">
        <f t="shared" si="2"/>
        <v>25544</v>
      </c>
      <c r="F18" s="576">
        <f t="shared" si="3"/>
        <v>63.317056242718685</v>
      </c>
      <c r="G18" s="739">
        <f t="shared" si="4"/>
        <v>14799</v>
      </c>
      <c r="H18" s="237">
        <f t="shared" si="3"/>
        <v>36.682943757281308</v>
      </c>
      <c r="I18" s="226"/>
      <c r="J18" s="234">
        <f t="shared" si="5"/>
        <v>9258</v>
      </c>
      <c r="K18" s="751">
        <f t="shared" si="6"/>
        <v>22.948219021887319</v>
      </c>
      <c r="L18" s="745">
        <v>3886</v>
      </c>
      <c r="M18" s="748">
        <v>41.97450853316051</v>
      </c>
      <c r="N18" s="745">
        <v>5372</v>
      </c>
      <c r="O18" s="235">
        <v>58.025491466839483</v>
      </c>
      <c r="P18" s="226"/>
      <c r="Q18" s="234">
        <v>6806</v>
      </c>
      <c r="R18" s="751">
        <v>16.870336861413378</v>
      </c>
      <c r="S18" s="745">
        <v>3850</v>
      </c>
      <c r="T18" s="748">
        <v>56.567734352042322</v>
      </c>
      <c r="U18" s="745">
        <v>2956</v>
      </c>
      <c r="V18" s="235">
        <v>43.432265647957685</v>
      </c>
      <c r="W18" s="226"/>
      <c r="X18" s="234">
        <v>24279</v>
      </c>
      <c r="Y18" s="751">
        <v>60.181444116699303</v>
      </c>
      <c r="Z18" s="745">
        <v>17808</v>
      </c>
      <c r="AA18" s="748">
        <v>73.347337204991973</v>
      </c>
      <c r="AB18" s="745">
        <v>6471</v>
      </c>
      <c r="AC18" s="235">
        <f t="shared" si="0"/>
        <v>26.65266279500803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23659</v>
      </c>
      <c r="E19" s="739">
        <f t="shared" si="2"/>
        <v>14670</v>
      </c>
      <c r="F19" s="576">
        <f t="shared" si="3"/>
        <v>62.00600194429181</v>
      </c>
      <c r="G19" s="739">
        <f t="shared" si="4"/>
        <v>8989</v>
      </c>
      <c r="H19" s="237">
        <f t="shared" si="3"/>
        <v>37.99399805570819</v>
      </c>
      <c r="I19" s="226"/>
      <c r="J19" s="234">
        <f t="shared" si="5"/>
        <v>6264</v>
      </c>
      <c r="K19" s="751">
        <f t="shared" si="6"/>
        <v>26.476182425292698</v>
      </c>
      <c r="L19" s="745">
        <v>2576</v>
      </c>
      <c r="M19" s="748">
        <v>41.123882503192846</v>
      </c>
      <c r="N19" s="745">
        <v>3688</v>
      </c>
      <c r="O19" s="235">
        <v>58.876117496807154</v>
      </c>
      <c r="P19" s="226"/>
      <c r="Q19" s="234">
        <v>4111</v>
      </c>
      <c r="R19" s="751">
        <v>17.376051396931398</v>
      </c>
      <c r="S19" s="745">
        <v>2451</v>
      </c>
      <c r="T19" s="748">
        <v>59.620530284602289</v>
      </c>
      <c r="U19" s="745">
        <v>1660</v>
      </c>
      <c r="V19" s="235">
        <v>40.379469715397711</v>
      </c>
      <c r="W19" s="226"/>
      <c r="X19" s="234">
        <v>13284</v>
      </c>
      <c r="Y19" s="751">
        <v>56.147766177775907</v>
      </c>
      <c r="Z19" s="745">
        <v>9643</v>
      </c>
      <c r="AA19" s="748">
        <v>72.591087021981323</v>
      </c>
      <c r="AB19" s="745">
        <v>3641</v>
      </c>
      <c r="AC19" s="235">
        <f t="shared" si="0"/>
        <v>27.40891297801867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83341</v>
      </c>
      <c r="E20" s="739">
        <f t="shared" si="2"/>
        <v>53490</v>
      </c>
      <c r="F20" s="576">
        <f t="shared" si="3"/>
        <v>64.182095247237257</v>
      </c>
      <c r="G20" s="739">
        <f t="shared" si="4"/>
        <v>29851</v>
      </c>
      <c r="H20" s="237">
        <f t="shared" si="3"/>
        <v>35.81790475276275</v>
      </c>
      <c r="I20" s="226"/>
      <c r="J20" s="234">
        <f t="shared" si="5"/>
        <v>19317</v>
      </c>
      <c r="K20" s="751">
        <f t="shared" si="6"/>
        <v>23.178267599380856</v>
      </c>
      <c r="L20" s="745">
        <v>7891</v>
      </c>
      <c r="M20" s="748">
        <v>40.850028472330074</v>
      </c>
      <c r="N20" s="745">
        <v>11426</v>
      </c>
      <c r="O20" s="235">
        <v>59.149971527669933</v>
      </c>
      <c r="P20" s="226"/>
      <c r="Q20" s="234">
        <v>15836</v>
      </c>
      <c r="R20" s="751">
        <v>19.00145186642829</v>
      </c>
      <c r="S20" s="745">
        <v>9296</v>
      </c>
      <c r="T20" s="748">
        <v>58.701692346552157</v>
      </c>
      <c r="U20" s="745">
        <v>6540</v>
      </c>
      <c r="V20" s="235">
        <v>41.298307653447843</v>
      </c>
      <c r="W20" s="226"/>
      <c r="X20" s="234">
        <v>48188</v>
      </c>
      <c r="Y20" s="751">
        <v>57.820280534190857</v>
      </c>
      <c r="Z20" s="745">
        <v>36303</v>
      </c>
      <c r="AA20" s="748">
        <v>75.33618328214493</v>
      </c>
      <c r="AB20" s="745">
        <v>11885</v>
      </c>
      <c r="AC20" s="235">
        <f t="shared" si="0"/>
        <v>24.663816717855067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54125</v>
      </c>
      <c r="E21" s="739">
        <f t="shared" si="2"/>
        <v>33648</v>
      </c>
      <c r="F21" s="576">
        <f t="shared" si="3"/>
        <v>62.167205542725171</v>
      </c>
      <c r="G21" s="739">
        <f t="shared" si="4"/>
        <v>20477</v>
      </c>
      <c r="H21" s="237">
        <f t="shared" si="3"/>
        <v>37.832794457274829</v>
      </c>
      <c r="I21" s="226"/>
      <c r="J21" s="234">
        <f t="shared" si="5"/>
        <v>14747</v>
      </c>
      <c r="K21" s="751">
        <f t="shared" si="6"/>
        <v>27.246189376443418</v>
      </c>
      <c r="L21" s="745">
        <v>5972</v>
      </c>
      <c r="M21" s="748">
        <v>40.496372143486809</v>
      </c>
      <c r="N21" s="745">
        <v>8775</v>
      </c>
      <c r="O21" s="235">
        <v>59.503627856513184</v>
      </c>
      <c r="P21" s="226"/>
      <c r="Q21" s="234">
        <v>10878</v>
      </c>
      <c r="R21" s="751">
        <v>20.097921478060048</v>
      </c>
      <c r="S21" s="745">
        <v>6497</v>
      </c>
      <c r="T21" s="748">
        <v>59.726052583195447</v>
      </c>
      <c r="U21" s="745">
        <v>4381</v>
      </c>
      <c r="V21" s="235">
        <v>40.27394741680456</v>
      </c>
      <c r="W21" s="226"/>
      <c r="X21" s="234">
        <v>28500</v>
      </c>
      <c r="Y21" s="751">
        <v>52.655889145496538</v>
      </c>
      <c r="Z21" s="745">
        <v>21179</v>
      </c>
      <c r="AA21" s="748">
        <v>74.312280701754389</v>
      </c>
      <c r="AB21" s="745">
        <v>7321</v>
      </c>
      <c r="AC21" s="235">
        <f t="shared" si="0"/>
        <v>25.687719298245614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11669</v>
      </c>
      <c r="E22" s="739">
        <f t="shared" si="2"/>
        <v>7457</v>
      </c>
      <c r="F22" s="576">
        <f t="shared" si="3"/>
        <v>63.904361984745904</v>
      </c>
      <c r="G22" s="739">
        <f t="shared" si="4"/>
        <v>4212</v>
      </c>
      <c r="H22" s="237">
        <f t="shared" si="3"/>
        <v>36.095638015254096</v>
      </c>
      <c r="I22" s="226"/>
      <c r="J22" s="234">
        <f t="shared" si="5"/>
        <v>3100</v>
      </c>
      <c r="K22" s="751">
        <f t="shared" si="6"/>
        <v>26.566115348358899</v>
      </c>
      <c r="L22" s="745">
        <v>1311</v>
      </c>
      <c r="M22" s="748">
        <v>42.29032258064516</v>
      </c>
      <c r="N22" s="745">
        <v>1789</v>
      </c>
      <c r="O22" s="235">
        <v>57.709677419354847</v>
      </c>
      <c r="P22" s="226"/>
      <c r="Q22" s="234">
        <v>2191</v>
      </c>
      <c r="R22" s="751">
        <v>18.776244751049788</v>
      </c>
      <c r="S22" s="745">
        <v>1338</v>
      </c>
      <c r="T22" s="748">
        <v>61.068005476951157</v>
      </c>
      <c r="U22" s="745">
        <v>853</v>
      </c>
      <c r="V22" s="235">
        <v>38.931994523048836</v>
      </c>
      <c r="W22" s="226"/>
      <c r="X22" s="234">
        <v>6378</v>
      </c>
      <c r="Y22" s="751">
        <v>54.657639900591313</v>
      </c>
      <c r="Z22" s="745">
        <v>4808</v>
      </c>
      <c r="AA22" s="748">
        <v>75.384132957039824</v>
      </c>
      <c r="AB22" s="745">
        <v>1570</v>
      </c>
      <c r="AC22" s="235">
        <f t="shared" si="0"/>
        <v>24.615867042960176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25579</v>
      </c>
      <c r="E23" s="739">
        <f t="shared" si="2"/>
        <v>15820</v>
      </c>
      <c r="F23" s="576">
        <f t="shared" si="3"/>
        <v>61.847609367058922</v>
      </c>
      <c r="G23" s="739">
        <f t="shared" si="4"/>
        <v>9759</v>
      </c>
      <c r="H23" s="237">
        <f t="shared" si="3"/>
        <v>38.152390632941085</v>
      </c>
      <c r="I23" s="226"/>
      <c r="J23" s="234">
        <f t="shared" si="5"/>
        <v>7605</v>
      </c>
      <c r="K23" s="751">
        <f t="shared" si="6"/>
        <v>29.731420305719535</v>
      </c>
      <c r="L23" s="745">
        <v>2938</v>
      </c>
      <c r="M23" s="748">
        <v>38.632478632478637</v>
      </c>
      <c r="N23" s="745">
        <v>4667</v>
      </c>
      <c r="O23" s="235">
        <v>61.36752136752137</v>
      </c>
      <c r="P23" s="226"/>
      <c r="Q23" s="234">
        <v>4789</v>
      </c>
      <c r="R23" s="751">
        <v>18.72238946010399</v>
      </c>
      <c r="S23" s="745">
        <v>2816</v>
      </c>
      <c r="T23" s="748">
        <v>58.80141992065149</v>
      </c>
      <c r="U23" s="745">
        <v>1973</v>
      </c>
      <c r="V23" s="235">
        <v>41.19858007934851</v>
      </c>
      <c r="W23" s="226"/>
      <c r="X23" s="234">
        <v>13185</v>
      </c>
      <c r="Y23" s="751">
        <v>51.546190234176471</v>
      </c>
      <c r="Z23" s="745">
        <v>10066</v>
      </c>
      <c r="AA23" s="748">
        <v>76.344330678801668</v>
      </c>
      <c r="AB23" s="745">
        <v>3119</v>
      </c>
      <c r="AC23" s="235">
        <f t="shared" si="0"/>
        <v>23.655669321198332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65975</v>
      </c>
      <c r="E24" s="739">
        <f t="shared" si="2"/>
        <v>42444</v>
      </c>
      <c r="F24" s="576">
        <f t="shared" si="3"/>
        <v>64.333459643804474</v>
      </c>
      <c r="G24" s="739">
        <f t="shared" si="4"/>
        <v>23531</v>
      </c>
      <c r="H24" s="237">
        <f t="shared" si="3"/>
        <v>35.666540356195533</v>
      </c>
      <c r="I24" s="226"/>
      <c r="J24" s="234">
        <f t="shared" si="5"/>
        <v>19336</v>
      </c>
      <c r="K24" s="751">
        <f t="shared" si="6"/>
        <v>29.308071239105722</v>
      </c>
      <c r="L24" s="745">
        <v>8748</v>
      </c>
      <c r="M24" s="748">
        <v>45.242035581299135</v>
      </c>
      <c r="N24" s="745">
        <v>10588</v>
      </c>
      <c r="O24" s="235">
        <v>54.757964418700865</v>
      </c>
      <c r="P24" s="226"/>
      <c r="Q24" s="234">
        <v>11727</v>
      </c>
      <c r="R24" s="751">
        <v>17.774914740431981</v>
      </c>
      <c r="S24" s="745">
        <v>7276</v>
      </c>
      <c r="T24" s="748">
        <v>62.044853756288909</v>
      </c>
      <c r="U24" s="745">
        <v>4451</v>
      </c>
      <c r="V24" s="235">
        <v>37.955146243711098</v>
      </c>
      <c r="W24" s="226"/>
      <c r="X24" s="234">
        <v>34912</v>
      </c>
      <c r="Y24" s="751">
        <v>52.917014020462297</v>
      </c>
      <c r="Z24" s="745">
        <v>26420</v>
      </c>
      <c r="AA24" s="748">
        <v>75.675985334555449</v>
      </c>
      <c r="AB24" s="745">
        <v>8492</v>
      </c>
      <c r="AC24" s="235">
        <f t="shared" si="0"/>
        <v>24.324014665444547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16203</v>
      </c>
      <c r="E25" s="739">
        <f t="shared" si="2"/>
        <v>9002</v>
      </c>
      <c r="F25" s="576">
        <f t="shared" si="3"/>
        <v>55.557612787755353</v>
      </c>
      <c r="G25" s="739">
        <f t="shared" si="4"/>
        <v>7201</v>
      </c>
      <c r="H25" s="237">
        <f t="shared" si="3"/>
        <v>44.442387212244647</v>
      </c>
      <c r="I25" s="226"/>
      <c r="J25" s="234">
        <f t="shared" si="5"/>
        <v>6810</v>
      </c>
      <c r="K25" s="751">
        <f t="shared" si="6"/>
        <v>42.029253841881129</v>
      </c>
      <c r="L25" s="745">
        <v>2530</v>
      </c>
      <c r="M25" s="748">
        <v>37.151248164464022</v>
      </c>
      <c r="N25" s="745">
        <v>4280</v>
      </c>
      <c r="O25" s="235">
        <v>62.848751835535978</v>
      </c>
      <c r="P25" s="226"/>
      <c r="Q25" s="234">
        <v>3025</v>
      </c>
      <c r="R25" s="751">
        <v>18.669382213170401</v>
      </c>
      <c r="S25" s="745">
        <v>1698</v>
      </c>
      <c r="T25" s="748">
        <v>56.132231404958674</v>
      </c>
      <c r="U25" s="745">
        <v>1327</v>
      </c>
      <c r="V25" s="235">
        <v>43.867768595041326</v>
      </c>
      <c r="W25" s="226"/>
      <c r="X25" s="234">
        <v>6368</v>
      </c>
      <c r="Y25" s="751">
        <v>39.301363944948463</v>
      </c>
      <c r="Z25" s="745">
        <v>4774</v>
      </c>
      <c r="AA25" s="748">
        <v>74.968592964824126</v>
      </c>
      <c r="AB25" s="745">
        <v>1594</v>
      </c>
      <c r="AC25" s="235">
        <f t="shared" si="0"/>
        <v>25.031407035175878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6274</v>
      </c>
      <c r="E26" s="741">
        <f t="shared" si="2"/>
        <v>3994</v>
      </c>
      <c r="F26" s="578">
        <f t="shared" si="3"/>
        <v>63.65954733822123</v>
      </c>
      <c r="G26" s="741">
        <f t="shared" si="4"/>
        <v>2280</v>
      </c>
      <c r="H26" s="237">
        <f t="shared" si="3"/>
        <v>36.34045266177877</v>
      </c>
      <c r="I26" s="226"/>
      <c r="J26" s="238">
        <f t="shared" si="5"/>
        <v>1155</v>
      </c>
      <c r="K26" s="752">
        <f t="shared" si="6"/>
        <v>18.409308256295823</v>
      </c>
      <c r="L26" s="740">
        <v>440</v>
      </c>
      <c r="M26" s="577">
        <v>38.095238095238095</v>
      </c>
      <c r="N26" s="740">
        <v>715</v>
      </c>
      <c r="O26" s="235">
        <v>61.904761904761905</v>
      </c>
      <c r="P26" s="226"/>
      <c r="Q26" s="238">
        <v>879</v>
      </c>
      <c r="R26" s="752">
        <v>14.010200828817339</v>
      </c>
      <c r="S26" s="740">
        <v>468</v>
      </c>
      <c r="T26" s="577">
        <v>53.242320819112635</v>
      </c>
      <c r="U26" s="740">
        <v>411</v>
      </c>
      <c r="V26" s="235">
        <v>46.757679180887372</v>
      </c>
      <c r="W26" s="226"/>
      <c r="X26" s="238">
        <v>4240</v>
      </c>
      <c r="Y26" s="752">
        <v>67.580490914886838</v>
      </c>
      <c r="Z26" s="740">
        <v>3086</v>
      </c>
      <c r="AA26" s="577">
        <v>72.783018867924525</v>
      </c>
      <c r="AB26" s="740">
        <v>1154</v>
      </c>
      <c r="AC26" s="235">
        <f t="shared" si="0"/>
        <v>27.216981132075475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22888</v>
      </c>
      <c r="E27" s="741">
        <f t="shared" si="2"/>
        <v>14099</v>
      </c>
      <c r="F27" s="578">
        <f t="shared" si="3"/>
        <v>61.599965047186302</v>
      </c>
      <c r="G27" s="741">
        <f t="shared" si="4"/>
        <v>8789</v>
      </c>
      <c r="H27" s="237">
        <f t="shared" si="3"/>
        <v>38.400034952813698</v>
      </c>
      <c r="I27" s="226"/>
      <c r="J27" s="238">
        <f t="shared" si="5"/>
        <v>5844</v>
      </c>
      <c r="K27" s="752">
        <f t="shared" si="6"/>
        <v>25.533030408947923</v>
      </c>
      <c r="L27" s="740">
        <v>2241</v>
      </c>
      <c r="M27" s="577">
        <v>38.347022587268995</v>
      </c>
      <c r="N27" s="740">
        <v>3603</v>
      </c>
      <c r="O27" s="235">
        <v>61.652977412731005</v>
      </c>
      <c r="P27" s="226"/>
      <c r="Q27" s="238">
        <v>4105</v>
      </c>
      <c r="R27" s="752">
        <v>17.93516253058371</v>
      </c>
      <c r="S27" s="740">
        <v>2248</v>
      </c>
      <c r="T27" s="577">
        <v>54.76248477466504</v>
      </c>
      <c r="U27" s="740">
        <v>1857</v>
      </c>
      <c r="V27" s="235">
        <v>45.23751522533496</v>
      </c>
      <c r="W27" s="226"/>
      <c r="X27" s="238">
        <v>12939</v>
      </c>
      <c r="Y27" s="752">
        <v>56.531807060468367</v>
      </c>
      <c r="Z27" s="740">
        <v>9610</v>
      </c>
      <c r="AA27" s="577">
        <v>74.271582038797433</v>
      </c>
      <c r="AB27" s="740">
        <v>3329</v>
      </c>
      <c r="AC27" s="235">
        <f t="shared" si="0"/>
        <v>25.728417961202567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3866</v>
      </c>
      <c r="E28" s="741">
        <f t="shared" si="2"/>
        <v>2510</v>
      </c>
      <c r="F28" s="578">
        <f t="shared" si="3"/>
        <v>64.924987066735639</v>
      </c>
      <c r="G28" s="741">
        <f t="shared" si="4"/>
        <v>1356</v>
      </c>
      <c r="H28" s="243">
        <f t="shared" si="3"/>
        <v>35.075012933264354</v>
      </c>
      <c r="I28" s="226"/>
      <c r="J28" s="238">
        <f t="shared" si="5"/>
        <v>657</v>
      </c>
      <c r="K28" s="752">
        <f t="shared" si="6"/>
        <v>16.994309363683392</v>
      </c>
      <c r="L28" s="740">
        <v>269</v>
      </c>
      <c r="M28" s="577">
        <v>40.943683409436829</v>
      </c>
      <c r="N28" s="740">
        <v>388</v>
      </c>
      <c r="O28" s="242">
        <v>59.056316590563164</v>
      </c>
      <c r="P28" s="226"/>
      <c r="Q28" s="238">
        <v>666</v>
      </c>
      <c r="R28" s="752">
        <v>17.227108122090016</v>
      </c>
      <c r="S28" s="740">
        <v>367</v>
      </c>
      <c r="T28" s="577">
        <v>55.105105105105103</v>
      </c>
      <c r="U28" s="740">
        <v>299</v>
      </c>
      <c r="V28" s="242">
        <v>44.894894894894897</v>
      </c>
      <c r="W28" s="226"/>
      <c r="X28" s="238">
        <v>2543</v>
      </c>
      <c r="Y28" s="752">
        <v>65.778582514226585</v>
      </c>
      <c r="Z28" s="740">
        <v>1874</v>
      </c>
      <c r="AA28" s="577">
        <v>73.692489186000785</v>
      </c>
      <c r="AB28" s="740">
        <v>669</v>
      </c>
      <c r="AC28" s="242">
        <f t="shared" si="0"/>
        <v>26.307510813999212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1244</v>
      </c>
      <c r="E29" s="742">
        <f t="shared" si="2"/>
        <v>663</v>
      </c>
      <c r="F29" s="579">
        <f t="shared" si="3"/>
        <v>53.295819935691313</v>
      </c>
      <c r="G29" s="742">
        <f t="shared" si="4"/>
        <v>581</v>
      </c>
      <c r="H29" s="248">
        <f t="shared" si="3"/>
        <v>46.70418006430868</v>
      </c>
      <c r="I29" s="226"/>
      <c r="J29" s="245">
        <f t="shared" si="5"/>
        <v>726</v>
      </c>
      <c r="K29" s="753">
        <f t="shared" si="6"/>
        <v>58.360128617363351</v>
      </c>
      <c r="L29" s="746">
        <v>262</v>
      </c>
      <c r="M29" s="749">
        <v>36.088154269972449</v>
      </c>
      <c r="N29" s="746">
        <v>464</v>
      </c>
      <c r="O29" s="246">
        <v>63.911845730027551</v>
      </c>
      <c r="P29" s="226"/>
      <c r="Q29" s="245">
        <v>174</v>
      </c>
      <c r="R29" s="753">
        <v>13.987138263665594</v>
      </c>
      <c r="S29" s="746">
        <v>130</v>
      </c>
      <c r="T29" s="749">
        <v>74.712643678160916</v>
      </c>
      <c r="U29" s="746">
        <v>44</v>
      </c>
      <c r="V29" s="246">
        <v>25.287356321839084</v>
      </c>
      <c r="W29" s="226"/>
      <c r="X29" s="245">
        <v>344</v>
      </c>
      <c r="Y29" s="753">
        <v>27.652733118971064</v>
      </c>
      <c r="Z29" s="746">
        <v>271</v>
      </c>
      <c r="AA29" s="749">
        <v>78.779069767441854</v>
      </c>
      <c r="AB29" s="746">
        <v>73</v>
      </c>
      <c r="AC29" s="246">
        <f t="shared" si="0"/>
        <v>21.220930232558139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543230</v>
      </c>
      <c r="E31" s="743">
        <f>L31+S31+Z31</f>
        <v>341696</v>
      </c>
      <c r="F31" s="409">
        <f>E31/$D31*100</f>
        <v>62.900797084108021</v>
      </c>
      <c r="G31" s="743">
        <f>N31+U31+AB31</f>
        <v>201534</v>
      </c>
      <c r="H31" s="255">
        <f>G31/$D31*100</f>
        <v>37.099202915891979</v>
      </c>
      <c r="I31" s="211"/>
      <c r="J31" s="253">
        <f>SUM(J12:J29)</f>
        <v>150771</v>
      </c>
      <c r="K31" s="754">
        <f>J31/$D31*100</f>
        <v>27.754542274911181</v>
      </c>
      <c r="L31" s="743">
        <f>SUM(L12:L29)</f>
        <v>61789</v>
      </c>
      <c r="M31" s="409">
        <f>L31/$J31*100</f>
        <v>40.98201908855151</v>
      </c>
      <c r="N31" s="743">
        <f>SUM(N12:N29)</f>
        <v>88982</v>
      </c>
      <c r="O31" s="254">
        <f>N31/$J31*100</f>
        <v>59.01798091144849</v>
      </c>
      <c r="P31" s="211"/>
      <c r="Q31" s="253">
        <f>SUM(Q12:Q29)</f>
        <v>102387</v>
      </c>
      <c r="R31" s="754">
        <f>Q31/$D31*100</f>
        <v>18.847817683117647</v>
      </c>
      <c r="S31" s="743">
        <f>SUM(S12:S29)</f>
        <v>61926</v>
      </c>
      <c r="T31" s="409">
        <f>S31/$Q31*100</f>
        <v>60.482287790442143</v>
      </c>
      <c r="U31" s="743">
        <f>SUM(U12:U29)</f>
        <v>40461</v>
      </c>
      <c r="V31" s="254">
        <f>U31/$Q31*100</f>
        <v>39.517712209557857</v>
      </c>
      <c r="W31" s="211"/>
      <c r="X31" s="253">
        <f>SUM(X12:X29)</f>
        <v>290072</v>
      </c>
      <c r="Y31" s="754">
        <f>X31/$D31*100</f>
        <v>53.397640041971172</v>
      </c>
      <c r="Z31" s="743">
        <f>SUM(Z12:Z29)</f>
        <v>217981</v>
      </c>
      <c r="AA31" s="409">
        <f>Z31/$X31*100</f>
        <v>75.147204831903807</v>
      </c>
      <c r="AB31" s="743">
        <f>SUM(AB12:AB29)</f>
        <v>72091</v>
      </c>
      <c r="AC31" s="254">
        <f>AB31/$X31*100</f>
        <v>24.852795168096197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3" t="s">
        <v>53</v>
      </c>
      <c r="B1" s="202"/>
      <c r="C1" s="203"/>
      <c r="I1" s="203"/>
      <c r="J1" s="713" t="s">
        <v>143</v>
      </c>
      <c r="K1" s="713"/>
      <c r="L1" s="713" t="s">
        <v>143</v>
      </c>
      <c r="M1" s="713"/>
      <c r="N1" s="713" t="s">
        <v>143</v>
      </c>
      <c r="O1" s="713"/>
      <c r="P1" s="713"/>
      <c r="Q1" s="713" t="s">
        <v>19</v>
      </c>
      <c r="R1" s="713"/>
      <c r="S1" s="713" t="s">
        <v>19</v>
      </c>
      <c r="T1" s="713"/>
      <c r="U1" s="713" t="s">
        <v>19</v>
      </c>
      <c r="V1" s="713"/>
      <c r="W1" s="713"/>
      <c r="X1" s="713" t="s">
        <v>18</v>
      </c>
      <c r="Y1" s="713"/>
      <c r="Z1" s="713" t="s">
        <v>18</v>
      </c>
      <c r="AA1" s="713"/>
      <c r="AB1" s="713"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273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274</v>
      </c>
      <c r="K8" s="1055"/>
      <c r="L8" s="1055"/>
      <c r="M8" s="1055"/>
      <c r="N8" s="1055"/>
      <c r="O8" s="1056"/>
      <c r="P8" s="211"/>
      <c r="Q8" s="1057" t="s">
        <v>275</v>
      </c>
      <c r="R8" s="1055"/>
      <c r="S8" s="1055"/>
      <c r="T8" s="1055"/>
      <c r="U8" s="1055"/>
      <c r="V8" s="1056"/>
      <c r="W8" s="211"/>
      <c r="X8" s="1057" t="s">
        <v>276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60" t="s">
        <v>27</v>
      </c>
      <c r="F9" s="1061"/>
      <c r="G9" s="1061" t="s">
        <v>26</v>
      </c>
      <c r="H9" s="1062"/>
      <c r="I9" s="211"/>
      <c r="J9" s="1063" t="s">
        <v>12</v>
      </c>
      <c r="K9" s="1065" t="s">
        <v>277</v>
      </c>
      <c r="L9" s="1060" t="s">
        <v>27</v>
      </c>
      <c r="M9" s="1061"/>
      <c r="N9" s="1061" t="s">
        <v>26</v>
      </c>
      <c r="O9" s="1062"/>
      <c r="P9" s="211"/>
      <c r="Q9" s="1063" t="s">
        <v>12</v>
      </c>
      <c r="R9" s="1065" t="s">
        <v>277</v>
      </c>
      <c r="S9" s="1060" t="s">
        <v>27</v>
      </c>
      <c r="T9" s="1061"/>
      <c r="U9" s="1061" t="s">
        <v>26</v>
      </c>
      <c r="V9" s="1062"/>
      <c r="W9" s="211"/>
      <c r="X9" s="1063" t="s">
        <v>12</v>
      </c>
      <c r="Y9" s="1065" t="s">
        <v>277</v>
      </c>
      <c r="Z9" s="1060" t="s">
        <v>27</v>
      </c>
      <c r="AA9" s="1061"/>
      <c r="AB9" s="1061" t="s">
        <v>26</v>
      </c>
      <c r="AC9" s="1062"/>
      <c r="AD9" s="430"/>
      <c r="AE9" s="430"/>
      <c r="AF9" s="431"/>
      <c r="AG9" s="431"/>
      <c r="AH9" s="431"/>
      <c r="AI9" s="431"/>
      <c r="AJ9" s="431"/>
      <c r="AK9" s="431"/>
      <c r="AL9" s="432"/>
    </row>
    <row r="10" spans="1:53" s="219" customFormat="1" ht="36.75" customHeight="1" x14ac:dyDescent="0.2">
      <c r="A10" s="214"/>
      <c r="B10" s="1050"/>
      <c r="C10" s="216"/>
      <c r="D10" s="1059"/>
      <c r="E10" s="408" t="s">
        <v>12</v>
      </c>
      <c r="F10" s="806" t="s">
        <v>277</v>
      </c>
      <c r="G10" s="408" t="s">
        <v>12</v>
      </c>
      <c r="H10" s="271" t="s">
        <v>277</v>
      </c>
      <c r="I10" s="216"/>
      <c r="J10" s="1064"/>
      <c r="K10" s="1066"/>
      <c r="L10" s="408" t="s">
        <v>12</v>
      </c>
      <c r="M10" s="806" t="s">
        <v>277</v>
      </c>
      <c r="N10" s="408" t="s">
        <v>12</v>
      </c>
      <c r="O10" s="271" t="s">
        <v>277</v>
      </c>
      <c r="P10" s="216"/>
      <c r="Q10" s="1064"/>
      <c r="R10" s="1066"/>
      <c r="S10" s="408" t="s">
        <v>12</v>
      </c>
      <c r="T10" s="806" t="s">
        <v>277</v>
      </c>
      <c r="U10" s="408" t="s">
        <v>12</v>
      </c>
      <c r="V10" s="271" t="s">
        <v>277</v>
      </c>
      <c r="W10" s="216"/>
      <c r="X10" s="1064"/>
      <c r="Y10" s="1066"/>
      <c r="Z10" s="408" t="s">
        <v>12</v>
      </c>
      <c r="AA10" s="806" t="s">
        <v>277</v>
      </c>
      <c r="AB10" s="408" t="s">
        <v>12</v>
      </c>
      <c r="AC10" s="271" t="s">
        <v>277</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5">
        <f>J12+Q12+X12</f>
        <v>76267</v>
      </c>
      <c r="E12" s="738">
        <f>L12+S12+Z12</f>
        <v>50147</v>
      </c>
      <c r="F12" s="747">
        <f>E12/$D12*100</f>
        <v>65.751897937509014</v>
      </c>
      <c r="G12" s="738">
        <f>N12+U12+AB12</f>
        <v>26120</v>
      </c>
      <c r="H12" s="230">
        <f>G12/$D12*100</f>
        <v>34.248102062490986</v>
      </c>
      <c r="I12" s="226"/>
      <c r="J12" s="227">
        <f>L12+N12</f>
        <v>18550</v>
      </c>
      <c r="K12" s="750">
        <f>J12/$D12*100</f>
        <v>24.32244614315497</v>
      </c>
      <c r="L12" s="744">
        <v>8069</v>
      </c>
      <c r="M12" s="747">
        <v>43.498652291105124</v>
      </c>
      <c r="N12" s="744">
        <v>10481</v>
      </c>
      <c r="O12" s="228">
        <v>56.501347708894876</v>
      </c>
      <c r="P12" s="226"/>
      <c r="Q12" s="227">
        <v>19476</v>
      </c>
      <c r="R12" s="750">
        <v>25.536601675691976</v>
      </c>
      <c r="S12" s="744">
        <v>14364</v>
      </c>
      <c r="T12" s="747">
        <v>73.752310536044362</v>
      </c>
      <c r="U12" s="744">
        <v>5112</v>
      </c>
      <c r="V12" s="228">
        <v>26.247689463955638</v>
      </c>
      <c r="W12" s="226"/>
      <c r="X12" s="227">
        <v>38241</v>
      </c>
      <c r="Y12" s="750">
        <v>50.140952181153054</v>
      </c>
      <c r="Z12" s="744">
        <v>27714</v>
      </c>
      <c r="AA12" s="747">
        <v>72.4719541852985</v>
      </c>
      <c r="AB12" s="744">
        <v>10527</v>
      </c>
      <c r="AC12" s="228">
        <f t="shared" ref="AC12:AC29" si="0">AB12/$X12*100</f>
        <v>27.528045814701496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6">
        <f t="shared" ref="D13:D29" si="1">J13+Q13+X13</f>
        <v>13773</v>
      </c>
      <c r="E13" s="739">
        <f t="shared" ref="E13:E29" si="2">L13+S13+Z13</f>
        <v>8910</v>
      </c>
      <c r="F13" s="576">
        <f t="shared" ref="F13:H29" si="3">E13/$D13*100</f>
        <v>64.691788281420173</v>
      </c>
      <c r="G13" s="739">
        <f t="shared" ref="G13:G29" si="4">N13+U13+AB13</f>
        <v>4863</v>
      </c>
      <c r="H13" s="237">
        <f t="shared" si="3"/>
        <v>35.308211718579827</v>
      </c>
      <c r="I13" s="226"/>
      <c r="J13" s="234">
        <f t="shared" ref="J13:J29" si="5">L13+N13</f>
        <v>2812</v>
      </c>
      <c r="K13" s="751">
        <f t="shared" ref="K13:K29" si="6">J13/$D13*100</f>
        <v>20.416757423945402</v>
      </c>
      <c r="L13" s="745">
        <v>1247</v>
      </c>
      <c r="M13" s="748">
        <v>44.345661450924609</v>
      </c>
      <c r="N13" s="745">
        <v>1565</v>
      </c>
      <c r="O13" s="235">
        <v>55.654338549075391</v>
      </c>
      <c r="P13" s="226"/>
      <c r="Q13" s="234">
        <v>2964</v>
      </c>
      <c r="R13" s="751">
        <v>21.520365933347854</v>
      </c>
      <c r="S13" s="745">
        <v>1920</v>
      </c>
      <c r="T13" s="748">
        <v>64.777327935222672</v>
      </c>
      <c r="U13" s="745">
        <v>1044</v>
      </c>
      <c r="V13" s="235">
        <v>35.222672064777328</v>
      </c>
      <c r="W13" s="226"/>
      <c r="X13" s="234">
        <v>7997</v>
      </c>
      <c r="Y13" s="751">
        <v>58.06287664270674</v>
      </c>
      <c r="Z13" s="745">
        <v>5743</v>
      </c>
      <c r="AA13" s="748">
        <v>71.814430411404274</v>
      </c>
      <c r="AB13" s="745">
        <v>2254</v>
      </c>
      <c r="AC13" s="235">
        <f t="shared" si="0"/>
        <v>28.185569588595722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6">
        <f t="shared" si="1"/>
        <v>12877</v>
      </c>
      <c r="E14" s="739">
        <f t="shared" si="2"/>
        <v>8264</v>
      </c>
      <c r="F14" s="576">
        <f t="shared" si="3"/>
        <v>64.17643861147782</v>
      </c>
      <c r="G14" s="739">
        <f t="shared" si="4"/>
        <v>4613</v>
      </c>
      <c r="H14" s="237">
        <f t="shared" si="3"/>
        <v>35.823561388522172</v>
      </c>
      <c r="I14" s="226"/>
      <c r="J14" s="234">
        <f t="shared" si="5"/>
        <v>3157</v>
      </c>
      <c r="K14" s="751">
        <f t="shared" si="6"/>
        <v>24.516579948745825</v>
      </c>
      <c r="L14" s="745">
        <v>1354</v>
      </c>
      <c r="M14" s="748">
        <v>42.888818498574594</v>
      </c>
      <c r="N14" s="745">
        <v>1803</v>
      </c>
      <c r="O14" s="235">
        <v>57.111181501425399</v>
      </c>
      <c r="P14" s="226"/>
      <c r="Q14" s="234">
        <v>2902</v>
      </c>
      <c r="R14" s="751">
        <v>22.536305039993788</v>
      </c>
      <c r="S14" s="745">
        <v>1743</v>
      </c>
      <c r="T14" s="748">
        <v>60.062026188835283</v>
      </c>
      <c r="U14" s="745">
        <v>1159</v>
      </c>
      <c r="V14" s="235">
        <v>39.93797381116471</v>
      </c>
      <c r="W14" s="226"/>
      <c r="X14" s="234">
        <v>6818</v>
      </c>
      <c r="Y14" s="751">
        <v>52.947115011260379</v>
      </c>
      <c r="Z14" s="745">
        <v>5167</v>
      </c>
      <c r="AA14" s="748">
        <v>75.784687591669112</v>
      </c>
      <c r="AB14" s="745">
        <v>1651</v>
      </c>
      <c r="AC14" s="235">
        <f t="shared" si="0"/>
        <v>24.215312408330888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6">
        <f t="shared" si="1"/>
        <v>11655</v>
      </c>
      <c r="E15" s="739">
        <f t="shared" si="2"/>
        <v>7363</v>
      </c>
      <c r="F15" s="576">
        <f t="shared" si="3"/>
        <v>63.17460317460317</v>
      </c>
      <c r="G15" s="739">
        <f t="shared" si="4"/>
        <v>4292</v>
      </c>
      <c r="H15" s="237">
        <f t="shared" si="3"/>
        <v>36.82539682539683</v>
      </c>
      <c r="I15" s="226"/>
      <c r="J15" s="234">
        <f t="shared" si="5"/>
        <v>3200</v>
      </c>
      <c r="K15" s="751">
        <f t="shared" si="6"/>
        <v>27.456027456027453</v>
      </c>
      <c r="L15" s="745">
        <v>1474</v>
      </c>
      <c r="M15" s="748">
        <v>46.0625</v>
      </c>
      <c r="N15" s="745">
        <v>1726</v>
      </c>
      <c r="O15" s="235">
        <v>53.937500000000007</v>
      </c>
      <c r="P15" s="226"/>
      <c r="Q15" s="234">
        <v>2931</v>
      </c>
      <c r="R15" s="751">
        <v>25.148005148005147</v>
      </c>
      <c r="S15" s="745">
        <v>1841</v>
      </c>
      <c r="T15" s="748">
        <v>62.811327192084612</v>
      </c>
      <c r="U15" s="745">
        <v>1090</v>
      </c>
      <c r="V15" s="235">
        <v>37.188672807915388</v>
      </c>
      <c r="W15" s="226"/>
      <c r="X15" s="234">
        <v>5524</v>
      </c>
      <c r="Y15" s="751">
        <v>47.395967395967396</v>
      </c>
      <c r="Z15" s="745">
        <v>4048</v>
      </c>
      <c r="AA15" s="748">
        <v>73.280231716147711</v>
      </c>
      <c r="AB15" s="745">
        <v>1476</v>
      </c>
      <c r="AC15" s="235">
        <f t="shared" si="0"/>
        <v>26.719768283852279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6">
        <f t="shared" si="1"/>
        <v>12855</v>
      </c>
      <c r="E16" s="739">
        <f t="shared" si="2"/>
        <v>7435</v>
      </c>
      <c r="F16" s="576">
        <f t="shared" si="3"/>
        <v>57.837417347335659</v>
      </c>
      <c r="G16" s="739">
        <f t="shared" si="4"/>
        <v>5420</v>
      </c>
      <c r="H16" s="237">
        <f t="shared" si="3"/>
        <v>42.162582652664334</v>
      </c>
      <c r="I16" s="226"/>
      <c r="J16" s="234">
        <f t="shared" si="5"/>
        <v>5268</v>
      </c>
      <c r="K16" s="751">
        <f t="shared" si="6"/>
        <v>40.980163360560098</v>
      </c>
      <c r="L16" s="745">
        <v>2191</v>
      </c>
      <c r="M16" s="748">
        <v>41.590736522399389</v>
      </c>
      <c r="N16" s="745">
        <v>3077</v>
      </c>
      <c r="O16" s="235">
        <v>58.409263477600604</v>
      </c>
      <c r="P16" s="226"/>
      <c r="Q16" s="234">
        <v>2976</v>
      </c>
      <c r="R16" s="751">
        <v>23.150525087514588</v>
      </c>
      <c r="S16" s="745">
        <v>1860</v>
      </c>
      <c r="T16" s="748">
        <v>62.5</v>
      </c>
      <c r="U16" s="745">
        <v>1116</v>
      </c>
      <c r="V16" s="235">
        <v>37.5</v>
      </c>
      <c r="W16" s="226"/>
      <c r="X16" s="234">
        <v>4611</v>
      </c>
      <c r="Y16" s="751">
        <v>35.869311551925321</v>
      </c>
      <c r="Z16" s="745">
        <v>3384</v>
      </c>
      <c r="AA16" s="748">
        <v>73.389720234222509</v>
      </c>
      <c r="AB16" s="745">
        <v>1227</v>
      </c>
      <c r="AC16" s="235">
        <f t="shared" si="0"/>
        <v>26.610279765777488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7">
        <f t="shared" si="1"/>
        <v>4545</v>
      </c>
      <c r="E17" s="740">
        <f t="shared" si="2"/>
        <v>2669</v>
      </c>
      <c r="F17" s="577">
        <f t="shared" si="3"/>
        <v>58.723872387238728</v>
      </c>
      <c r="G17" s="740">
        <f t="shared" si="4"/>
        <v>1876</v>
      </c>
      <c r="H17" s="237">
        <f t="shared" si="3"/>
        <v>41.276127612761279</v>
      </c>
      <c r="I17" s="226"/>
      <c r="J17" s="238">
        <f t="shared" si="5"/>
        <v>1331</v>
      </c>
      <c r="K17" s="752">
        <f t="shared" si="6"/>
        <v>29.284928492849282</v>
      </c>
      <c r="L17" s="740">
        <v>564</v>
      </c>
      <c r="M17" s="577">
        <v>42.374154770848989</v>
      </c>
      <c r="N17" s="740">
        <v>767</v>
      </c>
      <c r="O17" s="235">
        <v>57.625845229151018</v>
      </c>
      <c r="P17" s="226"/>
      <c r="Q17" s="238">
        <v>1126</v>
      </c>
      <c r="R17" s="752">
        <v>24.774477447744776</v>
      </c>
      <c r="S17" s="740">
        <v>621</v>
      </c>
      <c r="T17" s="577">
        <v>55.150976909413849</v>
      </c>
      <c r="U17" s="740">
        <v>505</v>
      </c>
      <c r="V17" s="235">
        <v>44.849023090586144</v>
      </c>
      <c r="W17" s="226"/>
      <c r="X17" s="238">
        <v>2088</v>
      </c>
      <c r="Y17" s="752">
        <v>45.940594059405946</v>
      </c>
      <c r="Z17" s="740">
        <v>1484</v>
      </c>
      <c r="AA17" s="577">
        <v>71.072796934865906</v>
      </c>
      <c r="AB17" s="740">
        <v>604</v>
      </c>
      <c r="AC17" s="235">
        <f t="shared" si="0"/>
        <v>28.927203065134101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6">
        <f t="shared" si="1"/>
        <v>47833</v>
      </c>
      <c r="E18" s="739">
        <f t="shared" si="2"/>
        <v>29752</v>
      </c>
      <c r="F18" s="576">
        <f t="shared" si="3"/>
        <v>62.199736583530196</v>
      </c>
      <c r="G18" s="739">
        <f t="shared" si="4"/>
        <v>18081</v>
      </c>
      <c r="H18" s="237">
        <f t="shared" si="3"/>
        <v>37.800263416469804</v>
      </c>
      <c r="I18" s="226"/>
      <c r="J18" s="234">
        <f t="shared" si="5"/>
        <v>9243</v>
      </c>
      <c r="K18" s="751">
        <f t="shared" si="6"/>
        <v>19.323479606129659</v>
      </c>
      <c r="L18" s="745">
        <v>3893</v>
      </c>
      <c r="M18" s="748">
        <v>42.118359839878828</v>
      </c>
      <c r="N18" s="745">
        <v>5350</v>
      </c>
      <c r="O18" s="235">
        <v>57.881640160121172</v>
      </c>
      <c r="P18" s="226"/>
      <c r="Q18" s="234">
        <v>9171</v>
      </c>
      <c r="R18" s="751">
        <v>19.172955909100413</v>
      </c>
      <c r="S18" s="745">
        <v>5410</v>
      </c>
      <c r="T18" s="748">
        <v>58.990295496674293</v>
      </c>
      <c r="U18" s="745">
        <v>3761</v>
      </c>
      <c r="V18" s="235">
        <v>41.0097045033257</v>
      </c>
      <c r="W18" s="226"/>
      <c r="X18" s="234">
        <v>29419</v>
      </c>
      <c r="Y18" s="751">
        <v>61.503564484769925</v>
      </c>
      <c r="Z18" s="745">
        <v>20449</v>
      </c>
      <c r="AA18" s="748">
        <v>69.509500662836942</v>
      </c>
      <c r="AB18" s="745">
        <v>8970</v>
      </c>
      <c r="AC18" s="235">
        <f t="shared" si="0"/>
        <v>30.490499337163058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6">
        <f t="shared" si="1"/>
        <v>26390</v>
      </c>
      <c r="E19" s="739">
        <f t="shared" si="2"/>
        <v>17292</v>
      </c>
      <c r="F19" s="576">
        <f t="shared" si="3"/>
        <v>65.524820007578626</v>
      </c>
      <c r="G19" s="739">
        <f t="shared" si="4"/>
        <v>9098</v>
      </c>
      <c r="H19" s="237">
        <f t="shared" si="3"/>
        <v>34.475179992421374</v>
      </c>
      <c r="I19" s="226"/>
      <c r="J19" s="234">
        <f t="shared" si="5"/>
        <v>5008</v>
      </c>
      <c r="K19" s="751">
        <f t="shared" si="6"/>
        <v>18.976885183781736</v>
      </c>
      <c r="L19" s="745">
        <v>2156</v>
      </c>
      <c r="M19" s="748">
        <v>43.051118210862619</v>
      </c>
      <c r="N19" s="745">
        <v>2852</v>
      </c>
      <c r="O19" s="235">
        <v>56.948881789137381</v>
      </c>
      <c r="P19" s="226"/>
      <c r="Q19" s="234">
        <v>5380</v>
      </c>
      <c r="R19" s="751">
        <v>20.386510041682456</v>
      </c>
      <c r="S19" s="745">
        <v>3581</v>
      </c>
      <c r="T19" s="748">
        <v>66.561338289962819</v>
      </c>
      <c r="U19" s="745">
        <v>1799</v>
      </c>
      <c r="V19" s="235">
        <v>33.438661710037174</v>
      </c>
      <c r="W19" s="226"/>
      <c r="X19" s="234">
        <v>16002</v>
      </c>
      <c r="Y19" s="751">
        <v>60.636604774535805</v>
      </c>
      <c r="Z19" s="745">
        <v>11555</v>
      </c>
      <c r="AA19" s="748">
        <v>72.209723784526929</v>
      </c>
      <c r="AB19" s="745">
        <v>4447</v>
      </c>
      <c r="AC19" s="235">
        <f t="shared" si="0"/>
        <v>27.790276215473064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6">
        <f t="shared" si="1"/>
        <v>74761</v>
      </c>
      <c r="E20" s="739">
        <f t="shared" si="2"/>
        <v>46880</v>
      </c>
      <c r="F20" s="576">
        <f t="shared" si="3"/>
        <v>62.706491352443116</v>
      </c>
      <c r="G20" s="739">
        <f t="shared" si="4"/>
        <v>27881</v>
      </c>
      <c r="H20" s="237">
        <f t="shared" si="3"/>
        <v>37.293508647556884</v>
      </c>
      <c r="I20" s="226"/>
      <c r="J20" s="234">
        <f t="shared" si="5"/>
        <v>22716</v>
      </c>
      <c r="K20" s="751">
        <f t="shared" si="6"/>
        <v>30.384826313184682</v>
      </c>
      <c r="L20" s="745">
        <v>10167</v>
      </c>
      <c r="M20" s="748">
        <v>44.756999471737977</v>
      </c>
      <c r="N20" s="745">
        <v>12549</v>
      </c>
      <c r="O20" s="235">
        <v>55.243000528262023</v>
      </c>
      <c r="P20" s="226"/>
      <c r="Q20" s="234">
        <v>17571</v>
      </c>
      <c r="R20" s="751">
        <v>23.502895894918474</v>
      </c>
      <c r="S20" s="745">
        <v>11410</v>
      </c>
      <c r="T20" s="748">
        <v>64.936543167719535</v>
      </c>
      <c r="U20" s="745">
        <v>6161</v>
      </c>
      <c r="V20" s="235">
        <v>35.063456832280458</v>
      </c>
      <c r="W20" s="226"/>
      <c r="X20" s="234">
        <v>34474</v>
      </c>
      <c r="Y20" s="751">
        <v>46.112277791896844</v>
      </c>
      <c r="Z20" s="745">
        <v>25303</v>
      </c>
      <c r="AA20" s="748">
        <v>73.397342925102976</v>
      </c>
      <c r="AB20" s="745">
        <v>9171</v>
      </c>
      <c r="AC20" s="235">
        <f t="shared" si="0"/>
        <v>26.602657074897024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6">
        <f t="shared" si="1"/>
        <v>46774</v>
      </c>
      <c r="E21" s="739">
        <f t="shared" si="2"/>
        <v>28529</v>
      </c>
      <c r="F21" s="576">
        <f t="shared" si="3"/>
        <v>60.993286868773254</v>
      </c>
      <c r="G21" s="739">
        <f t="shared" si="4"/>
        <v>18245</v>
      </c>
      <c r="H21" s="237">
        <f t="shared" si="3"/>
        <v>39.006713131226753</v>
      </c>
      <c r="I21" s="226"/>
      <c r="J21" s="234">
        <f t="shared" si="5"/>
        <v>14549</v>
      </c>
      <c r="K21" s="751">
        <f t="shared" si="6"/>
        <v>31.104887330568264</v>
      </c>
      <c r="L21" s="745">
        <v>5689</v>
      </c>
      <c r="M21" s="748">
        <v>39.102343803697849</v>
      </c>
      <c r="N21" s="745">
        <v>8860</v>
      </c>
      <c r="O21" s="235">
        <v>60.897656196302151</v>
      </c>
      <c r="P21" s="226"/>
      <c r="Q21" s="234">
        <v>10434</v>
      </c>
      <c r="R21" s="751">
        <v>22.307264719716084</v>
      </c>
      <c r="S21" s="745">
        <v>6846</v>
      </c>
      <c r="T21" s="748">
        <v>65.612420931569872</v>
      </c>
      <c r="U21" s="745">
        <v>3588</v>
      </c>
      <c r="V21" s="235">
        <v>34.387579068430128</v>
      </c>
      <c r="W21" s="226"/>
      <c r="X21" s="234">
        <v>21791</v>
      </c>
      <c r="Y21" s="751">
        <v>46.587847949715652</v>
      </c>
      <c r="Z21" s="745">
        <v>15994</v>
      </c>
      <c r="AA21" s="748">
        <v>73.397274103987883</v>
      </c>
      <c r="AB21" s="745">
        <v>5797</v>
      </c>
      <c r="AC21" s="235">
        <f t="shared" si="0"/>
        <v>26.602725896012114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6">
        <f t="shared" si="1"/>
        <v>11307</v>
      </c>
      <c r="E22" s="739">
        <f t="shared" si="2"/>
        <v>7198</v>
      </c>
      <c r="F22" s="576">
        <f t="shared" si="3"/>
        <v>63.659679844344211</v>
      </c>
      <c r="G22" s="739">
        <f t="shared" si="4"/>
        <v>4109</v>
      </c>
      <c r="H22" s="237">
        <f t="shared" si="3"/>
        <v>36.340320155655789</v>
      </c>
      <c r="I22" s="226"/>
      <c r="J22" s="234">
        <f t="shared" si="5"/>
        <v>2936</v>
      </c>
      <c r="K22" s="751">
        <f t="shared" si="6"/>
        <v>25.966215618643318</v>
      </c>
      <c r="L22" s="745">
        <v>1259</v>
      </c>
      <c r="M22" s="748">
        <v>42.881471389645775</v>
      </c>
      <c r="N22" s="745">
        <v>1677</v>
      </c>
      <c r="O22" s="235">
        <v>57.118528610354225</v>
      </c>
      <c r="P22" s="226"/>
      <c r="Q22" s="234">
        <v>2472</v>
      </c>
      <c r="R22" s="751">
        <v>21.862563014062086</v>
      </c>
      <c r="S22" s="745">
        <v>1681</v>
      </c>
      <c r="T22" s="748">
        <v>68.001618122977348</v>
      </c>
      <c r="U22" s="745">
        <v>791</v>
      </c>
      <c r="V22" s="235">
        <v>31.998381877022652</v>
      </c>
      <c r="W22" s="226"/>
      <c r="X22" s="234">
        <v>5899</v>
      </c>
      <c r="Y22" s="751">
        <v>52.171221367294592</v>
      </c>
      <c r="Z22" s="745">
        <v>4258</v>
      </c>
      <c r="AA22" s="748">
        <v>72.181725716223085</v>
      </c>
      <c r="AB22" s="745">
        <v>1641</v>
      </c>
      <c r="AC22" s="235">
        <f t="shared" si="0"/>
        <v>27.818274283776912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6">
        <f t="shared" si="1"/>
        <v>21985</v>
      </c>
      <c r="E23" s="739">
        <f t="shared" si="2"/>
        <v>12849</v>
      </c>
      <c r="F23" s="576">
        <f t="shared" si="3"/>
        <v>58.44439390493519</v>
      </c>
      <c r="G23" s="739">
        <f t="shared" si="4"/>
        <v>9136</v>
      </c>
      <c r="H23" s="237">
        <f t="shared" si="3"/>
        <v>41.555606095064817</v>
      </c>
      <c r="I23" s="226"/>
      <c r="J23" s="234">
        <f t="shared" si="5"/>
        <v>7765</v>
      </c>
      <c r="K23" s="751">
        <f t="shared" si="6"/>
        <v>35.319536047304979</v>
      </c>
      <c r="L23" s="745">
        <v>2861</v>
      </c>
      <c r="M23" s="748">
        <v>36.844816484224083</v>
      </c>
      <c r="N23" s="745">
        <v>4904</v>
      </c>
      <c r="O23" s="235">
        <v>63.155183515775917</v>
      </c>
      <c r="P23" s="226"/>
      <c r="Q23" s="234">
        <v>4021</v>
      </c>
      <c r="R23" s="751">
        <v>18.289743006595405</v>
      </c>
      <c r="S23" s="745">
        <v>2413</v>
      </c>
      <c r="T23" s="748">
        <v>60.009947774185527</v>
      </c>
      <c r="U23" s="745">
        <v>1608</v>
      </c>
      <c r="V23" s="235">
        <v>39.990052225814473</v>
      </c>
      <c r="W23" s="226"/>
      <c r="X23" s="234">
        <v>10199</v>
      </c>
      <c r="Y23" s="751">
        <v>46.390720946099613</v>
      </c>
      <c r="Z23" s="745">
        <v>7575</v>
      </c>
      <c r="AA23" s="748">
        <v>74.271987449749972</v>
      </c>
      <c r="AB23" s="745">
        <v>2624</v>
      </c>
      <c r="AC23" s="235">
        <f t="shared" si="0"/>
        <v>25.728012550250025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6">
        <f t="shared" si="1"/>
        <v>50474</v>
      </c>
      <c r="E24" s="739">
        <f t="shared" si="2"/>
        <v>33586</v>
      </c>
      <c r="F24" s="576">
        <f t="shared" si="3"/>
        <v>66.541189523318934</v>
      </c>
      <c r="G24" s="739">
        <f t="shared" si="4"/>
        <v>16888</v>
      </c>
      <c r="H24" s="237">
        <f t="shared" si="3"/>
        <v>33.458810476681059</v>
      </c>
      <c r="I24" s="226"/>
      <c r="J24" s="234">
        <f t="shared" si="5"/>
        <v>12458</v>
      </c>
      <c r="K24" s="751">
        <f t="shared" si="6"/>
        <v>24.682014502516147</v>
      </c>
      <c r="L24" s="745">
        <v>5762</v>
      </c>
      <c r="M24" s="748">
        <v>46.251404719858726</v>
      </c>
      <c r="N24" s="745">
        <v>6696</v>
      </c>
      <c r="O24" s="235">
        <v>53.748595280141274</v>
      </c>
      <c r="P24" s="226"/>
      <c r="Q24" s="234">
        <v>10540</v>
      </c>
      <c r="R24" s="751">
        <v>20.882038277132782</v>
      </c>
      <c r="S24" s="745">
        <v>7339</v>
      </c>
      <c r="T24" s="748">
        <v>69.629981024667927</v>
      </c>
      <c r="U24" s="745">
        <v>3201</v>
      </c>
      <c r="V24" s="235">
        <v>30.370018975332069</v>
      </c>
      <c r="W24" s="226"/>
      <c r="X24" s="234">
        <v>27476</v>
      </c>
      <c r="Y24" s="751">
        <v>54.435947220351068</v>
      </c>
      <c r="Z24" s="745">
        <v>20485</v>
      </c>
      <c r="AA24" s="748">
        <v>74.555976124617857</v>
      </c>
      <c r="AB24" s="745">
        <v>6991</v>
      </c>
      <c r="AC24" s="235">
        <f t="shared" si="0"/>
        <v>25.44402387538215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6">
        <f t="shared" si="1"/>
        <v>11364</v>
      </c>
      <c r="E25" s="739">
        <f t="shared" si="2"/>
        <v>7239</v>
      </c>
      <c r="F25" s="576">
        <f t="shared" si="3"/>
        <v>63.701161562829988</v>
      </c>
      <c r="G25" s="739">
        <f t="shared" si="4"/>
        <v>4125</v>
      </c>
      <c r="H25" s="237">
        <f t="shared" si="3"/>
        <v>36.298838437170012</v>
      </c>
      <c r="I25" s="226"/>
      <c r="J25" s="234">
        <f t="shared" si="5"/>
        <v>3315</v>
      </c>
      <c r="K25" s="751">
        <f t="shared" si="6"/>
        <v>29.171066525871169</v>
      </c>
      <c r="L25" s="745">
        <v>1319</v>
      </c>
      <c r="M25" s="748">
        <v>39.788838612368025</v>
      </c>
      <c r="N25" s="745">
        <v>1996</v>
      </c>
      <c r="O25" s="235">
        <v>60.211161387631975</v>
      </c>
      <c r="P25" s="226"/>
      <c r="Q25" s="234">
        <v>2928</v>
      </c>
      <c r="R25" s="751">
        <v>25.76557550158395</v>
      </c>
      <c r="S25" s="745">
        <v>2101</v>
      </c>
      <c r="T25" s="748">
        <v>71.755464480874323</v>
      </c>
      <c r="U25" s="745">
        <v>827</v>
      </c>
      <c r="V25" s="235">
        <v>28.244535519125684</v>
      </c>
      <c r="W25" s="226"/>
      <c r="X25" s="234">
        <v>5121</v>
      </c>
      <c r="Y25" s="751">
        <v>45.063357972544878</v>
      </c>
      <c r="Z25" s="745">
        <v>3819</v>
      </c>
      <c r="AA25" s="748">
        <v>74.575278265963675</v>
      </c>
      <c r="AB25" s="745">
        <v>1302</v>
      </c>
      <c r="AC25" s="235">
        <f t="shared" si="0"/>
        <v>25.424721734036321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8">
        <f t="shared" si="1"/>
        <v>6459</v>
      </c>
      <c r="E26" s="741">
        <f t="shared" si="2"/>
        <v>4014</v>
      </c>
      <c r="F26" s="578">
        <f t="shared" si="3"/>
        <v>62.145843009753833</v>
      </c>
      <c r="G26" s="741">
        <f t="shared" si="4"/>
        <v>2445</v>
      </c>
      <c r="H26" s="237">
        <f t="shared" si="3"/>
        <v>37.854156990246167</v>
      </c>
      <c r="I26" s="226"/>
      <c r="J26" s="238">
        <f t="shared" si="5"/>
        <v>1558</v>
      </c>
      <c r="K26" s="752">
        <f t="shared" si="6"/>
        <v>24.121381018733551</v>
      </c>
      <c r="L26" s="740">
        <v>643</v>
      </c>
      <c r="M26" s="577">
        <v>41.270860077021823</v>
      </c>
      <c r="N26" s="740">
        <v>915</v>
      </c>
      <c r="O26" s="235">
        <v>58.729139922978177</v>
      </c>
      <c r="P26" s="226"/>
      <c r="Q26" s="238">
        <v>1276</v>
      </c>
      <c r="R26" s="752">
        <v>19.755380089797182</v>
      </c>
      <c r="S26" s="740">
        <v>740</v>
      </c>
      <c r="T26" s="577">
        <v>57.993730407523515</v>
      </c>
      <c r="U26" s="740">
        <v>536</v>
      </c>
      <c r="V26" s="235">
        <v>42.006269592476492</v>
      </c>
      <c r="W26" s="226"/>
      <c r="X26" s="238">
        <v>3625</v>
      </c>
      <c r="Y26" s="752">
        <v>56.123238891469263</v>
      </c>
      <c r="Z26" s="740">
        <v>2631</v>
      </c>
      <c r="AA26" s="577">
        <v>72.57931034482759</v>
      </c>
      <c r="AB26" s="740">
        <v>994</v>
      </c>
      <c r="AC26" s="235">
        <f t="shared" si="0"/>
        <v>27.420689655172414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8">
        <f t="shared" si="1"/>
        <v>27601</v>
      </c>
      <c r="E27" s="741">
        <f t="shared" si="2"/>
        <v>16417</v>
      </c>
      <c r="F27" s="578">
        <f t="shared" si="3"/>
        <v>59.479728995326255</v>
      </c>
      <c r="G27" s="741">
        <f t="shared" si="4"/>
        <v>11184</v>
      </c>
      <c r="H27" s="237">
        <f t="shared" si="3"/>
        <v>40.520271004673738</v>
      </c>
      <c r="I27" s="226"/>
      <c r="J27" s="238">
        <f t="shared" si="5"/>
        <v>8102</v>
      </c>
      <c r="K27" s="752">
        <f t="shared" si="6"/>
        <v>29.354008912720552</v>
      </c>
      <c r="L27" s="740">
        <v>3148</v>
      </c>
      <c r="M27" s="577">
        <v>38.854603801530487</v>
      </c>
      <c r="N27" s="740">
        <v>4954</v>
      </c>
      <c r="O27" s="235">
        <v>61.145396198469513</v>
      </c>
      <c r="P27" s="226"/>
      <c r="Q27" s="238">
        <v>5513</v>
      </c>
      <c r="R27" s="752">
        <v>19.9739139886236</v>
      </c>
      <c r="S27" s="740">
        <v>3185</v>
      </c>
      <c r="T27" s="577">
        <v>57.772537638309451</v>
      </c>
      <c r="U27" s="740">
        <v>2328</v>
      </c>
      <c r="V27" s="235">
        <v>42.227462361690549</v>
      </c>
      <c r="W27" s="226"/>
      <c r="X27" s="238">
        <v>13986</v>
      </c>
      <c r="Y27" s="752">
        <v>50.672077098655841</v>
      </c>
      <c r="Z27" s="740">
        <v>10084</v>
      </c>
      <c r="AA27" s="577">
        <v>72.100672100672099</v>
      </c>
      <c r="AB27" s="740">
        <v>3902</v>
      </c>
      <c r="AC27" s="235">
        <f t="shared" si="0"/>
        <v>27.899327899327897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8">
        <f t="shared" si="1"/>
        <v>2869</v>
      </c>
      <c r="E28" s="741">
        <f t="shared" si="2"/>
        <v>1960</v>
      </c>
      <c r="F28" s="578">
        <f t="shared" si="3"/>
        <v>68.316486580690139</v>
      </c>
      <c r="G28" s="741">
        <f t="shared" si="4"/>
        <v>909</v>
      </c>
      <c r="H28" s="243">
        <f t="shared" si="3"/>
        <v>31.683513419309868</v>
      </c>
      <c r="I28" s="226"/>
      <c r="J28" s="238">
        <f t="shared" si="5"/>
        <v>380</v>
      </c>
      <c r="K28" s="752">
        <f t="shared" si="6"/>
        <v>13.245033112582782</v>
      </c>
      <c r="L28" s="740">
        <v>168</v>
      </c>
      <c r="M28" s="577">
        <v>44.210526315789473</v>
      </c>
      <c r="N28" s="740">
        <v>212</v>
      </c>
      <c r="O28" s="242">
        <v>55.78947368421052</v>
      </c>
      <c r="P28" s="226"/>
      <c r="Q28" s="238">
        <v>592</v>
      </c>
      <c r="R28" s="752">
        <v>20.634367375392124</v>
      </c>
      <c r="S28" s="740">
        <v>395</v>
      </c>
      <c r="T28" s="577">
        <v>66.722972972972968</v>
      </c>
      <c r="U28" s="740">
        <v>197</v>
      </c>
      <c r="V28" s="242">
        <v>33.277027027027032</v>
      </c>
      <c r="W28" s="226"/>
      <c r="X28" s="238">
        <v>1897</v>
      </c>
      <c r="Y28" s="752">
        <v>66.120599512025095</v>
      </c>
      <c r="Z28" s="740">
        <v>1397</v>
      </c>
      <c r="AA28" s="577">
        <v>73.642593568792833</v>
      </c>
      <c r="AB28" s="740">
        <v>500</v>
      </c>
      <c r="AC28" s="242">
        <f t="shared" si="0"/>
        <v>26.357406431207171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59">
        <f t="shared" si="1"/>
        <v>1015</v>
      </c>
      <c r="E29" s="742">
        <f t="shared" si="2"/>
        <v>564</v>
      </c>
      <c r="F29" s="579">
        <f t="shared" si="3"/>
        <v>55.566502463054192</v>
      </c>
      <c r="G29" s="742">
        <f t="shared" si="4"/>
        <v>451</v>
      </c>
      <c r="H29" s="248">
        <f t="shared" si="3"/>
        <v>44.433497536945815</v>
      </c>
      <c r="I29" s="226"/>
      <c r="J29" s="245">
        <f t="shared" si="5"/>
        <v>540</v>
      </c>
      <c r="K29" s="753">
        <f t="shared" si="6"/>
        <v>53.201970443349758</v>
      </c>
      <c r="L29" s="746">
        <v>198</v>
      </c>
      <c r="M29" s="749">
        <v>36.666666666666664</v>
      </c>
      <c r="N29" s="746">
        <v>342</v>
      </c>
      <c r="O29" s="246">
        <v>63.333333333333329</v>
      </c>
      <c r="P29" s="226"/>
      <c r="Q29" s="245">
        <v>187</v>
      </c>
      <c r="R29" s="753">
        <v>18.423645320197043</v>
      </c>
      <c r="S29" s="746">
        <v>132</v>
      </c>
      <c r="T29" s="749">
        <v>70.588235294117652</v>
      </c>
      <c r="U29" s="746">
        <v>55</v>
      </c>
      <c r="V29" s="246">
        <v>29.411764705882355</v>
      </c>
      <c r="W29" s="226"/>
      <c r="X29" s="245">
        <v>288</v>
      </c>
      <c r="Y29" s="753">
        <v>28.374384236453203</v>
      </c>
      <c r="Z29" s="746">
        <v>234</v>
      </c>
      <c r="AA29" s="749">
        <v>81.25</v>
      </c>
      <c r="AB29" s="746">
        <v>54</v>
      </c>
      <c r="AC29" s="246">
        <f t="shared" si="0"/>
        <v>18.75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0">
        <f>J31+Q31+X31</f>
        <v>460804</v>
      </c>
      <c r="E31" s="743">
        <f>L31+S31+Z31</f>
        <v>291068</v>
      </c>
      <c r="F31" s="409">
        <f>E31/$D31*100</f>
        <v>63.165250301646694</v>
      </c>
      <c r="G31" s="743">
        <f>N31+U31+AB31</f>
        <v>169736</v>
      </c>
      <c r="H31" s="255">
        <f>G31/$D31*100</f>
        <v>36.834749698353313</v>
      </c>
      <c r="I31" s="211"/>
      <c r="J31" s="253">
        <f>SUM(J12:J29)</f>
        <v>122888</v>
      </c>
      <c r="K31" s="754">
        <f>J31/$D31*100</f>
        <v>26.668171283235388</v>
      </c>
      <c r="L31" s="743">
        <f>SUM(L12:L29)</f>
        <v>52162</v>
      </c>
      <c r="M31" s="409">
        <f>L31/$J31*100</f>
        <v>42.446780808541114</v>
      </c>
      <c r="N31" s="743">
        <f>SUM(N12:N29)</f>
        <v>70726</v>
      </c>
      <c r="O31" s="254">
        <f>N31/$J31*100</f>
        <v>57.553219191458894</v>
      </c>
      <c r="P31" s="211"/>
      <c r="Q31" s="253">
        <f>SUM(Q12:Q29)</f>
        <v>102460</v>
      </c>
      <c r="R31" s="754">
        <f>Q31/$D31*100</f>
        <v>22.235050042968378</v>
      </c>
      <c r="S31" s="743">
        <f>SUM(S12:S29)</f>
        <v>67582</v>
      </c>
      <c r="T31" s="409">
        <f>S31/$Q31*100</f>
        <v>65.959398789771612</v>
      </c>
      <c r="U31" s="743">
        <f>SUM(U12:U29)</f>
        <v>34878</v>
      </c>
      <c r="V31" s="254">
        <f>U31/$Q31*100</f>
        <v>34.040601210228381</v>
      </c>
      <c r="W31" s="211"/>
      <c r="X31" s="253">
        <f>SUM(X12:X29)</f>
        <v>235456</v>
      </c>
      <c r="Y31" s="754">
        <f>X31/$D31*100</f>
        <v>51.096778673796237</v>
      </c>
      <c r="Z31" s="743">
        <f>SUM(Z12:Z29)</f>
        <v>171324</v>
      </c>
      <c r="AA31" s="409">
        <f>Z31/$X31*100</f>
        <v>72.762639304158739</v>
      </c>
      <c r="AB31" s="743">
        <f>SUM(AB12:AB29)</f>
        <v>64132</v>
      </c>
      <c r="AC31" s="254">
        <f>AB31/$X31*100</f>
        <v>27.237360695841261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6"/>
      <c r="F35" s="736"/>
      <c r="G35" s="736"/>
      <c r="H35" s="262"/>
      <c r="I35" s="262"/>
      <c r="J35" s="262"/>
      <c r="K35" s="262"/>
      <c r="L35" s="262"/>
      <c r="M35" s="262"/>
      <c r="N35" s="262"/>
    </row>
    <row r="36" spans="2:14" ht="4.5" customHeight="1" x14ac:dyDescent="0.2">
      <c r="B36" s="1076"/>
      <c r="C36" s="1076"/>
      <c r="D36" s="1076"/>
      <c r="E36" s="737"/>
      <c r="F36" s="737"/>
      <c r="G36" s="737"/>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3" t="s">
        <v>143</v>
      </c>
      <c r="H1" s="713"/>
      <c r="I1" s="713"/>
      <c r="J1" s="713" t="s">
        <v>19</v>
      </c>
      <c r="K1" s="713"/>
      <c r="L1" s="713"/>
      <c r="M1" s="713" t="s">
        <v>18</v>
      </c>
      <c r="N1" s="713"/>
    </row>
    <row r="2" spans="1:38" s="205" customFormat="1" ht="52.5" customHeight="1" x14ac:dyDescent="0.2">
      <c r="B2" s="1045"/>
      <c r="C2" s="1045"/>
    </row>
    <row r="3" spans="1:38" s="208" customFormat="1" ht="4.5" customHeight="1" x14ac:dyDescent="0.2">
      <c r="B3" s="1046"/>
      <c r="C3" s="1046"/>
    </row>
    <row r="4" spans="1:38" s="208" customFormat="1" ht="35.25" customHeight="1" x14ac:dyDescent="0.2">
      <c r="A4" s="1092" t="s">
        <v>437</v>
      </c>
      <c r="B4" s="1092"/>
      <c r="C4" s="1092"/>
      <c r="D4" s="1092"/>
      <c r="E4" s="1092"/>
      <c r="F4" s="1092"/>
      <c r="G4" s="1092"/>
      <c r="H4" s="1092"/>
      <c r="I4" s="1092"/>
      <c r="J4" s="1092"/>
      <c r="K4" s="1092"/>
      <c r="L4" s="1092"/>
      <c r="M4" s="1092"/>
      <c r="N4" s="1092"/>
    </row>
    <row r="5" spans="1:38" s="208" customFormat="1" ht="17.25" customHeight="1" x14ac:dyDescent="0.2">
      <c r="B5" s="1047" t="str">
        <f>porsaad!B6</f>
        <v>Situación a 31 de enero de 2024</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261</v>
      </c>
      <c r="E7" s="1052"/>
      <c r="F7" s="568"/>
      <c r="G7" s="1055"/>
      <c r="H7" s="1055"/>
      <c r="I7" s="568"/>
      <c r="J7" s="1055"/>
      <c r="K7" s="1055"/>
      <c r="L7" s="568"/>
      <c r="M7" s="1122"/>
      <c r="N7" s="1123"/>
      <c r="O7" s="430"/>
      <c r="P7" s="430"/>
      <c r="Q7" s="431"/>
      <c r="R7" s="431"/>
      <c r="S7" s="431"/>
      <c r="T7" s="431"/>
      <c r="U7" s="431"/>
      <c r="V7" s="431"/>
      <c r="W7" s="432"/>
    </row>
    <row r="8" spans="1:38" s="213" customFormat="1" ht="33.75" customHeight="1" x14ac:dyDescent="0.2">
      <c r="A8" s="209"/>
      <c r="B8" s="1049"/>
      <c r="C8" s="211"/>
      <c r="D8" s="1053"/>
      <c r="E8" s="1054"/>
      <c r="F8" s="501"/>
      <c r="G8" s="1138" t="s">
        <v>278</v>
      </c>
      <c r="H8" s="1139"/>
      <c r="I8" s="211"/>
      <c r="J8" s="1138" t="s">
        <v>279</v>
      </c>
      <c r="K8" s="1139"/>
      <c r="L8" s="211"/>
      <c r="M8" s="1138" t="s">
        <v>280</v>
      </c>
      <c r="N8" s="1139"/>
      <c r="O8" s="430"/>
      <c r="P8" s="430"/>
      <c r="Q8" s="431"/>
      <c r="R8" s="431"/>
      <c r="S8" s="431"/>
      <c r="T8" s="431"/>
      <c r="U8" s="431"/>
      <c r="V8" s="431"/>
      <c r="W8" s="432"/>
    </row>
    <row r="9" spans="1:38" s="213" customFormat="1" ht="6" customHeight="1" x14ac:dyDescent="0.2">
      <c r="A9" s="209"/>
      <c r="B9" s="1049"/>
      <c r="C9" s="211"/>
      <c r="D9" s="1063" t="s">
        <v>12</v>
      </c>
      <c r="E9" s="1080" t="s">
        <v>227</v>
      </c>
      <c r="F9" s="211"/>
      <c r="G9" s="1063" t="s">
        <v>12</v>
      </c>
      <c r="H9" s="1083" t="s">
        <v>227</v>
      </c>
      <c r="I9" s="211"/>
      <c r="J9" s="1063" t="s">
        <v>12</v>
      </c>
      <c r="K9" s="1083" t="s">
        <v>227</v>
      </c>
      <c r="L9" s="211"/>
      <c r="M9" s="1063" t="s">
        <v>12</v>
      </c>
      <c r="N9" s="1083" t="s">
        <v>227</v>
      </c>
      <c r="O9" s="430"/>
      <c r="P9" s="430"/>
      <c r="Q9" s="431"/>
      <c r="R9" s="431"/>
      <c r="S9" s="431"/>
      <c r="T9" s="431"/>
      <c r="U9" s="431"/>
      <c r="V9" s="431"/>
      <c r="W9" s="432"/>
    </row>
    <row r="10" spans="1:38" s="219" customFormat="1" ht="27.75" customHeight="1" x14ac:dyDescent="0.2">
      <c r="A10" s="214"/>
      <c r="B10" s="1050"/>
      <c r="C10" s="216"/>
      <c r="D10" s="1064"/>
      <c r="E10" s="1081"/>
      <c r="F10" s="216"/>
      <c r="G10" s="1064"/>
      <c r="H10" s="1084"/>
      <c r="I10" s="216"/>
      <c r="J10" s="1064"/>
      <c r="K10" s="1084"/>
      <c r="L10" s="216"/>
      <c r="M10" s="1064"/>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286206</v>
      </c>
      <c r="E12" s="761">
        <f>D12/'20pobl'!D12*100</f>
        <v>3.3341227730606193</v>
      </c>
      <c r="F12" s="226"/>
      <c r="G12" s="227">
        <v>85932</v>
      </c>
      <c r="H12" s="767">
        <v>1.224781777130822</v>
      </c>
      <c r="I12" s="226"/>
      <c r="J12" s="227">
        <v>59211</v>
      </c>
      <c r="K12" s="767">
        <v>5.1669748532005295</v>
      </c>
      <c r="L12" s="226"/>
      <c r="M12" s="227">
        <v>141063</v>
      </c>
      <c r="N12" s="767">
        <f>M12/'20pobl'!X12*100</f>
        <v>33.420202848214473</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40178</v>
      </c>
      <c r="E13" s="762">
        <f>D13/'20pobl'!D13*100</f>
        <v>2.9954767391665782</v>
      </c>
      <c r="F13" s="226"/>
      <c r="G13" s="234">
        <v>8305</v>
      </c>
      <c r="H13" s="768">
        <v>0.79531601482036207</v>
      </c>
      <c r="I13" s="226"/>
      <c r="J13" s="234">
        <v>7250</v>
      </c>
      <c r="K13" s="768">
        <v>3.6070907942067629</v>
      </c>
      <c r="L13" s="226"/>
      <c r="M13" s="234">
        <v>24623</v>
      </c>
      <c r="N13" s="768">
        <f>M13/'20pobl'!X13*100</f>
        <v>25.633738301216987</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31210</v>
      </c>
      <c r="E14" s="762">
        <f>D14/'20pobl'!D14*100</f>
        <v>3.1022006639763036</v>
      </c>
      <c r="F14" s="226"/>
      <c r="G14" s="234">
        <v>7597</v>
      </c>
      <c r="H14" s="768">
        <v>1.0422912021951638</v>
      </c>
      <c r="I14" s="226"/>
      <c r="J14" s="234">
        <v>6363</v>
      </c>
      <c r="K14" s="768">
        <v>3.2919106843532067</v>
      </c>
      <c r="L14" s="226"/>
      <c r="M14" s="234">
        <v>17250</v>
      </c>
      <c r="N14" s="768">
        <f>M14/'20pobl'!X14*100</f>
        <v>20.561906237707557</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29190</v>
      </c>
      <c r="E15" s="762">
        <f>D15/'20pobl'!D15*100</f>
        <v>2.4125841181050429</v>
      </c>
      <c r="F15" s="226"/>
      <c r="G15" s="234">
        <v>7835</v>
      </c>
      <c r="H15" s="768">
        <v>0.77549687227809017</v>
      </c>
      <c r="I15" s="226"/>
      <c r="J15" s="234">
        <v>6296</v>
      </c>
      <c r="K15" s="768">
        <v>4.2819445577953701</v>
      </c>
      <c r="L15" s="226"/>
      <c r="M15" s="234">
        <v>15059</v>
      </c>
      <c r="N15" s="768">
        <f>M15/'20pobl'!X15*100</f>
        <v>28.656517602283536</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40949</v>
      </c>
      <c r="E16" s="762">
        <f>D16/'20pobl'!D16*100</f>
        <v>1.850370715801422</v>
      </c>
      <c r="F16" s="226"/>
      <c r="G16" s="234">
        <v>16146</v>
      </c>
      <c r="H16" s="768">
        <v>0.88400076869632049</v>
      </c>
      <c r="I16" s="226"/>
      <c r="J16" s="234">
        <v>8204</v>
      </c>
      <c r="K16" s="768">
        <v>2.8469009935004319</v>
      </c>
      <c r="L16" s="226"/>
      <c r="M16" s="234">
        <v>16599</v>
      </c>
      <c r="N16" s="768">
        <f>M16/'20pobl'!X16*100</f>
        <v>16.873360847378372</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17076</v>
      </c>
      <c r="E17" s="763">
        <f>D17/'20pobl'!D17*100</f>
        <v>2.9021715299624229</v>
      </c>
      <c r="F17" s="226"/>
      <c r="G17" s="238">
        <v>4448</v>
      </c>
      <c r="H17" s="769">
        <v>0.98797460763103762</v>
      </c>
      <c r="I17" s="226"/>
      <c r="J17" s="238">
        <v>3562</v>
      </c>
      <c r="K17" s="769">
        <v>3.6535206933688906</v>
      </c>
      <c r="L17" s="226"/>
      <c r="M17" s="238">
        <v>9066</v>
      </c>
      <c r="N17" s="769">
        <f>M17/'20pobl'!X17*100</f>
        <v>22.287231427307145</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122895</v>
      </c>
      <c r="E18" s="762">
        <f>D18/'20pobl'!D18*100</f>
        <v>5.1556339023779385</v>
      </c>
      <c r="F18" s="226"/>
      <c r="G18" s="234">
        <v>25300</v>
      </c>
      <c r="H18" s="768">
        <v>1.4435967355313664</v>
      </c>
      <c r="I18" s="226"/>
      <c r="J18" s="234">
        <v>21085</v>
      </c>
      <c r="K18" s="768">
        <v>5.096183361088217</v>
      </c>
      <c r="L18" s="226"/>
      <c r="M18" s="234">
        <v>76510</v>
      </c>
      <c r="N18" s="768">
        <f>M18/'20pobl'!X18*100</f>
        <v>35.194001701971068</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72052</v>
      </c>
      <c r="E19" s="762">
        <f>D19/'20pobl'!D19*100</f>
        <v>3.4572469658161902</v>
      </c>
      <c r="F19" s="226"/>
      <c r="G19" s="234">
        <v>16522</v>
      </c>
      <c r="H19" s="768">
        <v>0.98365730955853903</v>
      </c>
      <c r="I19" s="226"/>
      <c r="J19" s="234">
        <v>12604</v>
      </c>
      <c r="K19" s="768">
        <v>4.6095892915919983</v>
      </c>
      <c r="L19" s="226"/>
      <c r="M19" s="234">
        <v>42926</v>
      </c>
      <c r="N19" s="768">
        <f>M19/'20pobl'!X19*100</f>
        <v>32.766438178404044</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202557</v>
      </c>
      <c r="E20" s="762">
        <f>D20/'20pobl'!D20*100</f>
        <v>2.5633757080360917</v>
      </c>
      <c r="F20" s="226"/>
      <c r="G20" s="234">
        <v>54547</v>
      </c>
      <c r="H20" s="768">
        <v>0.855934731348031</v>
      </c>
      <c r="I20" s="226"/>
      <c r="J20" s="234">
        <v>40435</v>
      </c>
      <c r="K20" s="768">
        <v>3.757278071099762</v>
      </c>
      <c r="L20" s="226"/>
      <c r="M20" s="234">
        <v>107575</v>
      </c>
      <c r="N20" s="768">
        <f>M20/'20pobl'!X20*100</f>
        <v>23.747974551089879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144001</v>
      </c>
      <c r="E21" s="762">
        <f>D21/'20pobl'!D21*100</f>
        <v>2.7606521612017954</v>
      </c>
      <c r="F21" s="226"/>
      <c r="G21" s="234">
        <v>38937</v>
      </c>
      <c r="H21" s="768">
        <v>0.9340409306489541</v>
      </c>
      <c r="I21" s="226"/>
      <c r="J21" s="234">
        <v>28861</v>
      </c>
      <c r="K21" s="768">
        <v>3.8212520985705885</v>
      </c>
      <c r="L21" s="226"/>
      <c r="M21" s="234">
        <v>76203</v>
      </c>
      <c r="N21" s="768">
        <f>M21/'20pobl'!X21*100</f>
        <v>26.073879928008814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34931</v>
      </c>
      <c r="E22" s="762">
        <f>D22/'20pobl'!D22*100</f>
        <v>3.3131747329522927</v>
      </c>
      <c r="F22" s="226"/>
      <c r="G22" s="234">
        <v>8639</v>
      </c>
      <c r="H22" s="768">
        <v>1.048372710514915</v>
      </c>
      <c r="I22" s="226"/>
      <c r="J22" s="234">
        <v>6551</v>
      </c>
      <c r="K22" s="768">
        <v>4.167090733296015</v>
      </c>
      <c r="L22" s="226"/>
      <c r="M22" s="234">
        <v>19741</v>
      </c>
      <c r="N22" s="768">
        <f>M22/'20pobl'!X22*100</f>
        <v>27.020627164346621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73751</v>
      </c>
      <c r="E23" s="762">
        <f>D23/'20pobl'!D23*100</f>
        <v>2.7321013668101046</v>
      </c>
      <c r="F23" s="226"/>
      <c r="G23" s="234">
        <v>20619</v>
      </c>
      <c r="H23" s="768">
        <v>1.0364316871935668</v>
      </c>
      <c r="I23" s="226"/>
      <c r="J23" s="234">
        <v>13114</v>
      </c>
      <c r="K23" s="768">
        <v>2.7716017550237133</v>
      </c>
      <c r="L23" s="226"/>
      <c r="M23" s="234">
        <v>40018</v>
      </c>
      <c r="N23" s="768">
        <f>M23/'20pobl'!X23*100</f>
        <v>16.89621104008512</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176438</v>
      </c>
      <c r="E24" s="762">
        <f>D24/'20pobl'!D24*100</f>
        <v>2.5675275102107817</v>
      </c>
      <c r="F24" s="226"/>
      <c r="G24" s="234">
        <v>46755</v>
      </c>
      <c r="H24" s="768">
        <v>0.83411160557787056</v>
      </c>
      <c r="I24" s="226"/>
      <c r="J24" s="234">
        <v>31393</v>
      </c>
      <c r="K24" s="768">
        <v>3.5241751703544044</v>
      </c>
      <c r="L24" s="226"/>
      <c r="M24" s="234">
        <v>98290</v>
      </c>
      <c r="N24" s="768">
        <f>M24/'20pobl'!X24*100</f>
        <v>26.158489200208653</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40749</v>
      </c>
      <c r="E25" s="762">
        <f>D25/'20pobl'!D25*100</f>
        <v>2.6261010561374292</v>
      </c>
      <c r="F25" s="226"/>
      <c r="G25" s="234">
        <v>15113</v>
      </c>
      <c r="H25" s="768">
        <v>1.1642947553964096</v>
      </c>
      <c r="I25" s="226"/>
      <c r="J25" s="234">
        <v>7903</v>
      </c>
      <c r="K25" s="768">
        <v>4.3341157372877639</v>
      </c>
      <c r="L25" s="226"/>
      <c r="M25" s="234">
        <v>17733</v>
      </c>
      <c r="N25" s="768">
        <f>M25/'20pobl'!X25*100</f>
        <v>24.867828745319663</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16216</v>
      </c>
      <c r="E26" s="764">
        <f>D26/'20pobl'!D26*100</f>
        <v>2.4125387745386107</v>
      </c>
      <c r="F26" s="226"/>
      <c r="G26" s="238">
        <v>3366</v>
      </c>
      <c r="H26" s="769">
        <v>0.62948715311349279</v>
      </c>
      <c r="I26" s="226"/>
      <c r="J26" s="238">
        <v>2684</v>
      </c>
      <c r="K26" s="769">
        <v>2.8046270075967357</v>
      </c>
      <c r="L26" s="226"/>
      <c r="M26" s="238">
        <v>10166</v>
      </c>
      <c r="N26" s="769">
        <f>M26/'20pobl'!X26*100</f>
        <v>24.358452138492872</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67502</v>
      </c>
      <c r="E27" s="764">
        <f>D27/'20pobl'!D27*100</f>
        <v>3.0457040601867433</v>
      </c>
      <c r="F27" s="226"/>
      <c r="G27" s="238">
        <v>17294</v>
      </c>
      <c r="H27" s="769">
        <v>1.0196585258287159</v>
      </c>
      <c r="I27" s="226"/>
      <c r="J27" s="238">
        <v>12172</v>
      </c>
      <c r="K27" s="769">
        <v>3.3687962891208802</v>
      </c>
      <c r="L27" s="226"/>
      <c r="M27" s="238">
        <v>38036</v>
      </c>
      <c r="N27" s="769">
        <f>M27/'20pobl'!X27*100</f>
        <v>23.932850095640791</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9150</v>
      </c>
      <c r="E28" s="764">
        <f>D28/'20pobl'!D28*100</f>
        <v>2.8391284651330202</v>
      </c>
      <c r="F28" s="226"/>
      <c r="G28" s="238">
        <v>1576</v>
      </c>
      <c r="H28" s="769">
        <v>0.62514627074069518</v>
      </c>
      <c r="I28" s="226"/>
      <c r="J28" s="238">
        <v>1614</v>
      </c>
      <c r="K28" s="769">
        <v>3.355439595850398</v>
      </c>
      <c r="L28" s="226"/>
      <c r="M28" s="238">
        <v>5960</v>
      </c>
      <c r="N28" s="769">
        <f>M28/'20pobl'!X28*100</f>
        <v>26.992753623188403</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3415</v>
      </c>
      <c r="E29" s="765">
        <f>D29/'20pobl'!D29*100</f>
        <v>2.0261651191076568</v>
      </c>
      <c r="F29" s="226"/>
      <c r="G29" s="245">
        <v>1899</v>
      </c>
      <c r="H29" s="770">
        <v>1.2836371747814979</v>
      </c>
      <c r="I29" s="226"/>
      <c r="J29" s="245">
        <v>524</v>
      </c>
      <c r="K29" s="770">
        <v>3.3284634440703806</v>
      </c>
      <c r="L29" s="226"/>
      <c r="M29" s="245">
        <v>992</v>
      </c>
      <c r="N29" s="770">
        <f>M29/'20pobl'!X29*100</f>
        <v>20.398930701213242</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1408466</v>
      </c>
      <c r="E31" s="766">
        <f>D31/'20pobl'!D31*100</f>
        <v>2.9290951980167104</v>
      </c>
      <c r="F31" s="211"/>
      <c r="G31" s="253">
        <f>SUM(G12:G29)</f>
        <v>380830</v>
      </c>
      <c r="H31" s="254">
        <f>G31/'20pobl'!J31*100</f>
        <v>0.99180716703928129</v>
      </c>
      <c r="I31" s="211"/>
      <c r="J31" s="253">
        <f>SUM(J12:J29)</f>
        <v>269826</v>
      </c>
      <c r="K31" s="254">
        <f>J31/'20pobl'!Q31*100</f>
        <v>3.9587600914447081</v>
      </c>
      <c r="L31" s="211"/>
      <c r="M31" s="253">
        <f>SUM(M12:M29)</f>
        <v>757810</v>
      </c>
      <c r="N31" s="254">
        <f>M31/'20pobl'!X31*100</f>
        <v>26.387483486277507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'24solcasaad_pobl'!B34:N34</f>
        <v xml:space="preserve">(1) Cifras INE de población referidas al 01/01/2023. Publicado Censo de Población Anual el 13/12/2023 </v>
      </c>
      <c r="C34" s="1082"/>
      <c r="D34" s="1082"/>
      <c r="E34" s="1082"/>
      <c r="F34" s="1082"/>
      <c r="G34" s="1082"/>
      <c r="H34" s="1082"/>
      <c r="I34" s="1082"/>
      <c r="J34" s="1082"/>
      <c r="K34" s="1082"/>
      <c r="L34" s="1082"/>
      <c r="M34" s="1082"/>
      <c r="N34" s="1082"/>
    </row>
    <row r="35" spans="2:14" ht="29.25" customHeight="1" x14ac:dyDescent="0.2">
      <c r="B35" s="1075"/>
      <c r="C35" s="1075"/>
      <c r="D35" s="1075"/>
      <c r="E35" s="736"/>
      <c r="F35" s="262"/>
      <c r="G35" s="262"/>
      <c r="H35" s="262"/>
    </row>
    <row r="36" spans="2:14" ht="4.5" customHeight="1" x14ac:dyDescent="0.2">
      <c r="B36" s="1076"/>
      <c r="C36" s="1076"/>
      <c r="D36" s="1076"/>
      <c r="E36" s="737"/>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24" customHeight="1" x14ac:dyDescent="0.25">
      <c r="A3" s="865"/>
      <c r="B3" s="1041" t="s">
        <v>375</v>
      </c>
      <c r="C3" s="1041"/>
      <c r="D3" s="1041"/>
      <c r="E3" s="1041"/>
      <c r="F3" s="1041"/>
      <c r="G3" s="1041"/>
      <c r="H3" s="1041"/>
      <c r="I3" s="1041"/>
      <c r="J3" s="1041"/>
      <c r="K3" s="1041"/>
      <c r="L3" s="1041"/>
      <c r="M3" s="1041"/>
      <c r="N3" s="1041"/>
      <c r="O3" s="1041"/>
      <c r="P3" s="1041"/>
      <c r="Q3" s="1041"/>
      <c r="R3" s="1041"/>
      <c r="S3" s="1041"/>
      <c r="T3" s="1041"/>
      <c r="U3" s="1041"/>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I7</f>
        <v>45322</v>
      </c>
      <c r="V6" s="1040"/>
    </row>
    <row r="7" spans="1:24" x14ac:dyDescent="0.25">
      <c r="B7" s="937"/>
      <c r="C7" s="870">
        <v>43465</v>
      </c>
      <c r="D7" s="870">
        <v>43830</v>
      </c>
      <c r="E7" s="870">
        <v>44196</v>
      </c>
      <c r="F7" s="870">
        <v>44561</v>
      </c>
      <c r="G7" s="870">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388846</v>
      </c>
      <c r="D8" s="916">
        <v>410355</v>
      </c>
      <c r="E8" s="916">
        <v>396745</v>
      </c>
      <c r="F8" s="916">
        <v>402114</v>
      </c>
      <c r="G8" s="916">
        <v>422621</v>
      </c>
      <c r="H8" s="916">
        <v>420976</v>
      </c>
      <c r="I8" s="916">
        <v>417819</v>
      </c>
      <c r="J8" s="881"/>
      <c r="K8" s="917">
        <v>5.5314957592465852E-2</v>
      </c>
      <c r="L8" s="916">
        <v>21509</v>
      </c>
      <c r="M8" s="918">
        <v>-3.3166404698370955E-2</v>
      </c>
      <c r="N8" s="919">
        <v>-13610</v>
      </c>
      <c r="O8" s="918">
        <v>1.3532621709158255E-2</v>
      </c>
      <c r="P8" s="919">
        <v>5369</v>
      </c>
      <c r="Q8" s="918">
        <f>G8/F8-1</f>
        <v>5.0997975698433784E-2</v>
      </c>
      <c r="R8" s="919">
        <f>G8-F8</f>
        <v>20507</v>
      </c>
      <c r="S8" s="918">
        <f>H8/G8-1</f>
        <v>-3.8923763845147841E-3</v>
      </c>
      <c r="T8" s="919">
        <f>H8-G8</f>
        <v>-1645</v>
      </c>
      <c r="U8" s="920">
        <f>[1]Cuadro_CCAA2!N5</f>
        <v>-9.5883981567519427E-3</v>
      </c>
      <c r="V8" s="919">
        <f>[1]Cuadro_CCAA2!O5</f>
        <v>-4045</v>
      </c>
    </row>
    <row r="9" spans="1:24" x14ac:dyDescent="0.25">
      <c r="B9" s="938" t="s">
        <v>10</v>
      </c>
      <c r="C9" s="886">
        <v>49707</v>
      </c>
      <c r="D9" s="886">
        <v>51252</v>
      </c>
      <c r="E9" s="886">
        <v>47953</v>
      </c>
      <c r="F9" s="886">
        <v>48669</v>
      </c>
      <c r="G9" s="886">
        <v>51170</v>
      </c>
      <c r="H9" s="886">
        <v>54128</v>
      </c>
      <c r="I9" s="886">
        <v>54342</v>
      </c>
      <c r="J9" s="887"/>
      <c r="K9" s="888">
        <v>3.1082141348301118E-2</v>
      </c>
      <c r="L9" s="886">
        <v>1545</v>
      </c>
      <c r="M9" s="891">
        <v>-6.4368219776789193E-2</v>
      </c>
      <c r="N9" s="889">
        <v>-3299</v>
      </c>
      <c r="O9" s="891">
        <v>1.4931286885075057E-2</v>
      </c>
      <c r="P9" s="889">
        <v>716</v>
      </c>
      <c r="Q9" s="891">
        <f t="shared" ref="Q9:Q24" si="0">G9/F9-1</f>
        <v>5.1387947153218594E-2</v>
      </c>
      <c r="R9" s="889">
        <f t="shared" ref="R9:R25" si="1">G9-F9</f>
        <v>2501</v>
      </c>
      <c r="S9" s="891">
        <f t="shared" ref="S9:S26" si="2">H9/G9-1</f>
        <v>5.7807308970099669E-2</v>
      </c>
      <c r="T9" s="889">
        <f t="shared" ref="T9:T26" si="3">H9-G9</f>
        <v>2958</v>
      </c>
      <c r="U9" s="890">
        <f>[1]Cuadro_CCAA2!N6</f>
        <v>6.2653995072157631E-2</v>
      </c>
      <c r="V9" s="889">
        <f>[1]Cuadro_CCAA2!O6</f>
        <v>3204</v>
      </c>
    </row>
    <row r="10" spans="1:24" x14ac:dyDescent="0.25">
      <c r="B10" s="938" t="s">
        <v>40</v>
      </c>
      <c r="C10" s="886">
        <v>38844</v>
      </c>
      <c r="D10" s="886">
        <v>40697</v>
      </c>
      <c r="E10" s="886">
        <v>39355</v>
      </c>
      <c r="F10" s="886">
        <v>41002</v>
      </c>
      <c r="G10" s="886">
        <v>43882</v>
      </c>
      <c r="H10" s="886">
        <v>46871</v>
      </c>
      <c r="I10" s="886">
        <v>47031</v>
      </c>
      <c r="J10" s="887"/>
      <c r="K10" s="888">
        <v>4.7703635053032656E-2</v>
      </c>
      <c r="L10" s="886">
        <v>1853</v>
      </c>
      <c r="M10" s="891">
        <v>-3.2975403592402364E-2</v>
      </c>
      <c r="N10" s="889">
        <v>-1342</v>
      </c>
      <c r="O10" s="891">
        <v>4.1849828484309404E-2</v>
      </c>
      <c r="P10" s="889">
        <v>1647</v>
      </c>
      <c r="Q10" s="891">
        <f t="shared" si="0"/>
        <v>7.024047607433781E-2</v>
      </c>
      <c r="R10" s="889">
        <f t="shared" si="1"/>
        <v>2880</v>
      </c>
      <c r="S10" s="891">
        <f t="shared" si="2"/>
        <v>6.8114488856478639E-2</v>
      </c>
      <c r="T10" s="889">
        <f t="shared" si="3"/>
        <v>2989</v>
      </c>
      <c r="U10" s="890">
        <f>[1]Cuadro_CCAA2!N7</f>
        <v>6.424239681390298E-2</v>
      </c>
      <c r="V10" s="889">
        <f>[1]Cuadro_CCAA2!O7</f>
        <v>2839</v>
      </c>
    </row>
    <row r="11" spans="1:24" x14ac:dyDescent="0.25">
      <c r="B11" s="938" t="s">
        <v>41</v>
      </c>
      <c r="C11" s="886">
        <v>27993</v>
      </c>
      <c r="D11" s="886">
        <v>32479</v>
      </c>
      <c r="E11" s="886">
        <v>32836</v>
      </c>
      <c r="F11" s="886">
        <v>35355</v>
      </c>
      <c r="G11" s="886">
        <v>39461</v>
      </c>
      <c r="H11" s="886">
        <v>43584</v>
      </c>
      <c r="I11" s="886">
        <v>43746</v>
      </c>
      <c r="J11" s="887"/>
      <c r="K11" s="888">
        <v>0.16025434930161109</v>
      </c>
      <c r="L11" s="886">
        <v>4486</v>
      </c>
      <c r="M11" s="891">
        <v>1.0991717725299388E-2</v>
      </c>
      <c r="N11" s="889">
        <v>357</v>
      </c>
      <c r="O11" s="891">
        <v>7.6714581556827977E-2</v>
      </c>
      <c r="P11" s="889">
        <v>2519</v>
      </c>
      <c r="Q11" s="891">
        <f t="shared" si="0"/>
        <v>0.11613633149483804</v>
      </c>
      <c r="R11" s="889">
        <f t="shared" si="1"/>
        <v>4106</v>
      </c>
      <c r="S11" s="891">
        <f t="shared" si="2"/>
        <v>0.10448290717417197</v>
      </c>
      <c r="T11" s="889">
        <f t="shared" si="3"/>
        <v>4123</v>
      </c>
      <c r="U11" s="890">
        <f>[1]Cuadro_CCAA2!N8</f>
        <v>9.8924839228295758E-2</v>
      </c>
      <c r="V11" s="889">
        <f>[1]Cuadro_CCAA2!O8</f>
        <v>3938</v>
      </c>
    </row>
    <row r="12" spans="1:24" x14ac:dyDescent="0.25">
      <c r="B12" s="938" t="s">
        <v>9</v>
      </c>
      <c r="C12" s="886">
        <v>48834</v>
      </c>
      <c r="D12" s="886">
        <v>53168</v>
      </c>
      <c r="E12" s="886">
        <v>54714</v>
      </c>
      <c r="F12" s="886">
        <v>58012</v>
      </c>
      <c r="G12" s="886">
        <v>57712</v>
      </c>
      <c r="H12" s="886">
        <v>63120</v>
      </c>
      <c r="I12" s="886">
        <v>63642</v>
      </c>
      <c r="J12" s="887"/>
      <c r="K12" s="888">
        <v>8.8749641643117494E-2</v>
      </c>
      <c r="L12" s="886">
        <v>4334</v>
      </c>
      <c r="M12" s="891">
        <v>2.907764068612706E-2</v>
      </c>
      <c r="N12" s="889">
        <v>1546</v>
      </c>
      <c r="O12" s="891">
        <v>6.0277077164893722E-2</v>
      </c>
      <c r="P12" s="889">
        <v>3298</v>
      </c>
      <c r="Q12" s="891">
        <f t="shared" si="0"/>
        <v>-5.1713438598910422E-3</v>
      </c>
      <c r="R12" s="889">
        <f t="shared" si="1"/>
        <v>-300</v>
      </c>
      <c r="S12" s="891">
        <f t="shared" si="2"/>
        <v>9.3706681452730756E-2</v>
      </c>
      <c r="T12" s="889">
        <f t="shared" si="3"/>
        <v>5408</v>
      </c>
      <c r="U12" s="890">
        <f>[1]Cuadro_CCAA2!N9</f>
        <v>9.7616501672932898E-2</v>
      </c>
      <c r="V12" s="889">
        <f>[1]Cuadro_CCAA2!O9</f>
        <v>5660</v>
      </c>
      <c r="X12" s="921"/>
    </row>
    <row r="13" spans="1:24" x14ac:dyDescent="0.25">
      <c r="B13" s="938" t="s">
        <v>8</v>
      </c>
      <c r="C13" s="886">
        <v>24752</v>
      </c>
      <c r="D13" s="886">
        <v>25483</v>
      </c>
      <c r="E13" s="886">
        <v>25356</v>
      </c>
      <c r="F13" s="886">
        <v>23258</v>
      </c>
      <c r="G13" s="886">
        <v>23164</v>
      </c>
      <c r="H13" s="886">
        <v>23876</v>
      </c>
      <c r="I13" s="886">
        <v>23735</v>
      </c>
      <c r="J13" s="887"/>
      <c r="K13" s="888">
        <v>2.9532967032966928E-2</v>
      </c>
      <c r="L13" s="886">
        <v>731</v>
      </c>
      <c r="M13" s="891">
        <v>-4.9837146332849525E-3</v>
      </c>
      <c r="N13" s="889">
        <v>-127</v>
      </c>
      <c r="O13" s="891">
        <v>-8.274175737498024E-2</v>
      </c>
      <c r="P13" s="889">
        <v>-2098</v>
      </c>
      <c r="Q13" s="891">
        <f t="shared" si="0"/>
        <v>-4.0416200877118058E-3</v>
      </c>
      <c r="R13" s="889">
        <f t="shared" si="1"/>
        <v>-94</v>
      </c>
      <c r="S13" s="891">
        <f t="shared" si="2"/>
        <v>3.0737351061992824E-2</v>
      </c>
      <c r="T13" s="889">
        <f t="shared" si="3"/>
        <v>712</v>
      </c>
      <c r="U13" s="890">
        <f>[1]Cuadro_CCAA2!N10</f>
        <v>2.4827288428324712E-2</v>
      </c>
      <c r="V13" s="889">
        <f>[1]Cuadro_CCAA2!O10</f>
        <v>575</v>
      </c>
      <c r="X13" s="921"/>
    </row>
    <row r="14" spans="1:24" x14ac:dyDescent="0.25">
      <c r="B14" s="938" t="s">
        <v>7</v>
      </c>
      <c r="C14" s="886">
        <v>129374</v>
      </c>
      <c r="D14" s="886">
        <v>146192</v>
      </c>
      <c r="E14" s="886">
        <v>140933</v>
      </c>
      <c r="F14" s="886">
        <v>142154</v>
      </c>
      <c r="G14" s="886">
        <v>146929</v>
      </c>
      <c r="H14" s="886">
        <v>156550</v>
      </c>
      <c r="I14" s="886">
        <v>157332</v>
      </c>
      <c r="J14" s="887"/>
      <c r="K14" s="888">
        <v>0.12999520769242667</v>
      </c>
      <c r="L14" s="886">
        <v>16818</v>
      </c>
      <c r="M14" s="891">
        <v>-3.5973240669804118E-2</v>
      </c>
      <c r="N14" s="889">
        <v>-5259</v>
      </c>
      <c r="O14" s="891">
        <v>8.6636912575479563E-3</v>
      </c>
      <c r="P14" s="889">
        <v>1221</v>
      </c>
      <c r="Q14" s="891">
        <f t="shared" si="0"/>
        <v>3.3590331612195268E-2</v>
      </c>
      <c r="R14" s="889">
        <f t="shared" si="1"/>
        <v>4775</v>
      </c>
      <c r="S14" s="891">
        <f t="shared" si="2"/>
        <v>6.5480606279223252E-2</v>
      </c>
      <c r="T14" s="889">
        <f t="shared" si="3"/>
        <v>9621</v>
      </c>
      <c r="U14" s="890">
        <f>[1]Cuadro_CCAA2!N11</f>
        <v>6.555234231610596E-2</v>
      </c>
      <c r="V14" s="889">
        <f>[1]Cuadro_CCAA2!O11</f>
        <v>9679</v>
      </c>
      <c r="X14" s="921"/>
    </row>
    <row r="15" spans="1:24" x14ac:dyDescent="0.25">
      <c r="B15" s="938" t="s">
        <v>43</v>
      </c>
      <c r="C15" s="886">
        <v>86579</v>
      </c>
      <c r="D15" s="886">
        <v>89837</v>
      </c>
      <c r="E15" s="886">
        <v>84968</v>
      </c>
      <c r="F15" s="886">
        <v>87354</v>
      </c>
      <c r="G15" s="886">
        <v>89947</v>
      </c>
      <c r="H15" s="886">
        <v>94676</v>
      </c>
      <c r="I15" s="886">
        <v>95728</v>
      </c>
      <c r="J15" s="887"/>
      <c r="K15" s="888">
        <v>3.763037226117194E-2</v>
      </c>
      <c r="L15" s="886">
        <v>3258</v>
      </c>
      <c r="M15" s="891">
        <v>-5.4198158887763359E-2</v>
      </c>
      <c r="N15" s="889">
        <v>-4869</v>
      </c>
      <c r="O15" s="891">
        <v>2.8081159966104829E-2</v>
      </c>
      <c r="P15" s="889">
        <v>2386</v>
      </c>
      <c r="Q15" s="891">
        <f t="shared" si="0"/>
        <v>2.9683815280353576E-2</v>
      </c>
      <c r="R15" s="889">
        <f t="shared" si="1"/>
        <v>2593</v>
      </c>
      <c r="S15" s="891">
        <f t="shared" si="2"/>
        <v>5.2575405516581908E-2</v>
      </c>
      <c r="T15" s="889">
        <f t="shared" si="3"/>
        <v>4729</v>
      </c>
      <c r="U15" s="890">
        <f>[1]Cuadro_CCAA2!N12</f>
        <v>5.3878503644009923E-2</v>
      </c>
      <c r="V15" s="889">
        <f>[1]Cuadro_CCAA2!O12</f>
        <v>4894</v>
      </c>
      <c r="X15" s="921"/>
    </row>
    <row r="16" spans="1:24" x14ac:dyDescent="0.25">
      <c r="B16" s="938" t="s">
        <v>44</v>
      </c>
      <c r="C16" s="886">
        <v>318602</v>
      </c>
      <c r="D16" s="886">
        <v>334206</v>
      </c>
      <c r="E16" s="886">
        <v>321411</v>
      </c>
      <c r="F16" s="886">
        <v>337967</v>
      </c>
      <c r="G16" s="886">
        <v>354754</v>
      </c>
      <c r="H16" s="886">
        <v>352939</v>
      </c>
      <c r="I16" s="886">
        <v>354657</v>
      </c>
      <c r="J16" s="887"/>
      <c r="K16" s="888">
        <v>4.8976465935556046E-2</v>
      </c>
      <c r="L16" s="886">
        <v>15604</v>
      </c>
      <c r="M16" s="891">
        <v>-3.828477047090717E-2</v>
      </c>
      <c r="N16" s="889">
        <v>-12795</v>
      </c>
      <c r="O16" s="891">
        <v>5.1510371455861792E-2</v>
      </c>
      <c r="P16" s="889">
        <v>16556</v>
      </c>
      <c r="Q16" s="891">
        <f t="shared" si="0"/>
        <v>4.9670529962984489E-2</v>
      </c>
      <c r="R16" s="889">
        <f t="shared" si="1"/>
        <v>16787</v>
      </c>
      <c r="S16" s="891">
        <f t="shared" si="2"/>
        <v>-5.1162213815770796E-3</v>
      </c>
      <c r="T16" s="889">
        <f t="shared" si="3"/>
        <v>-1815</v>
      </c>
      <c r="U16" s="890">
        <f>[1]Cuadro_CCAA2!N13</f>
        <v>-2.3628891383049577E-3</v>
      </c>
      <c r="V16" s="889">
        <f>[1]Cuadro_CCAA2!O13</f>
        <v>-840</v>
      </c>
      <c r="X16" s="921"/>
    </row>
    <row r="17" spans="2:26" x14ac:dyDescent="0.25">
      <c r="B17" s="938" t="s">
        <v>6</v>
      </c>
      <c r="C17" s="886">
        <v>116879</v>
      </c>
      <c r="D17" s="886">
        <v>144556</v>
      </c>
      <c r="E17" s="886">
        <v>155768</v>
      </c>
      <c r="F17" s="886">
        <v>166723</v>
      </c>
      <c r="G17" s="886">
        <v>185933</v>
      </c>
      <c r="H17" s="886">
        <v>205653</v>
      </c>
      <c r="I17" s="886">
        <v>204614</v>
      </c>
      <c r="J17" s="887"/>
      <c r="K17" s="888">
        <v>0.23680045174924502</v>
      </c>
      <c r="L17" s="886">
        <v>27677</v>
      </c>
      <c r="M17" s="891">
        <v>7.7561637012645512E-2</v>
      </c>
      <c r="N17" s="889">
        <v>11212</v>
      </c>
      <c r="O17" s="891">
        <v>7.0328950747265084E-2</v>
      </c>
      <c r="P17" s="889">
        <v>10955</v>
      </c>
      <c r="Q17" s="891">
        <f t="shared" si="0"/>
        <v>0.11522105528331417</v>
      </c>
      <c r="R17" s="889">
        <f t="shared" si="1"/>
        <v>19210</v>
      </c>
      <c r="S17" s="891">
        <f t="shared" si="2"/>
        <v>0.10605970968036882</v>
      </c>
      <c r="T17" s="889">
        <f t="shared" si="3"/>
        <v>19720</v>
      </c>
      <c r="U17" s="890">
        <f>[1]Cuadro_CCAA2!N14</f>
        <v>9.6261927595943098E-2</v>
      </c>
      <c r="V17" s="889">
        <f>[1]Cuadro_CCAA2!O14</f>
        <v>17967</v>
      </c>
      <c r="X17" s="921"/>
    </row>
    <row r="18" spans="2:26" x14ac:dyDescent="0.25">
      <c r="B18" s="938" t="s">
        <v>5</v>
      </c>
      <c r="C18" s="886">
        <v>54680</v>
      </c>
      <c r="D18" s="886">
        <v>56883</v>
      </c>
      <c r="E18" s="886">
        <v>52977</v>
      </c>
      <c r="F18" s="886">
        <v>54286</v>
      </c>
      <c r="G18" s="886">
        <v>56834</v>
      </c>
      <c r="H18" s="886">
        <v>58876</v>
      </c>
      <c r="I18" s="886">
        <v>58759</v>
      </c>
      <c r="J18" s="887"/>
      <c r="K18" s="888">
        <v>4.0288953913679482E-2</v>
      </c>
      <c r="L18" s="886">
        <v>2203</v>
      </c>
      <c r="M18" s="891">
        <v>-6.8667264384789872E-2</v>
      </c>
      <c r="N18" s="889">
        <v>-3906</v>
      </c>
      <c r="O18" s="891">
        <v>2.4708835909923232E-2</v>
      </c>
      <c r="P18" s="889">
        <v>1309</v>
      </c>
      <c r="Q18" s="891">
        <f t="shared" si="0"/>
        <v>4.6936595070552256E-2</v>
      </c>
      <c r="R18" s="889">
        <f t="shared" si="1"/>
        <v>2548</v>
      </c>
      <c r="S18" s="891">
        <f t="shared" si="2"/>
        <v>3.5929197311468597E-2</v>
      </c>
      <c r="T18" s="889">
        <f t="shared" si="3"/>
        <v>2042</v>
      </c>
      <c r="U18" s="890">
        <f>[1]Cuadro_CCAA2!N15</f>
        <v>3.4544078032290537E-2</v>
      </c>
      <c r="V18" s="889">
        <f>[1]Cuadro_CCAA2!O15</f>
        <v>1962</v>
      </c>
      <c r="X18" s="921"/>
    </row>
    <row r="19" spans="2:26" x14ac:dyDescent="0.25">
      <c r="B19" s="938" t="s">
        <v>38</v>
      </c>
      <c r="C19" s="886">
        <v>80184</v>
      </c>
      <c r="D19" s="886">
        <v>80673</v>
      </c>
      <c r="E19" s="886">
        <v>77385</v>
      </c>
      <c r="F19" s="886">
        <v>77804</v>
      </c>
      <c r="G19" s="886">
        <v>79633</v>
      </c>
      <c r="H19" s="886">
        <v>83919</v>
      </c>
      <c r="I19" s="886">
        <v>83638</v>
      </c>
      <c r="J19" s="887"/>
      <c r="K19" s="888">
        <v>6.0984735109248511E-3</v>
      </c>
      <c r="L19" s="886">
        <v>489</v>
      </c>
      <c r="M19" s="891">
        <v>-4.0757130638503614E-2</v>
      </c>
      <c r="N19" s="889">
        <v>-3288</v>
      </c>
      <c r="O19" s="891">
        <v>5.414486011500852E-3</v>
      </c>
      <c r="P19" s="889">
        <v>419</v>
      </c>
      <c r="Q19" s="891">
        <f t="shared" si="0"/>
        <v>2.3507788802632268E-2</v>
      </c>
      <c r="R19" s="889">
        <f t="shared" si="1"/>
        <v>1829</v>
      </c>
      <c r="S19" s="891">
        <f t="shared" si="2"/>
        <v>5.3821908002963603E-2</v>
      </c>
      <c r="T19" s="889">
        <f t="shared" si="3"/>
        <v>4286</v>
      </c>
      <c r="U19" s="890">
        <f>[1]Cuadro_CCAA2!N16</f>
        <v>4.0441862490203651E-2</v>
      </c>
      <c r="V19" s="889">
        <f>[1]Cuadro_CCAA2!O16</f>
        <v>3251</v>
      </c>
      <c r="X19" s="921"/>
    </row>
    <row r="20" spans="2:26" x14ac:dyDescent="0.25">
      <c r="B20" s="938" t="s">
        <v>45</v>
      </c>
      <c r="C20" s="886">
        <v>215222</v>
      </c>
      <c r="D20" s="886">
        <v>228990</v>
      </c>
      <c r="E20" s="886">
        <v>223671</v>
      </c>
      <c r="F20" s="886">
        <v>216089</v>
      </c>
      <c r="G20" s="886">
        <v>224953</v>
      </c>
      <c r="H20" s="886">
        <v>237216</v>
      </c>
      <c r="I20" s="886">
        <v>242904</v>
      </c>
      <c r="J20" s="887"/>
      <c r="K20" s="888">
        <v>6.397115536515785E-2</v>
      </c>
      <c r="L20" s="886">
        <v>13768</v>
      </c>
      <c r="M20" s="891">
        <v>-2.3228088562819327E-2</v>
      </c>
      <c r="N20" s="889">
        <v>-5319</v>
      </c>
      <c r="O20" s="891">
        <v>-3.3898001976116698E-2</v>
      </c>
      <c r="P20" s="889">
        <v>-7582</v>
      </c>
      <c r="Q20" s="891">
        <f t="shared" si="0"/>
        <v>4.1020135222061382E-2</v>
      </c>
      <c r="R20" s="889">
        <f t="shared" si="1"/>
        <v>8864</v>
      </c>
      <c r="S20" s="891">
        <f t="shared" si="2"/>
        <v>5.4513609509541983E-2</v>
      </c>
      <c r="T20" s="889">
        <f t="shared" si="3"/>
        <v>12263</v>
      </c>
      <c r="U20" s="890">
        <f>[1]Cuadro_CCAA2!N17</f>
        <v>7.8667252840946889E-2</v>
      </c>
      <c r="V20" s="889">
        <f>[1]Cuadro_CCAA2!O17</f>
        <v>17715</v>
      </c>
      <c r="X20" s="921"/>
    </row>
    <row r="21" spans="2:26" x14ac:dyDescent="0.25">
      <c r="B21" s="938" t="s">
        <v>46</v>
      </c>
      <c r="C21" s="886">
        <v>44249</v>
      </c>
      <c r="D21" s="886">
        <v>53719</v>
      </c>
      <c r="E21" s="886">
        <v>52094</v>
      </c>
      <c r="F21" s="886">
        <v>54205</v>
      </c>
      <c r="G21" s="886">
        <v>55440</v>
      </c>
      <c r="H21" s="886">
        <v>62760</v>
      </c>
      <c r="I21" s="886">
        <v>63686</v>
      </c>
      <c r="J21" s="887"/>
      <c r="K21" s="888">
        <v>0.21401613595787472</v>
      </c>
      <c r="L21" s="886">
        <v>9470</v>
      </c>
      <c r="M21" s="891">
        <v>-3.0250004653846863E-2</v>
      </c>
      <c r="N21" s="889">
        <v>-1625</v>
      </c>
      <c r="O21" s="891">
        <v>4.0522900909893744E-2</v>
      </c>
      <c r="P21" s="889">
        <v>2111</v>
      </c>
      <c r="Q21" s="891">
        <f t="shared" si="0"/>
        <v>2.2783876026196914E-2</v>
      </c>
      <c r="R21" s="889">
        <f t="shared" si="1"/>
        <v>1235</v>
      </c>
      <c r="S21" s="891">
        <f t="shared" si="2"/>
        <v>0.13203463203463195</v>
      </c>
      <c r="T21" s="889">
        <f t="shared" si="3"/>
        <v>7320</v>
      </c>
      <c r="U21" s="890">
        <f>[1]Cuadro_CCAA2!N18</f>
        <v>0.14514330923868091</v>
      </c>
      <c r="V21" s="889">
        <f>[1]Cuadro_CCAA2!O18</f>
        <v>8072</v>
      </c>
      <c r="X21" s="921"/>
    </row>
    <row r="22" spans="2:26" x14ac:dyDescent="0.25">
      <c r="B22" s="938" t="s">
        <v>47</v>
      </c>
      <c r="C22" s="886">
        <v>20012</v>
      </c>
      <c r="D22" s="886">
        <v>20052</v>
      </c>
      <c r="E22" s="886">
        <v>19700</v>
      </c>
      <c r="F22" s="886">
        <v>20426</v>
      </c>
      <c r="G22" s="886">
        <v>21291</v>
      </c>
      <c r="H22" s="886">
        <v>22108</v>
      </c>
      <c r="I22" s="886">
        <v>22108</v>
      </c>
      <c r="J22" s="887"/>
      <c r="K22" s="888">
        <v>1.9988007195681501E-3</v>
      </c>
      <c r="L22" s="886">
        <v>40</v>
      </c>
      <c r="M22" s="891">
        <v>-1.7554358667464576E-2</v>
      </c>
      <c r="N22" s="889">
        <v>-352</v>
      </c>
      <c r="O22" s="891">
        <v>3.6852791878172697E-2</v>
      </c>
      <c r="P22" s="889">
        <v>726</v>
      </c>
      <c r="Q22" s="891">
        <f t="shared" si="0"/>
        <v>4.2347987858611491E-2</v>
      </c>
      <c r="R22" s="889">
        <f t="shared" si="1"/>
        <v>865</v>
      </c>
      <c r="S22" s="891">
        <f t="shared" si="2"/>
        <v>3.8373021464468637E-2</v>
      </c>
      <c r="T22" s="889">
        <f t="shared" si="3"/>
        <v>817</v>
      </c>
      <c r="U22" s="890">
        <f>[1]Cuadro_CCAA2!N19</f>
        <v>3.642585907833662E-2</v>
      </c>
      <c r="V22" s="889">
        <f>[1]Cuadro_CCAA2!O19</f>
        <v>777</v>
      </c>
      <c r="X22" s="921"/>
    </row>
    <row r="23" spans="2:26" x14ac:dyDescent="0.25">
      <c r="B23" s="938" t="s">
        <v>48</v>
      </c>
      <c r="C23" s="886">
        <v>102813</v>
      </c>
      <c r="D23" s="886">
        <v>106366</v>
      </c>
      <c r="E23" s="886">
        <v>105906</v>
      </c>
      <c r="F23" s="886">
        <v>107110</v>
      </c>
      <c r="G23" s="886">
        <v>108983</v>
      </c>
      <c r="H23" s="886">
        <v>114252</v>
      </c>
      <c r="I23" s="886">
        <v>113902</v>
      </c>
      <c r="J23" s="887"/>
      <c r="K23" s="888">
        <v>3.455788664857562E-2</v>
      </c>
      <c r="L23" s="886">
        <v>3553</v>
      </c>
      <c r="M23" s="891">
        <v>-4.3246902205591464E-3</v>
      </c>
      <c r="N23" s="889">
        <v>-460</v>
      </c>
      <c r="O23" s="891">
        <v>1.1368572130002086E-2</v>
      </c>
      <c r="P23" s="889">
        <v>1204</v>
      </c>
      <c r="Q23" s="891">
        <f t="shared" si="0"/>
        <v>1.7486695920082118E-2</v>
      </c>
      <c r="R23" s="889">
        <f t="shared" si="1"/>
        <v>1873</v>
      </c>
      <c r="S23" s="891">
        <f t="shared" si="2"/>
        <v>4.8346989897506853E-2</v>
      </c>
      <c r="T23" s="889">
        <f t="shared" si="3"/>
        <v>5269</v>
      </c>
      <c r="U23" s="890">
        <f>[1]Cuadro_CCAA2!N20</f>
        <v>4.2161509323476176E-2</v>
      </c>
      <c r="V23" s="889">
        <f>[1]Cuadro_CCAA2!O20</f>
        <v>4608</v>
      </c>
      <c r="X23" s="921"/>
    </row>
    <row r="24" spans="2:26" x14ac:dyDescent="0.25">
      <c r="B24" s="938" t="s">
        <v>49</v>
      </c>
      <c r="C24" s="886">
        <v>15257</v>
      </c>
      <c r="D24" s="886">
        <v>15375</v>
      </c>
      <c r="E24" s="886">
        <v>14687</v>
      </c>
      <c r="F24" s="886">
        <v>15454</v>
      </c>
      <c r="G24" s="886">
        <v>14358</v>
      </c>
      <c r="H24" s="886">
        <v>14631</v>
      </c>
      <c r="I24" s="886">
        <v>14653</v>
      </c>
      <c r="J24" s="887"/>
      <c r="K24" s="888">
        <v>7.7341548141836025E-3</v>
      </c>
      <c r="L24" s="886">
        <v>118</v>
      </c>
      <c r="M24" s="891">
        <v>-4.4747967479674799E-2</v>
      </c>
      <c r="N24" s="889">
        <v>-688</v>
      </c>
      <c r="O24" s="891">
        <v>5.2223054401852043E-2</v>
      </c>
      <c r="P24" s="889">
        <v>767</v>
      </c>
      <c r="Q24" s="891">
        <f t="shared" si="0"/>
        <v>-7.0920150122945502E-2</v>
      </c>
      <c r="R24" s="889">
        <f t="shared" si="1"/>
        <v>-1096</v>
      </c>
      <c r="S24" s="891">
        <f t="shared" si="2"/>
        <v>1.901379022147931E-2</v>
      </c>
      <c r="T24" s="889">
        <f t="shared" si="3"/>
        <v>273</v>
      </c>
      <c r="U24" s="890">
        <f>[1]Cuadro_CCAA2!N21</f>
        <v>2.4255557108905368E-2</v>
      </c>
      <c r="V24" s="889">
        <f>[1]Cuadro_CCAA2!O21</f>
        <v>347</v>
      </c>
      <c r="X24" s="921"/>
    </row>
    <row r="25" spans="2:26" x14ac:dyDescent="0.25">
      <c r="B25" s="939" t="s">
        <v>4</v>
      </c>
      <c r="C25" s="902">
        <v>4359</v>
      </c>
      <c r="D25" s="902">
        <v>4461</v>
      </c>
      <c r="E25" s="902">
        <v>4491</v>
      </c>
      <c r="F25" s="902">
        <v>4622</v>
      </c>
      <c r="G25" s="902">
        <v>4953</v>
      </c>
      <c r="H25" s="902">
        <v>5237</v>
      </c>
      <c r="I25" s="902">
        <v>5305</v>
      </c>
      <c r="J25" s="903"/>
      <c r="K25" s="905">
        <v>2.33998623537508E-2</v>
      </c>
      <c r="L25" s="902">
        <v>102</v>
      </c>
      <c r="M25" s="908">
        <v>6.7249495628782796E-3</v>
      </c>
      <c r="N25" s="906">
        <v>30</v>
      </c>
      <c r="O25" s="908">
        <v>2.9169450011133469E-2</v>
      </c>
      <c r="P25" s="906">
        <v>131</v>
      </c>
      <c r="Q25" s="908">
        <f>G25/F25-1</f>
        <v>7.1614019904803206E-2</v>
      </c>
      <c r="R25" s="906">
        <f t="shared" si="1"/>
        <v>331</v>
      </c>
      <c r="S25" s="908">
        <f t="shared" si="2"/>
        <v>5.7338986472844633E-2</v>
      </c>
      <c r="T25" s="906">
        <f t="shared" si="3"/>
        <v>284</v>
      </c>
      <c r="U25" s="907">
        <f>[1]Cuadro_CCAA2!P24</f>
        <v>6.5474994978911516E-2</v>
      </c>
      <c r="V25" s="906">
        <f>[1]Cuadro_CCAA2!O22+[1]Cuadro_CCAA2!O23</f>
        <v>326</v>
      </c>
      <c r="X25" s="921"/>
      <c r="Y25" s="921"/>
      <c r="Z25" s="929"/>
    </row>
    <row r="26" spans="2:26" x14ac:dyDescent="0.25">
      <c r="B26" s="871" t="s">
        <v>3</v>
      </c>
      <c r="C26" s="872">
        <v>1767186</v>
      </c>
      <c r="D26" s="872">
        <v>1894744</v>
      </c>
      <c r="E26" s="872">
        <v>1850950</v>
      </c>
      <c r="F26" s="872">
        <v>1892604</v>
      </c>
      <c r="G26" s="872">
        <v>1982018</v>
      </c>
      <c r="H26" s="872">
        <v>2061372</v>
      </c>
      <c r="I26" s="872">
        <v>2067601</v>
      </c>
      <c r="J26" s="873"/>
      <c r="K26" s="874">
        <v>7.2181422894930236E-2</v>
      </c>
      <c r="L26" s="875">
        <v>127558</v>
      </c>
      <c r="M26" s="876">
        <v>-2.3113412682663204E-2</v>
      </c>
      <c r="N26" s="872">
        <v>-43794</v>
      </c>
      <c r="O26" s="877">
        <v>2.250411950619946E-2</v>
      </c>
      <c r="P26" s="878">
        <v>41654</v>
      </c>
      <c r="Q26" s="877">
        <f>G26/F26-1</f>
        <v>4.7243903109155383E-2</v>
      </c>
      <c r="R26" s="878">
        <f>G26-F26</f>
        <v>89414</v>
      </c>
      <c r="S26" s="877">
        <f t="shared" si="2"/>
        <v>4.003697241901949E-2</v>
      </c>
      <c r="T26" s="878">
        <f t="shared" si="3"/>
        <v>79354</v>
      </c>
      <c r="U26" s="877">
        <f>[1]Cuadro_CCAA2!N24</f>
        <v>4.0735964467209396E-2</v>
      </c>
      <c r="V26" s="878">
        <f>[1]Cuadro_CCAA2!O24</f>
        <v>80929</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EVO_sol!C8:I8</xm:f>
              <xm:sqref>J8</xm:sqref>
            </x14:sparkline>
            <x14:sparkline>
              <xm:f>EVO_sol!C9:I9</xm:f>
              <xm:sqref>J9</xm:sqref>
            </x14:sparkline>
            <x14:sparkline>
              <xm:f>EVO_sol!C10:I10</xm:f>
              <xm:sqref>J10</xm:sqref>
            </x14:sparkline>
            <x14:sparkline>
              <xm:f>EVO_sol!C11:I11</xm:f>
              <xm:sqref>J11</xm:sqref>
            </x14:sparkline>
            <x14:sparkline>
              <xm:f>EVO_sol!C12:I12</xm:f>
              <xm:sqref>J12</xm:sqref>
            </x14:sparkline>
            <x14:sparkline>
              <xm:f>EVO_sol!C13:I13</xm:f>
              <xm:sqref>J13</xm:sqref>
            </x14:sparkline>
            <x14:sparkline>
              <xm:f>EVO_sol!C14:I14</xm:f>
              <xm:sqref>J14</xm:sqref>
            </x14:sparkline>
            <x14:sparkline>
              <xm:f>EVO_sol!C15:I15</xm:f>
              <xm:sqref>J15</xm:sqref>
            </x14:sparkline>
            <x14:sparkline>
              <xm:f>EVO_sol!C16:I16</xm:f>
              <xm:sqref>J16</xm:sqref>
            </x14:sparkline>
            <x14:sparkline>
              <xm:f>EVO_sol!C17:I17</xm:f>
              <xm:sqref>J17</xm:sqref>
            </x14:sparkline>
            <x14:sparkline>
              <xm:f>EVO_sol!C18:I18</xm:f>
              <xm:sqref>J18</xm:sqref>
            </x14:sparkline>
            <x14:sparkline>
              <xm:f>EVO_sol!C19:I19</xm:f>
              <xm:sqref>J19</xm:sqref>
            </x14:sparkline>
            <x14:sparkline>
              <xm:f>EVO_sol!C20:I20</xm:f>
              <xm:sqref>J20</xm:sqref>
            </x14:sparkline>
            <x14:sparkline>
              <xm:f>EVO_sol!C21:I21</xm:f>
              <xm:sqref>J21</xm:sqref>
            </x14:sparkline>
            <x14:sparkline>
              <xm:f>EVO_sol!C22:I22</xm:f>
              <xm:sqref>J22</xm:sqref>
            </x14:sparkline>
            <x14:sparkline>
              <xm:f>EVO_sol!C23:I23</xm:f>
              <xm:sqref>J23</xm:sqref>
            </x14:sparkline>
            <x14:sparkline>
              <xm:f>EVO_sol!C24:I24</xm:f>
              <xm:sqref>J24</xm:sqref>
            </x14:sparkline>
            <x14:sparkline>
              <xm:f>EVO_sol!C25:I25</xm:f>
              <xm:sqref>J25</xm:sqref>
            </x14:sparkline>
            <x14:sparkline>
              <xm:f>EVO_sol!C26:I26</xm:f>
              <xm:sqref>J26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zoomScale="84" zoomScaleNormal="84" workbookViewId="0">
      <selection activeCell="B1" sqref="B1"/>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row>
    <row r="2" spans="1:50" s="205" customFormat="1" ht="43.5" customHeight="1" x14ac:dyDescent="0.2">
      <c r="B2" s="1045"/>
      <c r="C2" s="1045"/>
      <c r="D2" s="1045"/>
      <c r="E2" s="1045"/>
      <c r="F2" s="1045"/>
      <c r="G2" s="1045"/>
      <c r="H2" s="1045"/>
      <c r="I2" s="1045"/>
      <c r="O2" s="207"/>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row>
    <row r="3" spans="1:50" s="208" customFormat="1" ht="4.5" customHeight="1" x14ac:dyDescent="0.2">
      <c r="B3" s="1046"/>
      <c r="C3" s="1046"/>
      <c r="D3" s="1046"/>
      <c r="E3" s="1046"/>
      <c r="F3" s="1046"/>
      <c r="G3" s="1046"/>
      <c r="H3" s="1046"/>
      <c r="I3" s="1046"/>
      <c r="O3" s="207"/>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row>
    <row r="4" spans="1:50" s="208" customFormat="1" ht="37.5" customHeight="1" x14ac:dyDescent="0.2">
      <c r="A4" s="1092" t="s">
        <v>436</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6"/>
      <c r="AB5" s="616"/>
      <c r="AC5" s="616"/>
      <c r="AD5" s="616"/>
      <c r="AE5" s="616"/>
      <c r="AF5" s="616"/>
      <c r="AG5" s="616"/>
      <c r="AH5" s="616"/>
      <c r="AI5" s="616"/>
      <c r="AJ5" s="616"/>
      <c r="AK5" s="616"/>
      <c r="AL5" s="616"/>
      <c r="AM5" s="616"/>
      <c r="AN5" s="616"/>
      <c r="AO5" s="616"/>
      <c r="AP5" s="616"/>
      <c r="AQ5" s="616"/>
      <c r="AR5" s="616"/>
      <c r="AS5" s="616"/>
      <c r="AT5" s="616"/>
      <c r="AU5" s="616"/>
      <c r="AV5" s="616"/>
      <c r="AW5" s="616"/>
      <c r="AX5" s="616"/>
    </row>
    <row r="6" spans="1:50" s="616" customFormat="1" ht="6" customHeight="1" x14ac:dyDescent="0.2"/>
    <row r="7" spans="1:50" s="595" customFormat="1" ht="12.75" customHeight="1" x14ac:dyDescent="0.2">
      <c r="A7" s="701"/>
      <c r="B7" s="1124" t="s">
        <v>15</v>
      </c>
      <c r="C7" s="581"/>
      <c r="D7" s="1089" t="s">
        <v>191</v>
      </c>
      <c r="E7" s="1089"/>
      <c r="F7" s="581"/>
      <c r="G7" s="1089"/>
      <c r="H7" s="1089"/>
      <c r="I7" s="581"/>
      <c r="J7" s="1089"/>
      <c r="K7" s="1089"/>
      <c r="L7" s="581"/>
      <c r="M7" s="1089"/>
      <c r="N7" s="1089"/>
      <c r="O7" s="581"/>
      <c r="P7" s="1089" t="s">
        <v>187</v>
      </c>
      <c r="Q7" s="1089"/>
      <c r="R7" s="581"/>
      <c r="S7" s="1089"/>
      <c r="T7" s="1089"/>
      <c r="U7" s="581"/>
      <c r="V7" s="1089"/>
      <c r="W7" s="1089"/>
      <c r="X7" s="581"/>
      <c r="Y7" s="1089"/>
      <c r="Z7" s="1089"/>
      <c r="AA7" s="671"/>
      <c r="AB7" s="671"/>
      <c r="AI7" s="596"/>
    </row>
    <row r="8" spans="1:50" s="595" customFormat="1" ht="37.5" customHeight="1" x14ac:dyDescent="0.2">
      <c r="A8" s="701"/>
      <c r="B8" s="1124"/>
      <c r="C8" s="581"/>
      <c r="D8" s="1089"/>
      <c r="E8" s="1089"/>
      <c r="F8" s="581"/>
      <c r="G8" s="1089" t="s">
        <v>177</v>
      </c>
      <c r="H8" s="1089"/>
      <c r="I8" s="581"/>
      <c r="J8" s="1089" t="s">
        <v>183</v>
      </c>
      <c r="K8" s="1089"/>
      <c r="L8" s="581"/>
      <c r="M8" s="1089" t="s">
        <v>178</v>
      </c>
      <c r="N8" s="1089"/>
      <c r="O8" s="581"/>
      <c r="P8" s="1089"/>
      <c r="Q8" s="1089"/>
      <c r="R8" s="581"/>
      <c r="S8" s="1089" t="s">
        <v>188</v>
      </c>
      <c r="T8" s="1089"/>
      <c r="U8" s="581"/>
      <c r="V8" s="1089" t="s">
        <v>189</v>
      </c>
      <c r="W8" s="1089"/>
      <c r="X8" s="581"/>
      <c r="Y8" s="1089" t="s">
        <v>190</v>
      </c>
      <c r="Z8" s="1089"/>
      <c r="AA8" s="671"/>
      <c r="AB8" s="671"/>
      <c r="AI8" s="596"/>
    </row>
    <row r="9" spans="1:50" s="435" customFormat="1" ht="36.75" customHeight="1" x14ac:dyDescent="0.2">
      <c r="A9" s="715"/>
      <c r="B9" s="1124"/>
      <c r="C9" s="506"/>
      <c r="D9" s="675" t="s">
        <v>12</v>
      </c>
      <c r="E9" s="675" t="s">
        <v>13</v>
      </c>
      <c r="F9" s="506"/>
      <c r="G9" s="675" t="s">
        <v>12</v>
      </c>
      <c r="H9" s="433" t="s">
        <v>13</v>
      </c>
      <c r="I9" s="506"/>
      <c r="J9" s="675" t="s">
        <v>12</v>
      </c>
      <c r="K9" s="433" t="s">
        <v>13</v>
      </c>
      <c r="L9" s="506"/>
      <c r="M9" s="675" t="s">
        <v>12</v>
      </c>
      <c r="N9" s="433" t="s">
        <v>13</v>
      </c>
      <c r="O9" s="506"/>
      <c r="P9" s="675" t="s">
        <v>12</v>
      </c>
      <c r="Q9" s="675" t="s">
        <v>119</v>
      </c>
      <c r="R9" s="506"/>
      <c r="S9" s="675" t="s">
        <v>12</v>
      </c>
      <c r="T9" s="433" t="s">
        <v>119</v>
      </c>
      <c r="U9" s="506"/>
      <c r="V9" s="675" t="s">
        <v>12</v>
      </c>
      <c r="W9" s="433" t="s">
        <v>13</v>
      </c>
      <c r="X9" s="506"/>
      <c r="Y9" s="675" t="s">
        <v>12</v>
      </c>
      <c r="Z9" s="582" t="s">
        <v>13</v>
      </c>
      <c r="AA9" s="582"/>
      <c r="AB9" s="583"/>
      <c r="AC9" s="584"/>
      <c r="AD9" s="584"/>
      <c r="AE9" s="584"/>
      <c r="AF9" s="584"/>
      <c r="AG9" s="599"/>
      <c r="AH9" s="599"/>
      <c r="AI9" s="599"/>
      <c r="AJ9" s="599"/>
      <c r="AK9" s="599"/>
      <c r="AL9" s="599"/>
      <c r="AM9" s="599"/>
      <c r="AN9" s="599"/>
      <c r="AO9" s="599"/>
      <c r="AP9" s="599"/>
      <c r="AQ9" s="599"/>
      <c r="AR9" s="599"/>
      <c r="AS9" s="599"/>
      <c r="AT9" s="599"/>
      <c r="AU9" s="599"/>
      <c r="AV9" s="599"/>
      <c r="AW9" s="599"/>
      <c r="AX9" s="599"/>
    </row>
    <row r="10" spans="1:50" s="231" customFormat="1" ht="4.5" customHeight="1" x14ac:dyDescent="0.2">
      <c r="A10" s="676"/>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1"/>
      <c r="AA10" s="671"/>
      <c r="AB10" s="583"/>
      <c r="AC10" s="584"/>
      <c r="AD10" s="584"/>
      <c r="AE10" s="584"/>
      <c r="AF10" s="584"/>
      <c r="AG10" s="586"/>
      <c r="AH10" s="586"/>
      <c r="AI10" s="586"/>
      <c r="AJ10" s="586"/>
      <c r="AK10" s="586"/>
      <c r="AL10" s="586"/>
      <c r="AM10" s="586"/>
      <c r="AN10" s="586"/>
      <c r="AO10" s="586"/>
      <c r="AP10" s="586"/>
      <c r="AQ10" s="586"/>
      <c r="AR10" s="586"/>
      <c r="AS10" s="586"/>
      <c r="AT10" s="586"/>
      <c r="AU10" s="586"/>
      <c r="AV10" s="586"/>
      <c r="AW10" s="586"/>
      <c r="AX10" s="586"/>
    </row>
    <row r="11" spans="1:50" s="231" customFormat="1" ht="18" customHeight="1" x14ac:dyDescent="0.15">
      <c r="A11" s="676"/>
      <c r="B11" s="677" t="s">
        <v>11</v>
      </c>
      <c r="C11" s="678"/>
      <c r="D11" s="679">
        <f>G11+J11+M11</f>
        <v>8584147</v>
      </c>
      <c r="E11" s="680">
        <f t="shared" ref="E11:E28" si="0">D11*100/$D$30</f>
        <v>17.851892595752791</v>
      </c>
      <c r="F11" s="678"/>
      <c r="G11" s="681">
        <f>'20pobl'!J12</f>
        <v>7016107</v>
      </c>
      <c r="H11" s="682">
        <f>G11*100/$G$30</f>
        <v>18.27226113308949</v>
      </c>
      <c r="I11" s="678"/>
      <c r="J11" s="681">
        <f>'20pobl'!Q12</f>
        <v>1145951</v>
      </c>
      <c r="K11" s="682">
        <f>J11*100/$J$30</f>
        <v>16.812853785592029</v>
      </c>
      <c r="L11" s="678"/>
      <c r="M11" s="681">
        <f>'20pobl'!X12</f>
        <v>422089</v>
      </c>
      <c r="N11" s="682">
        <f t="shared" ref="N11:N28" si="1">M11*100/$M$30</f>
        <v>14.697439354507576</v>
      </c>
      <c r="O11" s="678"/>
      <c r="P11" s="683">
        <f>S11+V11+Y11</f>
        <v>286206</v>
      </c>
      <c r="Q11" s="684">
        <f>P11*100/D11</f>
        <v>3.3341227730606198</v>
      </c>
      <c r="R11" s="678"/>
      <c r="S11" s="681">
        <f>'44apbpcasaad'!G12</f>
        <v>85932</v>
      </c>
      <c r="T11" s="685">
        <f>S11*100/G11</f>
        <v>1.224781777130822</v>
      </c>
      <c r="U11" s="678"/>
      <c r="V11" s="681">
        <f>'44apbpcasaad'!J12</f>
        <v>59211</v>
      </c>
      <c r="W11" s="685">
        <f>V11*100/J11</f>
        <v>5.1669748532005295</v>
      </c>
      <c r="X11" s="678"/>
      <c r="Y11" s="681">
        <f>'44apbpcasaad'!M12</f>
        <v>141063</v>
      </c>
      <c r="Z11" s="608">
        <f>Y11*100/M11</f>
        <v>33.420202848214473</v>
      </c>
      <c r="AA11" s="587"/>
      <c r="AB11" s="588">
        <f t="shared" ref="AB11:AB28" si="2">_xlfn.RANK.EQ(Q11,Q$11:Q$30,0)</f>
        <v>3</v>
      </c>
      <c r="AC11" s="588">
        <v>1</v>
      </c>
      <c r="AD11" s="588">
        <f>MATCH(AC11,AB$11:AB$30,0)</f>
        <v>7</v>
      </c>
      <c r="AE11" s="589" t="str">
        <f t="shared" ref="AE11:AE29" si="3">INDEX(B$11:B$30,AD11,1)</f>
        <v>Castilla y León</v>
      </c>
      <c r="AF11" s="590">
        <f t="shared" ref="AF11:AF29" si="4">INDEX(Q$11:Q$30,AD11,1)</f>
        <v>5.1556339023779385</v>
      </c>
      <c r="AG11" s="586"/>
      <c r="AH11" s="588">
        <f>_xlfn.RANK.EQ(T11,T$11:T$30,0)</f>
        <v>3</v>
      </c>
      <c r="AI11" s="588">
        <v>1</v>
      </c>
      <c r="AJ11" s="588">
        <f>MATCH(AI11,AH$11:AH$30,0)</f>
        <v>7</v>
      </c>
      <c r="AK11" s="589" t="str">
        <f>INDEX(B$11:B$30,AJ11,1)</f>
        <v>Castilla y León</v>
      </c>
      <c r="AL11" s="590">
        <f>INDEX(T$11:T$30,AJ11,1)</f>
        <v>1.4435967355313664</v>
      </c>
      <c r="AM11" s="586"/>
      <c r="AN11" s="588">
        <f>_xlfn.RANK.EQ(W11,W$11:W$30,0)</f>
        <v>1</v>
      </c>
      <c r="AO11" s="588">
        <v>1</v>
      </c>
      <c r="AP11" s="588">
        <f>MATCH(AO11,AN$11:AN$30,0)</f>
        <v>1</v>
      </c>
      <c r="AQ11" s="589" t="str">
        <f>INDEX(B$11:B$30,AP11,1)</f>
        <v>Andalucía</v>
      </c>
      <c r="AR11" s="590">
        <f>INDEX(W$11:W$30,AP11,1)</f>
        <v>5.1669748532005295</v>
      </c>
      <c r="AS11" s="586"/>
      <c r="AT11" s="588">
        <f>_xlfn.RANK.EQ(Z11,Z$11:Z$30,0)</f>
        <v>2</v>
      </c>
      <c r="AU11" s="588">
        <v>1</v>
      </c>
      <c r="AV11" s="588">
        <f>MATCH(AU11,AT$11:AT$30,0)</f>
        <v>7</v>
      </c>
      <c r="AW11" s="589" t="str">
        <f>INDEX(B$11:B$30,AV11,1)</f>
        <v>Castilla y León</v>
      </c>
      <c r="AX11" s="590">
        <f>INDEX(Z$11:Z$30,AV11,1)</f>
        <v>35.194001701971068</v>
      </c>
    </row>
    <row r="12" spans="1:50" s="231" customFormat="1" ht="18" customHeight="1" x14ac:dyDescent="0.15">
      <c r="A12" s="676"/>
      <c r="B12" s="677" t="s">
        <v>10</v>
      </c>
      <c r="C12" s="678"/>
      <c r="D12" s="679">
        <f t="shared" ref="D12:D28" si="5">G12+J12+M12</f>
        <v>1341289</v>
      </c>
      <c r="E12" s="680">
        <f t="shared" si="0"/>
        <v>2.7893915572350596</v>
      </c>
      <c r="F12" s="678"/>
      <c r="G12" s="681">
        <f>'20pobl'!J13</f>
        <v>1044239</v>
      </c>
      <c r="H12" s="682">
        <f t="shared" ref="H12:H28" si="6">G12*100/$G$30</f>
        <v>2.7195434296193368</v>
      </c>
      <c r="I12" s="678"/>
      <c r="J12" s="681">
        <f>'20pobl'!Q13</f>
        <v>200993</v>
      </c>
      <c r="K12" s="682">
        <f t="shared" ref="K12:K28" si="7">J12*100/$J$30</f>
        <v>2.9488747083666742</v>
      </c>
      <c r="L12" s="678"/>
      <c r="M12" s="681">
        <f>'20pobl'!X13</f>
        <v>96057</v>
      </c>
      <c r="N12" s="682">
        <f t="shared" si="1"/>
        <v>3.3447730977967542</v>
      </c>
      <c r="O12" s="678"/>
      <c r="P12" s="683">
        <f t="shared" ref="P12:P28" si="8">S12+V12+Y12</f>
        <v>40178</v>
      </c>
      <c r="Q12" s="684">
        <f t="shared" ref="Q12:Q28" si="9">P12*100/D12</f>
        <v>2.9954767391665778</v>
      </c>
      <c r="R12" s="678"/>
      <c r="S12" s="681">
        <f>'44apbpcasaad'!G13</f>
        <v>8305</v>
      </c>
      <c r="T12" s="685">
        <f t="shared" ref="T12:T28" si="10">S12*100/G12</f>
        <v>0.79531601482036196</v>
      </c>
      <c r="U12" s="678"/>
      <c r="V12" s="681">
        <f>'44apbpcasaad'!J13</f>
        <v>7250</v>
      </c>
      <c r="W12" s="685">
        <f t="shared" ref="W12:W28" si="11">V12*100/J12</f>
        <v>3.6070907942067634</v>
      </c>
      <c r="X12" s="678"/>
      <c r="Y12" s="681">
        <f>'44apbpcasaad'!M13</f>
        <v>24623</v>
      </c>
      <c r="Z12" s="608">
        <f t="shared" ref="Z12:Z28" si="12">Y12*100/M12</f>
        <v>25.633738301216987</v>
      </c>
      <c r="AA12" s="587"/>
      <c r="AB12" s="588">
        <f t="shared" si="2"/>
        <v>7</v>
      </c>
      <c r="AC12" s="588">
        <v>2</v>
      </c>
      <c r="AD12" s="588">
        <f t="shared" ref="AD12:AD28" si="13">MATCH(AC12,AB$11:AB$30,0)</f>
        <v>8</v>
      </c>
      <c r="AE12" s="589" t="str">
        <f t="shared" si="3"/>
        <v>Castilla - La Mancha</v>
      </c>
      <c r="AF12" s="590">
        <f t="shared" si="4"/>
        <v>3.4572469658161897</v>
      </c>
      <c r="AG12" s="586"/>
      <c r="AH12" s="588">
        <f t="shared" ref="AH12:AH30" si="14">_xlfn.RANK.EQ(T12,T$11:T$30,0)</f>
        <v>16</v>
      </c>
      <c r="AI12" s="588">
        <v>2</v>
      </c>
      <c r="AJ12" s="588">
        <f t="shared" ref="AJ12:AJ28" si="15">MATCH(AI12,AH$11:AH$30,0)</f>
        <v>18</v>
      </c>
      <c r="AK12" s="589" t="str">
        <f t="shared" ref="AK12:AK29" si="16">INDEX(B$11:B$30,AJ12,1)</f>
        <v>Ceuta y Melilla</v>
      </c>
      <c r="AL12" s="590">
        <f t="shared" ref="AL12:AL29" si="17">INDEX(T$11:T$30,AJ12,1)</f>
        <v>1.2836371747814979</v>
      </c>
      <c r="AM12" s="586"/>
      <c r="AN12" s="588">
        <f t="shared" ref="AN12:AN30" si="18">_xlfn.RANK.EQ(W12,W$11:W$30,0)</f>
        <v>11</v>
      </c>
      <c r="AO12" s="588">
        <v>2</v>
      </c>
      <c r="AP12" s="588">
        <f t="shared" ref="AP12:AP28" si="19">MATCH(AO12,AN$11:AN$30,0)</f>
        <v>7</v>
      </c>
      <c r="AQ12" s="589" t="str">
        <f t="shared" ref="AQ12:AQ29" si="20">INDEX(B$11:B$30,AP12,1)</f>
        <v>Castilla y León</v>
      </c>
      <c r="AR12" s="590">
        <f t="shared" ref="AR12:AR28" si="21">INDEX(W$11:W$30,AP12,1)</f>
        <v>5.096183361088217</v>
      </c>
      <c r="AS12" s="586"/>
      <c r="AT12" s="588">
        <f t="shared" ref="AT12:AT30" si="22">_xlfn.RANK.EQ(Z12,Z$11:Z$30,0)</f>
        <v>10</v>
      </c>
      <c r="AU12" s="588">
        <v>2</v>
      </c>
      <c r="AV12" s="588">
        <f t="shared" ref="AV12:AV28" si="23">MATCH(AU12,AT$11:AT$30,0)</f>
        <v>1</v>
      </c>
      <c r="AW12" s="589" t="str">
        <f t="shared" ref="AW12:AW29" si="24">INDEX(B$11:B$30,AV12,1)</f>
        <v>Andalucía</v>
      </c>
      <c r="AX12" s="590">
        <f t="shared" ref="AX12:AX29" si="25">INDEX(Z$11:Z$30,AV12,1)</f>
        <v>33.420202848214473</v>
      </c>
    </row>
    <row r="13" spans="1:50" s="231" customFormat="1" ht="18" customHeight="1" x14ac:dyDescent="0.15">
      <c r="A13" s="676"/>
      <c r="B13" s="677" t="s">
        <v>40</v>
      </c>
      <c r="C13" s="678"/>
      <c r="D13" s="679">
        <f t="shared" si="5"/>
        <v>1006060</v>
      </c>
      <c r="E13" s="680">
        <f t="shared" si="0"/>
        <v>2.0922375938905815</v>
      </c>
      <c r="F13" s="678"/>
      <c r="G13" s="681">
        <f>'20pobl'!J14</f>
        <v>728875</v>
      </c>
      <c r="H13" s="682">
        <f t="shared" si="6"/>
        <v>1.8982313601232994</v>
      </c>
      <c r="I13" s="678"/>
      <c r="J13" s="681">
        <f>'20pobl'!Q14</f>
        <v>193292</v>
      </c>
      <c r="K13" s="682">
        <f t="shared" si="7"/>
        <v>2.8358892604698234</v>
      </c>
      <c r="L13" s="678"/>
      <c r="M13" s="681">
        <f>'20pobl'!X14</f>
        <v>83893</v>
      </c>
      <c r="N13" s="682">
        <f t="shared" si="1"/>
        <v>2.9212139614339727</v>
      </c>
      <c r="O13" s="678"/>
      <c r="P13" s="683">
        <f t="shared" si="8"/>
        <v>31210</v>
      </c>
      <c r="Q13" s="684">
        <f t="shared" si="9"/>
        <v>3.1022006639763036</v>
      </c>
      <c r="R13" s="678"/>
      <c r="S13" s="681">
        <f>'44apbpcasaad'!G14</f>
        <v>7597</v>
      </c>
      <c r="T13" s="685">
        <f t="shared" si="10"/>
        <v>1.0422912021951638</v>
      </c>
      <c r="U13" s="678"/>
      <c r="V13" s="681">
        <f>'44apbpcasaad'!J14</f>
        <v>6363</v>
      </c>
      <c r="W13" s="685">
        <f t="shared" si="11"/>
        <v>3.2919106843532067</v>
      </c>
      <c r="X13" s="678"/>
      <c r="Y13" s="681">
        <f>'44apbpcasaad'!M14</f>
        <v>17250</v>
      </c>
      <c r="Z13" s="608">
        <f t="shared" si="12"/>
        <v>20.561906237707557</v>
      </c>
      <c r="AA13" s="587"/>
      <c r="AB13" s="588">
        <f t="shared" si="2"/>
        <v>5</v>
      </c>
      <c r="AC13" s="588">
        <v>3</v>
      </c>
      <c r="AD13" s="588">
        <f t="shared" si="13"/>
        <v>1</v>
      </c>
      <c r="AE13" s="589" t="str">
        <f t="shared" si="3"/>
        <v>Andalucía</v>
      </c>
      <c r="AF13" s="591">
        <f t="shared" si="4"/>
        <v>3.3341227730606198</v>
      </c>
      <c r="AG13" s="586"/>
      <c r="AH13" s="588">
        <f t="shared" si="14"/>
        <v>6</v>
      </c>
      <c r="AI13" s="588">
        <v>3</v>
      </c>
      <c r="AJ13" s="588">
        <f t="shared" si="15"/>
        <v>1</v>
      </c>
      <c r="AK13" s="589" t="str">
        <f t="shared" si="16"/>
        <v>Andalucía</v>
      </c>
      <c r="AL13" s="590">
        <f t="shared" si="17"/>
        <v>1.224781777130822</v>
      </c>
      <c r="AM13" s="586"/>
      <c r="AN13" s="588">
        <f t="shared" si="18"/>
        <v>16</v>
      </c>
      <c r="AO13" s="588">
        <v>3</v>
      </c>
      <c r="AP13" s="588">
        <f t="shared" si="19"/>
        <v>8</v>
      </c>
      <c r="AQ13" s="589" t="str">
        <f t="shared" si="20"/>
        <v>Castilla - La Mancha</v>
      </c>
      <c r="AR13" s="590">
        <f t="shared" si="21"/>
        <v>4.6095892915919983</v>
      </c>
      <c r="AS13" s="586"/>
      <c r="AT13" s="588">
        <f t="shared" si="22"/>
        <v>16</v>
      </c>
      <c r="AU13" s="588">
        <v>3</v>
      </c>
      <c r="AV13" s="588">
        <f t="shared" si="23"/>
        <v>8</v>
      </c>
      <c r="AW13" s="589" t="str">
        <f t="shared" si="24"/>
        <v>Castilla - La Mancha</v>
      </c>
      <c r="AX13" s="590">
        <f t="shared" si="25"/>
        <v>32.766438178404044</v>
      </c>
    </row>
    <row r="14" spans="1:50" s="231" customFormat="1" ht="18" customHeight="1" x14ac:dyDescent="0.15">
      <c r="A14" s="676"/>
      <c r="B14" s="677" t="s">
        <v>41</v>
      </c>
      <c r="C14" s="678"/>
      <c r="D14" s="679">
        <f t="shared" si="5"/>
        <v>1209906</v>
      </c>
      <c r="E14" s="680">
        <f t="shared" si="0"/>
        <v>2.516162871273858</v>
      </c>
      <c r="F14" s="678"/>
      <c r="G14" s="681">
        <f>'20pobl'!J15</f>
        <v>1010320</v>
      </c>
      <c r="H14" s="682">
        <f t="shared" si="6"/>
        <v>2.6312071449285157</v>
      </c>
      <c r="I14" s="678"/>
      <c r="J14" s="681">
        <f>'20pobl'!Q15</f>
        <v>147036</v>
      </c>
      <c r="K14" s="682">
        <f t="shared" si="7"/>
        <v>2.1572429966187991</v>
      </c>
      <c r="L14" s="678"/>
      <c r="M14" s="681">
        <f>'20pobl'!X15</f>
        <v>52550</v>
      </c>
      <c r="N14" s="682">
        <f t="shared" si="1"/>
        <v>1.8298283965689064</v>
      </c>
      <c r="O14" s="678"/>
      <c r="P14" s="683">
        <f t="shared" si="8"/>
        <v>29190</v>
      </c>
      <c r="Q14" s="684">
        <f t="shared" si="9"/>
        <v>2.4125841181050429</v>
      </c>
      <c r="R14" s="678"/>
      <c r="S14" s="681">
        <f>'44apbpcasaad'!G15</f>
        <v>7835</v>
      </c>
      <c r="T14" s="685">
        <f t="shared" si="10"/>
        <v>0.77549687227809005</v>
      </c>
      <c r="U14" s="678"/>
      <c r="V14" s="681">
        <f>'44apbpcasaad'!J15</f>
        <v>6296</v>
      </c>
      <c r="W14" s="685">
        <f t="shared" si="11"/>
        <v>4.2819445577953701</v>
      </c>
      <c r="X14" s="678"/>
      <c r="Y14" s="681">
        <f>'44apbpcasaad'!M15</f>
        <v>15059</v>
      </c>
      <c r="Z14" s="608">
        <f t="shared" si="12"/>
        <v>28.65651760228354</v>
      </c>
      <c r="AA14" s="587"/>
      <c r="AB14" s="588">
        <f t="shared" si="2"/>
        <v>16</v>
      </c>
      <c r="AC14" s="588">
        <v>4</v>
      </c>
      <c r="AD14" s="588">
        <f t="shared" si="13"/>
        <v>11</v>
      </c>
      <c r="AE14" s="589" t="str">
        <f t="shared" si="3"/>
        <v>Extremadura</v>
      </c>
      <c r="AF14" s="590">
        <f t="shared" si="4"/>
        <v>3.3131747329522927</v>
      </c>
      <c r="AG14" s="586"/>
      <c r="AH14" s="588">
        <f t="shared" si="14"/>
        <v>17</v>
      </c>
      <c r="AI14" s="588">
        <v>4</v>
      </c>
      <c r="AJ14" s="588">
        <f t="shared" si="15"/>
        <v>14</v>
      </c>
      <c r="AK14" s="589" t="str">
        <f t="shared" si="16"/>
        <v>Murcia, Región de</v>
      </c>
      <c r="AL14" s="590">
        <f t="shared" si="17"/>
        <v>1.1642947553964096</v>
      </c>
      <c r="AM14" s="586"/>
      <c r="AN14" s="588">
        <f t="shared" si="18"/>
        <v>5</v>
      </c>
      <c r="AO14" s="588">
        <v>4</v>
      </c>
      <c r="AP14" s="588">
        <f t="shared" si="19"/>
        <v>14</v>
      </c>
      <c r="AQ14" s="589" t="str">
        <f t="shared" si="20"/>
        <v>Murcia, Región de</v>
      </c>
      <c r="AR14" s="590">
        <f t="shared" si="21"/>
        <v>4.3341157372877639</v>
      </c>
      <c r="AS14" s="586"/>
      <c r="AT14" s="588">
        <f t="shared" si="22"/>
        <v>4</v>
      </c>
      <c r="AU14" s="588">
        <v>4</v>
      </c>
      <c r="AV14" s="588">
        <f t="shared" si="23"/>
        <v>4</v>
      </c>
      <c r="AW14" s="589" t="str">
        <f t="shared" si="24"/>
        <v>Balears, Illes</v>
      </c>
      <c r="AX14" s="590">
        <f t="shared" si="25"/>
        <v>28.65651760228354</v>
      </c>
    </row>
    <row r="15" spans="1:50" s="231" customFormat="1" ht="18" customHeight="1" x14ac:dyDescent="0.15">
      <c r="A15" s="676"/>
      <c r="B15" s="677" t="s">
        <v>9</v>
      </c>
      <c r="C15" s="678"/>
      <c r="D15" s="679">
        <f t="shared" si="5"/>
        <v>2213016</v>
      </c>
      <c r="E15" s="680">
        <f t="shared" si="0"/>
        <v>4.6022655418974603</v>
      </c>
      <c r="F15" s="678"/>
      <c r="G15" s="681">
        <f>'20pobl'!J16</f>
        <v>1826469</v>
      </c>
      <c r="H15" s="682">
        <f t="shared" si="6"/>
        <v>4.7567288411497755</v>
      </c>
      <c r="I15" s="678"/>
      <c r="J15" s="681">
        <f>'20pobl'!Q16</f>
        <v>288173</v>
      </c>
      <c r="K15" s="682">
        <f t="shared" si="7"/>
        <v>4.2279386413166113</v>
      </c>
      <c r="L15" s="678"/>
      <c r="M15" s="681">
        <f>'20pobl'!X16</f>
        <v>98374</v>
      </c>
      <c r="N15" s="682">
        <f t="shared" si="1"/>
        <v>3.4254526866616479</v>
      </c>
      <c r="O15" s="678"/>
      <c r="P15" s="683">
        <f t="shared" si="8"/>
        <v>40949</v>
      </c>
      <c r="Q15" s="684">
        <f t="shared" si="9"/>
        <v>1.8503707158014222</v>
      </c>
      <c r="R15" s="678"/>
      <c r="S15" s="681">
        <f>'44apbpcasaad'!G16</f>
        <v>16146</v>
      </c>
      <c r="T15" s="685">
        <f t="shared" si="10"/>
        <v>0.8840007686963206</v>
      </c>
      <c r="U15" s="678"/>
      <c r="V15" s="681">
        <f>'44apbpcasaad'!J16</f>
        <v>8204</v>
      </c>
      <c r="W15" s="685">
        <f t="shared" si="11"/>
        <v>2.8469009935004319</v>
      </c>
      <c r="X15" s="678"/>
      <c r="Y15" s="681">
        <f>'44apbpcasaad'!M16</f>
        <v>16599</v>
      </c>
      <c r="Z15" s="608">
        <f t="shared" si="12"/>
        <v>16.873360847378372</v>
      </c>
      <c r="AA15" s="587"/>
      <c r="AB15" s="588">
        <f t="shared" si="2"/>
        <v>19</v>
      </c>
      <c r="AC15" s="588">
        <v>5</v>
      </c>
      <c r="AD15" s="588">
        <f t="shared" si="13"/>
        <v>3</v>
      </c>
      <c r="AE15" s="589" t="str">
        <f t="shared" si="3"/>
        <v>Asturias, Principado de</v>
      </c>
      <c r="AF15" s="590">
        <f t="shared" si="4"/>
        <v>3.1022006639763036</v>
      </c>
      <c r="AG15" s="586"/>
      <c r="AH15" s="588">
        <f t="shared" si="14"/>
        <v>13</v>
      </c>
      <c r="AI15" s="588">
        <v>5</v>
      </c>
      <c r="AJ15" s="588">
        <f t="shared" si="15"/>
        <v>11</v>
      </c>
      <c r="AK15" s="589" t="str">
        <f t="shared" si="16"/>
        <v>Extremadura</v>
      </c>
      <c r="AL15" s="590">
        <f t="shared" si="17"/>
        <v>1.048372710514915</v>
      </c>
      <c r="AM15" s="586"/>
      <c r="AN15" s="588">
        <f t="shared" si="18"/>
        <v>17</v>
      </c>
      <c r="AO15" s="588">
        <v>5</v>
      </c>
      <c r="AP15" s="588">
        <f t="shared" si="19"/>
        <v>4</v>
      </c>
      <c r="AQ15" s="589" t="str">
        <f t="shared" si="20"/>
        <v>Balears, Illes</v>
      </c>
      <c r="AR15" s="590">
        <f t="shared" si="21"/>
        <v>4.2819445577953701</v>
      </c>
      <c r="AS15" s="586"/>
      <c r="AT15" s="588">
        <f t="shared" si="22"/>
        <v>19</v>
      </c>
      <c r="AU15" s="588">
        <v>5</v>
      </c>
      <c r="AV15" s="588">
        <f t="shared" si="23"/>
        <v>11</v>
      </c>
      <c r="AW15" s="589" t="str">
        <f t="shared" si="24"/>
        <v>Extremadura</v>
      </c>
      <c r="AX15" s="590">
        <f t="shared" si="25"/>
        <v>27.020627164346624</v>
      </c>
    </row>
    <row r="16" spans="1:50" s="231" customFormat="1" ht="18" customHeight="1" x14ac:dyDescent="0.15">
      <c r="A16" s="676"/>
      <c r="B16" s="677" t="s">
        <v>8</v>
      </c>
      <c r="C16" s="678"/>
      <c r="D16" s="686">
        <f t="shared" si="5"/>
        <v>588387</v>
      </c>
      <c r="E16" s="680">
        <f t="shared" si="0"/>
        <v>1.2236302021315801</v>
      </c>
      <c r="F16" s="678"/>
      <c r="G16" s="687">
        <f>'20pobl'!J17</f>
        <v>450214</v>
      </c>
      <c r="H16" s="682">
        <f t="shared" si="6"/>
        <v>1.1725060313037916</v>
      </c>
      <c r="I16" s="678"/>
      <c r="J16" s="687">
        <f>'20pobl'!Q17</f>
        <v>97495</v>
      </c>
      <c r="K16" s="682">
        <f t="shared" si="7"/>
        <v>1.4304007586941283</v>
      </c>
      <c r="L16" s="678"/>
      <c r="M16" s="687">
        <f>'20pobl'!X17</f>
        <v>40678</v>
      </c>
      <c r="N16" s="682">
        <f t="shared" si="1"/>
        <v>1.4164369080043762</v>
      </c>
      <c r="O16" s="678"/>
      <c r="P16" s="687">
        <f t="shared" si="8"/>
        <v>17076</v>
      </c>
      <c r="Q16" s="684">
        <f t="shared" si="9"/>
        <v>2.9021715299624229</v>
      </c>
      <c r="R16" s="678"/>
      <c r="S16" s="687">
        <f>'44apbpcasaad'!G17</f>
        <v>4448</v>
      </c>
      <c r="T16" s="685">
        <f t="shared" si="10"/>
        <v>0.98797460763103773</v>
      </c>
      <c r="U16" s="678"/>
      <c r="V16" s="687">
        <f>'44apbpcasaad'!J17</f>
        <v>3562</v>
      </c>
      <c r="W16" s="685">
        <f t="shared" si="11"/>
        <v>3.6535206933688906</v>
      </c>
      <c r="X16" s="678"/>
      <c r="Y16" s="687">
        <f>'44apbpcasaad'!M17</f>
        <v>9066</v>
      </c>
      <c r="Z16" s="608">
        <f t="shared" si="12"/>
        <v>22.287231427307145</v>
      </c>
      <c r="AA16" s="587"/>
      <c r="AB16" s="588">
        <f t="shared" si="2"/>
        <v>9</v>
      </c>
      <c r="AC16" s="588">
        <v>6</v>
      </c>
      <c r="AD16" s="588">
        <f t="shared" si="13"/>
        <v>16</v>
      </c>
      <c r="AE16" s="589" t="str">
        <f t="shared" si="3"/>
        <v>País Vasco</v>
      </c>
      <c r="AF16" s="590">
        <f t="shared" si="4"/>
        <v>3.0457040601867433</v>
      </c>
      <c r="AG16" s="586"/>
      <c r="AH16" s="588">
        <f t="shared" si="14"/>
        <v>10</v>
      </c>
      <c r="AI16" s="588">
        <v>6</v>
      </c>
      <c r="AJ16" s="588">
        <f t="shared" si="15"/>
        <v>3</v>
      </c>
      <c r="AK16" s="589" t="str">
        <f t="shared" si="16"/>
        <v>Asturias, Principado de</v>
      </c>
      <c r="AL16" s="590">
        <f t="shared" si="17"/>
        <v>1.0422912021951638</v>
      </c>
      <c r="AM16" s="586"/>
      <c r="AN16" s="588">
        <f t="shared" si="18"/>
        <v>10</v>
      </c>
      <c r="AO16" s="588">
        <v>6</v>
      </c>
      <c r="AP16" s="588">
        <f t="shared" si="19"/>
        <v>11</v>
      </c>
      <c r="AQ16" s="589" t="str">
        <f t="shared" si="20"/>
        <v>Extremadura</v>
      </c>
      <c r="AR16" s="590">
        <f t="shared" si="21"/>
        <v>4.1670907332960159</v>
      </c>
      <c r="AS16" s="586"/>
      <c r="AT16" s="588">
        <f t="shared" si="22"/>
        <v>15</v>
      </c>
      <c r="AU16" s="588">
        <v>6</v>
      </c>
      <c r="AV16" s="588">
        <f t="shared" si="23"/>
        <v>17</v>
      </c>
      <c r="AW16" s="589" t="str">
        <f t="shared" si="24"/>
        <v>Rioja, La</v>
      </c>
      <c r="AX16" s="590">
        <f t="shared" si="25"/>
        <v>26.992753623188406</v>
      </c>
    </row>
    <row r="17" spans="1:50" s="231" customFormat="1" ht="18" customHeight="1" x14ac:dyDescent="0.15">
      <c r="A17" s="676"/>
      <c r="B17" s="677" t="s">
        <v>7</v>
      </c>
      <c r="C17" s="678"/>
      <c r="D17" s="679">
        <f t="shared" si="5"/>
        <v>2383703</v>
      </c>
      <c r="E17" s="680">
        <f t="shared" si="0"/>
        <v>4.9572322021248834</v>
      </c>
      <c r="F17" s="678"/>
      <c r="G17" s="681">
        <f>'20pobl'!J18</f>
        <v>1752567</v>
      </c>
      <c r="H17" s="682">
        <f t="shared" si="6"/>
        <v>4.5642636118912163</v>
      </c>
      <c r="I17" s="678"/>
      <c r="J17" s="681">
        <f>'20pobl'!Q18</f>
        <v>413741</v>
      </c>
      <c r="K17" s="682">
        <f t="shared" si="7"/>
        <v>6.0702132448111934</v>
      </c>
      <c r="L17" s="678"/>
      <c r="M17" s="681">
        <f>'20pobl'!X18</f>
        <v>217395</v>
      </c>
      <c r="N17" s="682">
        <f t="shared" si="1"/>
        <v>7.5698486065099413</v>
      </c>
      <c r="O17" s="678"/>
      <c r="P17" s="683">
        <f t="shared" si="8"/>
        <v>122895</v>
      </c>
      <c r="Q17" s="684">
        <f>P17*100/D17</f>
        <v>5.1556339023779385</v>
      </c>
      <c r="R17" s="678"/>
      <c r="S17" s="681">
        <f>'44apbpcasaad'!G18</f>
        <v>25300</v>
      </c>
      <c r="T17" s="685">
        <f>S17*100/G17</f>
        <v>1.4435967355313664</v>
      </c>
      <c r="U17" s="678"/>
      <c r="V17" s="681">
        <f>'44apbpcasaad'!J18</f>
        <v>21085</v>
      </c>
      <c r="W17" s="685">
        <f>V17*100/J17</f>
        <v>5.096183361088217</v>
      </c>
      <c r="X17" s="678"/>
      <c r="Y17" s="681">
        <f>'44apbpcasaad'!M18</f>
        <v>76510</v>
      </c>
      <c r="Z17" s="608">
        <f>Y17*100/M17</f>
        <v>35.194001701971068</v>
      </c>
      <c r="AA17" s="587"/>
      <c r="AB17" s="588">
        <f t="shared" si="2"/>
        <v>1</v>
      </c>
      <c r="AC17" s="588">
        <v>7</v>
      </c>
      <c r="AD17" s="588">
        <f t="shared" si="13"/>
        <v>2</v>
      </c>
      <c r="AE17" s="589" t="str">
        <f t="shared" si="3"/>
        <v>Aragón</v>
      </c>
      <c r="AF17" s="590">
        <f t="shared" si="4"/>
        <v>2.9954767391665778</v>
      </c>
      <c r="AG17" s="586"/>
      <c r="AH17" s="588">
        <f t="shared" si="14"/>
        <v>1</v>
      </c>
      <c r="AI17" s="588">
        <v>7</v>
      </c>
      <c r="AJ17" s="588">
        <f t="shared" si="15"/>
        <v>12</v>
      </c>
      <c r="AK17" s="589" t="str">
        <f t="shared" si="16"/>
        <v>Galicia</v>
      </c>
      <c r="AL17" s="590">
        <f t="shared" si="17"/>
        <v>1.0364316871935668</v>
      </c>
      <c r="AM17" s="586"/>
      <c r="AN17" s="588">
        <f t="shared" si="18"/>
        <v>2</v>
      </c>
      <c r="AO17" s="588">
        <v>7</v>
      </c>
      <c r="AP17" s="588">
        <f t="shared" si="19"/>
        <v>20</v>
      </c>
      <c r="AQ17" s="589" t="str">
        <f t="shared" si="20"/>
        <v>TOTAL</v>
      </c>
      <c r="AR17" s="590">
        <f t="shared" si="21"/>
        <v>3.9587600914447085</v>
      </c>
      <c r="AS17" s="586"/>
      <c r="AT17" s="588">
        <f t="shared" si="22"/>
        <v>1</v>
      </c>
      <c r="AU17" s="588">
        <v>7</v>
      </c>
      <c r="AV17" s="588">
        <f t="shared" si="23"/>
        <v>20</v>
      </c>
      <c r="AW17" s="589" t="str">
        <f t="shared" si="24"/>
        <v>TOTAL</v>
      </c>
      <c r="AX17" s="590">
        <f t="shared" si="25"/>
        <v>26.387483486277507</v>
      </c>
    </row>
    <row r="18" spans="1:50" s="231" customFormat="1" ht="18" customHeight="1" x14ac:dyDescent="0.15">
      <c r="A18" s="676"/>
      <c r="B18" s="677" t="s">
        <v>43</v>
      </c>
      <c r="C18" s="678"/>
      <c r="D18" s="679">
        <f t="shared" si="5"/>
        <v>2084086</v>
      </c>
      <c r="E18" s="680">
        <f t="shared" si="0"/>
        <v>4.3341382006053779</v>
      </c>
      <c r="F18" s="678"/>
      <c r="G18" s="681">
        <f>'20pobl'!J19</f>
        <v>1679650</v>
      </c>
      <c r="H18" s="682">
        <f t="shared" si="6"/>
        <v>4.3743636481304753</v>
      </c>
      <c r="I18" s="678"/>
      <c r="J18" s="681">
        <f>'20pobl'!Q19</f>
        <v>273430</v>
      </c>
      <c r="K18" s="682">
        <f t="shared" si="7"/>
        <v>4.0116362833964354</v>
      </c>
      <c r="L18" s="678"/>
      <c r="M18" s="681">
        <f>'20pobl'!X19</f>
        <v>131006</v>
      </c>
      <c r="N18" s="682">
        <f t="shared" si="1"/>
        <v>4.5617221488278998</v>
      </c>
      <c r="O18" s="678"/>
      <c r="P18" s="683">
        <f t="shared" si="8"/>
        <v>72052</v>
      </c>
      <c r="Q18" s="684">
        <f t="shared" si="9"/>
        <v>3.4572469658161897</v>
      </c>
      <c r="R18" s="678"/>
      <c r="S18" s="681">
        <f>'44apbpcasaad'!G19</f>
        <v>16522</v>
      </c>
      <c r="T18" s="685">
        <f t="shared" si="10"/>
        <v>0.98365730955853903</v>
      </c>
      <c r="U18" s="678"/>
      <c r="V18" s="681">
        <f>'44apbpcasaad'!J19</f>
        <v>12604</v>
      </c>
      <c r="W18" s="685">
        <f t="shared" si="11"/>
        <v>4.6095892915919983</v>
      </c>
      <c r="X18" s="678"/>
      <c r="Y18" s="681">
        <f>'44apbpcasaad'!M19</f>
        <v>42926</v>
      </c>
      <c r="Z18" s="608">
        <f t="shared" si="12"/>
        <v>32.766438178404044</v>
      </c>
      <c r="AA18" s="587"/>
      <c r="AB18" s="588">
        <f t="shared" si="2"/>
        <v>2</v>
      </c>
      <c r="AC18" s="588">
        <v>8</v>
      </c>
      <c r="AD18" s="588">
        <f t="shared" si="13"/>
        <v>20</v>
      </c>
      <c r="AE18" s="589" t="str">
        <f t="shared" si="3"/>
        <v>TOTAL</v>
      </c>
      <c r="AF18" s="590">
        <f t="shared" si="4"/>
        <v>2.9290951980167104</v>
      </c>
      <c r="AG18" s="586"/>
      <c r="AH18" s="588">
        <f t="shared" si="14"/>
        <v>11</v>
      </c>
      <c r="AI18" s="588">
        <v>8</v>
      </c>
      <c r="AJ18" s="588">
        <f t="shared" si="15"/>
        <v>16</v>
      </c>
      <c r="AK18" s="589" t="str">
        <f t="shared" si="16"/>
        <v>País Vasco</v>
      </c>
      <c r="AL18" s="590">
        <f t="shared" si="17"/>
        <v>1.0196585258287159</v>
      </c>
      <c r="AM18" s="586"/>
      <c r="AN18" s="588">
        <f t="shared" si="18"/>
        <v>3</v>
      </c>
      <c r="AO18" s="588">
        <v>8</v>
      </c>
      <c r="AP18" s="588">
        <f t="shared" si="19"/>
        <v>10</v>
      </c>
      <c r="AQ18" s="589" t="str">
        <f t="shared" si="20"/>
        <v>Comunitat Valenciana</v>
      </c>
      <c r="AR18" s="590">
        <f t="shared" si="21"/>
        <v>3.8212520985705889</v>
      </c>
      <c r="AS18" s="586"/>
      <c r="AT18" s="588">
        <f t="shared" si="22"/>
        <v>3</v>
      </c>
      <c r="AU18" s="588">
        <v>8</v>
      </c>
      <c r="AV18" s="588">
        <f t="shared" si="23"/>
        <v>13</v>
      </c>
      <c r="AW18" s="589" t="str">
        <f t="shared" si="24"/>
        <v>Madrid, Comunidad de</v>
      </c>
      <c r="AX18" s="590">
        <f t="shared" si="25"/>
        <v>26.158489200208649</v>
      </c>
    </row>
    <row r="19" spans="1:50" s="231" customFormat="1" ht="18" customHeight="1" x14ac:dyDescent="0.15">
      <c r="A19" s="676"/>
      <c r="B19" s="677" t="s">
        <v>44</v>
      </c>
      <c r="C19" s="678"/>
      <c r="D19" s="679">
        <f t="shared" si="5"/>
        <v>7901963</v>
      </c>
      <c r="E19" s="680">
        <f t="shared" si="0"/>
        <v>16.433198868986342</v>
      </c>
      <c r="F19" s="678"/>
      <c r="G19" s="681">
        <f>'20pobl'!J20</f>
        <v>6372799</v>
      </c>
      <c r="H19" s="682">
        <f t="shared" si="6"/>
        <v>16.596874516978087</v>
      </c>
      <c r="I19" s="678"/>
      <c r="J19" s="681">
        <f>'20pobl'!Q20</f>
        <v>1076178</v>
      </c>
      <c r="K19" s="682">
        <f t="shared" si="7"/>
        <v>15.789177164879527</v>
      </c>
      <c r="L19" s="678"/>
      <c r="M19" s="681">
        <f>'20pobl'!X20</f>
        <v>452986</v>
      </c>
      <c r="N19" s="682">
        <f t="shared" si="1"/>
        <v>15.773294881982162</v>
      </c>
      <c r="O19" s="678"/>
      <c r="P19" s="683">
        <f t="shared" si="8"/>
        <v>202557</v>
      </c>
      <c r="Q19" s="684">
        <f t="shared" si="9"/>
        <v>2.5633757080360917</v>
      </c>
      <c r="R19" s="678"/>
      <c r="S19" s="681">
        <f>'44apbpcasaad'!G20</f>
        <v>54547</v>
      </c>
      <c r="T19" s="685">
        <f t="shared" si="10"/>
        <v>0.85593473134803089</v>
      </c>
      <c r="U19" s="678"/>
      <c r="V19" s="681">
        <f>'44apbpcasaad'!J20</f>
        <v>40435</v>
      </c>
      <c r="W19" s="685">
        <f t="shared" si="11"/>
        <v>3.7572780710997624</v>
      </c>
      <c r="X19" s="678"/>
      <c r="Y19" s="681">
        <f>'44apbpcasaad'!M20</f>
        <v>107575</v>
      </c>
      <c r="Z19" s="608">
        <f t="shared" si="12"/>
        <v>23.747974551089879</v>
      </c>
      <c r="AA19" s="587"/>
      <c r="AB19" s="588">
        <f t="shared" si="2"/>
        <v>15</v>
      </c>
      <c r="AC19" s="588">
        <v>9</v>
      </c>
      <c r="AD19" s="588">
        <f t="shared" si="13"/>
        <v>6</v>
      </c>
      <c r="AE19" s="589" t="str">
        <f t="shared" si="3"/>
        <v>Cantabria</v>
      </c>
      <c r="AF19" s="590">
        <f t="shared" si="4"/>
        <v>2.9021715299624229</v>
      </c>
      <c r="AG19" s="586"/>
      <c r="AH19" s="588">
        <f t="shared" si="14"/>
        <v>14</v>
      </c>
      <c r="AI19" s="588">
        <v>9</v>
      </c>
      <c r="AJ19" s="588">
        <f t="shared" si="15"/>
        <v>20</v>
      </c>
      <c r="AK19" s="589" t="str">
        <f t="shared" si="16"/>
        <v>TOTAL</v>
      </c>
      <c r="AL19" s="590">
        <f t="shared" si="17"/>
        <v>0.99180716703928129</v>
      </c>
      <c r="AM19" s="586"/>
      <c r="AN19" s="588">
        <f t="shared" si="18"/>
        <v>9</v>
      </c>
      <c r="AO19" s="588">
        <v>9</v>
      </c>
      <c r="AP19" s="588">
        <f t="shared" si="19"/>
        <v>9</v>
      </c>
      <c r="AQ19" s="589" t="str">
        <f t="shared" si="20"/>
        <v>Cataluña</v>
      </c>
      <c r="AR19" s="590">
        <f t="shared" si="21"/>
        <v>3.7572780710997624</v>
      </c>
      <c r="AS19" s="586"/>
      <c r="AT19" s="588">
        <f t="shared" si="22"/>
        <v>14</v>
      </c>
      <c r="AU19" s="588">
        <v>9</v>
      </c>
      <c r="AV19" s="588">
        <f t="shared" si="23"/>
        <v>10</v>
      </c>
      <c r="AW19" s="589" t="str">
        <f t="shared" si="24"/>
        <v>Comunitat Valenciana</v>
      </c>
      <c r="AX19" s="590">
        <f t="shared" si="25"/>
        <v>26.073879928008814</v>
      </c>
    </row>
    <row r="20" spans="1:50" s="231" customFormat="1" ht="18" customHeight="1" x14ac:dyDescent="0.15">
      <c r="A20" s="676"/>
      <c r="B20" s="677" t="s">
        <v>6</v>
      </c>
      <c r="C20" s="678"/>
      <c r="D20" s="679">
        <f t="shared" si="5"/>
        <v>5216195</v>
      </c>
      <c r="E20" s="680">
        <f t="shared" si="0"/>
        <v>10.847781718847862</v>
      </c>
      <c r="F20" s="678"/>
      <c r="G20" s="681">
        <f>'20pobl'!J21</f>
        <v>4168661</v>
      </c>
      <c r="H20" s="682">
        <f t="shared" si="6"/>
        <v>10.856570797356136</v>
      </c>
      <c r="I20" s="678"/>
      <c r="J20" s="681">
        <f>'20pobl'!Q21</f>
        <v>755276</v>
      </c>
      <c r="K20" s="682">
        <f t="shared" si="7"/>
        <v>11.08105403788365</v>
      </c>
      <c r="L20" s="678"/>
      <c r="M20" s="681">
        <f>'20pobl'!X21</f>
        <v>292258</v>
      </c>
      <c r="N20" s="682">
        <f t="shared" si="1"/>
        <v>10.176631541854148</v>
      </c>
      <c r="O20" s="678"/>
      <c r="P20" s="683">
        <f t="shared" si="8"/>
        <v>144001</v>
      </c>
      <c r="Q20" s="684">
        <f t="shared" si="9"/>
        <v>2.7606521612017954</v>
      </c>
      <c r="R20" s="678"/>
      <c r="S20" s="681">
        <f>'44apbpcasaad'!G21</f>
        <v>38937</v>
      </c>
      <c r="T20" s="685">
        <f t="shared" si="10"/>
        <v>0.93404093064895422</v>
      </c>
      <c r="U20" s="678"/>
      <c r="V20" s="681">
        <f>'44apbpcasaad'!J21</f>
        <v>28861</v>
      </c>
      <c r="W20" s="685">
        <f t="shared" si="11"/>
        <v>3.8212520985705889</v>
      </c>
      <c r="X20" s="678"/>
      <c r="Y20" s="681">
        <f>'44apbpcasaad'!M21</f>
        <v>76203</v>
      </c>
      <c r="Z20" s="608">
        <f t="shared" si="12"/>
        <v>26.073879928008814</v>
      </c>
      <c r="AA20" s="587"/>
      <c r="AB20" s="588">
        <f t="shared" si="2"/>
        <v>11</v>
      </c>
      <c r="AC20" s="588">
        <v>10</v>
      </c>
      <c r="AD20" s="588">
        <f t="shared" si="13"/>
        <v>17</v>
      </c>
      <c r="AE20" s="589" t="str">
        <f t="shared" si="3"/>
        <v>Rioja, La</v>
      </c>
      <c r="AF20" s="591">
        <f t="shared" si="4"/>
        <v>2.8391284651330202</v>
      </c>
      <c r="AG20" s="586"/>
      <c r="AH20" s="588">
        <f t="shared" si="14"/>
        <v>12</v>
      </c>
      <c r="AI20" s="588">
        <v>10</v>
      </c>
      <c r="AJ20" s="588">
        <f t="shared" si="15"/>
        <v>6</v>
      </c>
      <c r="AK20" s="589" t="str">
        <f t="shared" si="16"/>
        <v>Cantabria</v>
      </c>
      <c r="AL20" s="590">
        <f t="shared" si="17"/>
        <v>0.98797460763103773</v>
      </c>
      <c r="AM20" s="586"/>
      <c r="AN20" s="588">
        <f t="shared" si="18"/>
        <v>8</v>
      </c>
      <c r="AO20" s="588">
        <v>10</v>
      </c>
      <c r="AP20" s="588">
        <f t="shared" si="19"/>
        <v>6</v>
      </c>
      <c r="AQ20" s="589" t="str">
        <f t="shared" si="20"/>
        <v>Cantabria</v>
      </c>
      <c r="AR20" s="590">
        <f t="shared" si="21"/>
        <v>3.6535206933688906</v>
      </c>
      <c r="AS20" s="586"/>
      <c r="AT20" s="588">
        <f t="shared" si="22"/>
        <v>9</v>
      </c>
      <c r="AU20" s="588">
        <v>10</v>
      </c>
      <c r="AV20" s="588">
        <f t="shared" si="23"/>
        <v>2</v>
      </c>
      <c r="AW20" s="589" t="str">
        <f t="shared" si="24"/>
        <v>Aragón</v>
      </c>
      <c r="AX20" s="590">
        <f t="shared" si="25"/>
        <v>25.633738301216987</v>
      </c>
    </row>
    <row r="21" spans="1:50" s="231" customFormat="1" ht="18" customHeight="1" x14ac:dyDescent="0.15">
      <c r="A21" s="676"/>
      <c r="B21" s="677" t="s">
        <v>5</v>
      </c>
      <c r="C21" s="678"/>
      <c r="D21" s="679">
        <f t="shared" si="5"/>
        <v>1054306</v>
      </c>
      <c r="E21" s="680">
        <f t="shared" si="0"/>
        <v>2.1925716643782711</v>
      </c>
      <c r="F21" s="678"/>
      <c r="G21" s="681">
        <f>'20pobl'!J22</f>
        <v>824039</v>
      </c>
      <c r="H21" s="682">
        <f t="shared" si="6"/>
        <v>2.1460698635083428</v>
      </c>
      <c r="I21" s="678"/>
      <c r="J21" s="681">
        <f>'20pobl'!Q22</f>
        <v>157208</v>
      </c>
      <c r="K21" s="682">
        <f t="shared" si="7"/>
        <v>2.3064817936590236</v>
      </c>
      <c r="L21" s="678"/>
      <c r="M21" s="681">
        <f>'20pobl'!X22</f>
        <v>73059</v>
      </c>
      <c r="N21" s="682">
        <f t="shared" si="1"/>
        <v>2.5439663715495286</v>
      </c>
      <c r="O21" s="678"/>
      <c r="P21" s="683">
        <f t="shared" si="8"/>
        <v>34931</v>
      </c>
      <c r="Q21" s="684">
        <f t="shared" si="9"/>
        <v>3.3131747329522927</v>
      </c>
      <c r="R21" s="678"/>
      <c r="S21" s="681">
        <f>'44apbpcasaad'!G22</f>
        <v>8639</v>
      </c>
      <c r="T21" s="685">
        <f t="shared" si="10"/>
        <v>1.048372710514915</v>
      </c>
      <c r="U21" s="678"/>
      <c r="V21" s="681">
        <f>'44apbpcasaad'!J22</f>
        <v>6551</v>
      </c>
      <c r="W21" s="685">
        <f t="shared" si="11"/>
        <v>4.1670907332960159</v>
      </c>
      <c r="X21" s="678"/>
      <c r="Y21" s="681">
        <f>'44apbpcasaad'!M22</f>
        <v>19741</v>
      </c>
      <c r="Z21" s="608">
        <f t="shared" si="12"/>
        <v>27.020627164346624</v>
      </c>
      <c r="AA21" s="587"/>
      <c r="AB21" s="588">
        <f t="shared" si="2"/>
        <v>4</v>
      </c>
      <c r="AC21" s="588">
        <v>11</v>
      </c>
      <c r="AD21" s="588">
        <f t="shared" si="13"/>
        <v>10</v>
      </c>
      <c r="AE21" s="589" t="str">
        <f t="shared" si="3"/>
        <v>Comunitat Valenciana</v>
      </c>
      <c r="AF21" s="590">
        <f t="shared" si="4"/>
        <v>2.7606521612017954</v>
      </c>
      <c r="AG21" s="586"/>
      <c r="AH21" s="588">
        <f t="shared" si="14"/>
        <v>5</v>
      </c>
      <c r="AI21" s="588">
        <v>11</v>
      </c>
      <c r="AJ21" s="588">
        <f t="shared" si="15"/>
        <v>8</v>
      </c>
      <c r="AK21" s="589" t="str">
        <f t="shared" si="16"/>
        <v>Castilla - La Mancha</v>
      </c>
      <c r="AL21" s="590">
        <f t="shared" si="17"/>
        <v>0.98365730955853903</v>
      </c>
      <c r="AM21" s="586"/>
      <c r="AN21" s="588">
        <f t="shared" si="18"/>
        <v>6</v>
      </c>
      <c r="AO21" s="588">
        <v>11</v>
      </c>
      <c r="AP21" s="588">
        <f t="shared" si="19"/>
        <v>2</v>
      </c>
      <c r="AQ21" s="589" t="str">
        <f t="shared" si="20"/>
        <v>Aragón</v>
      </c>
      <c r="AR21" s="590">
        <f t="shared" si="21"/>
        <v>3.6070907942067634</v>
      </c>
      <c r="AS21" s="586"/>
      <c r="AT21" s="588">
        <f t="shared" si="22"/>
        <v>5</v>
      </c>
      <c r="AU21" s="588">
        <v>11</v>
      </c>
      <c r="AV21" s="588">
        <f t="shared" si="23"/>
        <v>14</v>
      </c>
      <c r="AW21" s="589" t="str">
        <f t="shared" si="24"/>
        <v>Murcia, Región de</v>
      </c>
      <c r="AX21" s="590">
        <f t="shared" si="25"/>
        <v>24.867828745319667</v>
      </c>
    </row>
    <row r="22" spans="1:50" s="231" customFormat="1" ht="18" customHeight="1" x14ac:dyDescent="0.15">
      <c r="A22" s="676"/>
      <c r="B22" s="677" t="s">
        <v>38</v>
      </c>
      <c r="C22" s="678"/>
      <c r="D22" s="679">
        <f t="shared" si="5"/>
        <v>2699424</v>
      </c>
      <c r="E22" s="680">
        <f t="shared" si="0"/>
        <v>5.6138166457770797</v>
      </c>
      <c r="F22" s="678"/>
      <c r="G22" s="681">
        <f>'20pobl'!J23</f>
        <v>1989422</v>
      </c>
      <c r="H22" s="682">
        <f t="shared" si="6"/>
        <v>5.181112301724184</v>
      </c>
      <c r="I22" s="678"/>
      <c r="J22" s="681">
        <f>'20pobl'!Q23</f>
        <v>473156</v>
      </c>
      <c r="K22" s="682">
        <f t="shared" si="7"/>
        <v>6.9419221640153745</v>
      </c>
      <c r="L22" s="678"/>
      <c r="M22" s="681">
        <f>'20pobl'!X23</f>
        <v>236846</v>
      </c>
      <c r="N22" s="682">
        <f t="shared" si="1"/>
        <v>8.2471462685777208</v>
      </c>
      <c r="O22" s="678"/>
      <c r="P22" s="683">
        <f t="shared" si="8"/>
        <v>73751</v>
      </c>
      <c r="Q22" s="684">
        <f t="shared" si="9"/>
        <v>2.7321013668101046</v>
      </c>
      <c r="R22" s="678"/>
      <c r="S22" s="681">
        <f>'44apbpcasaad'!G23</f>
        <v>20619</v>
      </c>
      <c r="T22" s="685">
        <f t="shared" si="10"/>
        <v>1.0364316871935668</v>
      </c>
      <c r="U22" s="678"/>
      <c r="V22" s="681">
        <f>'44apbpcasaad'!J23</f>
        <v>13114</v>
      </c>
      <c r="W22" s="685">
        <f t="shared" si="11"/>
        <v>2.7716017550237133</v>
      </c>
      <c r="X22" s="678"/>
      <c r="Y22" s="681">
        <f>'44apbpcasaad'!M23</f>
        <v>40018</v>
      </c>
      <c r="Z22" s="608">
        <f t="shared" si="12"/>
        <v>16.89621104008512</v>
      </c>
      <c r="AA22" s="587"/>
      <c r="AB22" s="588">
        <f t="shared" si="2"/>
        <v>12</v>
      </c>
      <c r="AC22" s="588">
        <v>12</v>
      </c>
      <c r="AD22" s="588">
        <f t="shared" si="13"/>
        <v>12</v>
      </c>
      <c r="AE22" s="589" t="str">
        <f t="shared" si="3"/>
        <v>Galicia</v>
      </c>
      <c r="AF22" s="590">
        <f t="shared" si="4"/>
        <v>2.7321013668101046</v>
      </c>
      <c r="AG22" s="586"/>
      <c r="AH22" s="588">
        <f t="shared" si="14"/>
        <v>7</v>
      </c>
      <c r="AI22" s="588">
        <v>12</v>
      </c>
      <c r="AJ22" s="588">
        <f t="shared" si="15"/>
        <v>10</v>
      </c>
      <c r="AK22" s="589" t="str">
        <f t="shared" si="16"/>
        <v>Comunitat Valenciana</v>
      </c>
      <c r="AL22" s="590">
        <f t="shared" si="17"/>
        <v>0.93404093064895422</v>
      </c>
      <c r="AM22" s="586"/>
      <c r="AN22" s="588">
        <f t="shared" si="18"/>
        <v>19</v>
      </c>
      <c r="AO22" s="588">
        <v>12</v>
      </c>
      <c r="AP22" s="588">
        <f t="shared" si="19"/>
        <v>13</v>
      </c>
      <c r="AQ22" s="589" t="str">
        <f t="shared" si="20"/>
        <v>Madrid, Comunidad de</v>
      </c>
      <c r="AR22" s="590">
        <f t="shared" si="21"/>
        <v>3.5241751703544044</v>
      </c>
      <c r="AS22" s="586"/>
      <c r="AT22" s="588">
        <f t="shared" si="22"/>
        <v>18</v>
      </c>
      <c r="AU22" s="588">
        <v>12</v>
      </c>
      <c r="AV22" s="588">
        <f t="shared" si="23"/>
        <v>15</v>
      </c>
      <c r="AW22" s="589" t="str">
        <f t="shared" si="24"/>
        <v>Navarra, Comunidad Foral de</v>
      </c>
      <c r="AX22" s="590">
        <f t="shared" si="25"/>
        <v>24.358452138492872</v>
      </c>
    </row>
    <row r="23" spans="1:50" s="231" customFormat="1" ht="18" customHeight="1" x14ac:dyDescent="0.15">
      <c r="A23" s="676"/>
      <c r="B23" s="677" t="s">
        <v>45</v>
      </c>
      <c r="C23" s="678"/>
      <c r="D23" s="679">
        <f t="shared" si="5"/>
        <v>6871903</v>
      </c>
      <c r="E23" s="680">
        <f t="shared" si="0"/>
        <v>14.291050034957625</v>
      </c>
      <c r="F23" s="678"/>
      <c r="G23" s="681">
        <f>'20pobl'!J24</f>
        <v>5605365</v>
      </c>
      <c r="H23" s="682">
        <f t="shared" si="6"/>
        <v>14.598222778854451</v>
      </c>
      <c r="I23" s="678"/>
      <c r="J23" s="681">
        <f>'20pobl'!Q24</f>
        <v>890790</v>
      </c>
      <c r="K23" s="682">
        <f t="shared" si="7"/>
        <v>13.069251672774424</v>
      </c>
      <c r="L23" s="678"/>
      <c r="M23" s="681">
        <f>'20pobl'!X24</f>
        <v>375748</v>
      </c>
      <c r="N23" s="682">
        <f t="shared" si="1"/>
        <v>13.083812756498068</v>
      </c>
      <c r="O23" s="678"/>
      <c r="P23" s="683">
        <f t="shared" si="8"/>
        <v>176438</v>
      </c>
      <c r="Q23" s="684">
        <f t="shared" si="9"/>
        <v>2.5675275102107813</v>
      </c>
      <c r="R23" s="678"/>
      <c r="S23" s="681">
        <f>'44apbpcasaad'!G24</f>
        <v>46755</v>
      </c>
      <c r="T23" s="685">
        <f t="shared" si="10"/>
        <v>0.83411160557787045</v>
      </c>
      <c r="U23" s="678"/>
      <c r="V23" s="681">
        <f>'44apbpcasaad'!J24</f>
        <v>31393</v>
      </c>
      <c r="W23" s="685">
        <f t="shared" si="11"/>
        <v>3.5241751703544044</v>
      </c>
      <c r="X23" s="678"/>
      <c r="Y23" s="681">
        <f>'44apbpcasaad'!M24</f>
        <v>98290</v>
      </c>
      <c r="Z23" s="608">
        <f t="shared" si="12"/>
        <v>26.158489200208649</v>
      </c>
      <c r="AA23" s="587"/>
      <c r="AB23" s="588">
        <f t="shared" si="2"/>
        <v>14</v>
      </c>
      <c r="AC23" s="588">
        <v>13</v>
      </c>
      <c r="AD23" s="588">
        <f t="shared" si="13"/>
        <v>14</v>
      </c>
      <c r="AE23" s="589" t="str">
        <f t="shared" si="3"/>
        <v>Murcia, Región de</v>
      </c>
      <c r="AF23" s="590">
        <f t="shared" si="4"/>
        <v>2.6261010561374292</v>
      </c>
      <c r="AG23" s="586"/>
      <c r="AH23" s="588">
        <f t="shared" si="14"/>
        <v>15</v>
      </c>
      <c r="AI23" s="588">
        <v>13</v>
      </c>
      <c r="AJ23" s="588">
        <f t="shared" si="15"/>
        <v>5</v>
      </c>
      <c r="AK23" s="589" t="str">
        <f t="shared" si="16"/>
        <v>Canarias</v>
      </c>
      <c r="AL23" s="590">
        <f t="shared" si="17"/>
        <v>0.8840007686963206</v>
      </c>
      <c r="AM23" s="586"/>
      <c r="AN23" s="588">
        <f t="shared" si="18"/>
        <v>12</v>
      </c>
      <c r="AO23" s="588">
        <v>13</v>
      </c>
      <c r="AP23" s="588">
        <f t="shared" si="19"/>
        <v>16</v>
      </c>
      <c r="AQ23" s="589" t="str">
        <f t="shared" si="20"/>
        <v>País Vasco</v>
      </c>
      <c r="AR23" s="590">
        <f t="shared" si="21"/>
        <v>3.3687962891208802</v>
      </c>
      <c r="AS23" s="586"/>
      <c r="AT23" s="588">
        <f t="shared" si="22"/>
        <v>8</v>
      </c>
      <c r="AU23" s="588">
        <v>13</v>
      </c>
      <c r="AV23" s="588">
        <f t="shared" si="23"/>
        <v>16</v>
      </c>
      <c r="AW23" s="589" t="str">
        <f t="shared" si="24"/>
        <v>País Vasco</v>
      </c>
      <c r="AX23" s="590">
        <f t="shared" si="25"/>
        <v>23.932850095640795</v>
      </c>
    </row>
    <row r="24" spans="1:50" s="231" customFormat="1" ht="18" customHeight="1" x14ac:dyDescent="0.15">
      <c r="A24" s="676"/>
      <c r="B24" s="677" t="s">
        <v>46</v>
      </c>
      <c r="C24" s="678"/>
      <c r="D24" s="679">
        <f t="shared" si="5"/>
        <v>1551692</v>
      </c>
      <c r="E24" s="680">
        <f t="shared" si="0"/>
        <v>3.2269530013510765</v>
      </c>
      <c r="F24" s="678"/>
      <c r="G24" s="681">
        <f>'20pobl'!J25</f>
        <v>1298039</v>
      </c>
      <c r="H24" s="682">
        <f t="shared" si="6"/>
        <v>3.3805224990061222</v>
      </c>
      <c r="I24" s="678"/>
      <c r="J24" s="681">
        <f>'20pobl'!Q25</f>
        <v>182344</v>
      </c>
      <c r="K24" s="682">
        <f t="shared" si="7"/>
        <v>2.6752653566164635</v>
      </c>
      <c r="L24" s="678"/>
      <c r="M24" s="681">
        <f>'20pobl'!X25</f>
        <v>71309</v>
      </c>
      <c r="N24" s="682">
        <f t="shared" si="1"/>
        <v>2.4830301261832948</v>
      </c>
      <c r="O24" s="678"/>
      <c r="P24" s="683">
        <f t="shared" si="8"/>
        <v>40749</v>
      </c>
      <c r="Q24" s="684">
        <f t="shared" si="9"/>
        <v>2.6261010561374292</v>
      </c>
      <c r="R24" s="678"/>
      <c r="S24" s="681">
        <f>'44apbpcasaad'!G25</f>
        <v>15113</v>
      </c>
      <c r="T24" s="685">
        <f t="shared" si="10"/>
        <v>1.1642947553964096</v>
      </c>
      <c r="U24" s="678"/>
      <c r="V24" s="681">
        <f>'44apbpcasaad'!J25</f>
        <v>7903</v>
      </c>
      <c r="W24" s="685">
        <f t="shared" si="11"/>
        <v>4.3341157372877639</v>
      </c>
      <c r="X24" s="678"/>
      <c r="Y24" s="681">
        <f>'44apbpcasaad'!M25</f>
        <v>17733</v>
      </c>
      <c r="Z24" s="608">
        <f t="shared" si="12"/>
        <v>24.867828745319667</v>
      </c>
      <c r="AA24" s="587"/>
      <c r="AB24" s="588">
        <f t="shared" si="2"/>
        <v>13</v>
      </c>
      <c r="AC24" s="588">
        <v>14</v>
      </c>
      <c r="AD24" s="588">
        <f t="shared" si="13"/>
        <v>13</v>
      </c>
      <c r="AE24" s="589" t="str">
        <f t="shared" si="3"/>
        <v>Madrid, Comunidad de</v>
      </c>
      <c r="AF24" s="590">
        <f t="shared" si="4"/>
        <v>2.5675275102107813</v>
      </c>
      <c r="AG24" s="586"/>
      <c r="AH24" s="588">
        <f t="shared" si="14"/>
        <v>4</v>
      </c>
      <c r="AI24" s="588">
        <v>14</v>
      </c>
      <c r="AJ24" s="588">
        <f t="shared" si="15"/>
        <v>9</v>
      </c>
      <c r="AK24" s="589" t="str">
        <f t="shared" si="16"/>
        <v>Cataluña</v>
      </c>
      <c r="AL24" s="590">
        <f t="shared" si="17"/>
        <v>0.85593473134803089</v>
      </c>
      <c r="AM24" s="586"/>
      <c r="AN24" s="588">
        <f t="shared" si="18"/>
        <v>4</v>
      </c>
      <c r="AO24" s="588">
        <v>14</v>
      </c>
      <c r="AP24" s="588">
        <f t="shared" si="19"/>
        <v>17</v>
      </c>
      <c r="AQ24" s="589" t="str">
        <f t="shared" si="20"/>
        <v>Rioja, La</v>
      </c>
      <c r="AR24" s="590">
        <f t="shared" si="21"/>
        <v>3.355439595850398</v>
      </c>
      <c r="AS24" s="586"/>
      <c r="AT24" s="588">
        <f t="shared" si="22"/>
        <v>11</v>
      </c>
      <c r="AU24" s="588">
        <v>14</v>
      </c>
      <c r="AV24" s="588">
        <f t="shared" si="23"/>
        <v>9</v>
      </c>
      <c r="AW24" s="589" t="str">
        <f t="shared" si="24"/>
        <v>Cataluña</v>
      </c>
      <c r="AX24" s="590">
        <f t="shared" si="25"/>
        <v>23.747974551089879</v>
      </c>
    </row>
    <row r="25" spans="1:50" s="231" customFormat="1" ht="18" customHeight="1" x14ac:dyDescent="0.15">
      <c r="B25" s="677" t="s">
        <v>47</v>
      </c>
      <c r="C25" s="678"/>
      <c r="D25" s="686">
        <f t="shared" si="5"/>
        <v>672155</v>
      </c>
      <c r="E25" s="680">
        <f t="shared" si="0"/>
        <v>1.3978370672937237</v>
      </c>
      <c r="F25" s="678"/>
      <c r="G25" s="687">
        <f>'20pobl'!J26</f>
        <v>534721</v>
      </c>
      <c r="H25" s="682">
        <f t="shared" si="6"/>
        <v>1.3925901850337723</v>
      </c>
      <c r="I25" s="678"/>
      <c r="J25" s="687">
        <f>'20pobl'!Q26</f>
        <v>95699</v>
      </c>
      <c r="K25" s="682">
        <f>J25*100/$J$30</f>
        <v>1.4040506918946549</v>
      </c>
      <c r="L25" s="678"/>
      <c r="M25" s="687">
        <f>'20pobl'!X26</f>
        <v>41735</v>
      </c>
      <c r="N25" s="682">
        <f t="shared" si="1"/>
        <v>1.4532424002055815</v>
      </c>
      <c r="O25" s="678"/>
      <c r="P25" s="688">
        <f t="shared" si="8"/>
        <v>16216</v>
      </c>
      <c r="Q25" s="684">
        <f t="shared" si="9"/>
        <v>2.4125387745386111</v>
      </c>
      <c r="R25" s="678"/>
      <c r="S25" s="687">
        <f>'44apbpcasaad'!G26</f>
        <v>3366</v>
      </c>
      <c r="T25" s="685">
        <f t="shared" si="10"/>
        <v>0.62948715311349279</v>
      </c>
      <c r="U25" s="678"/>
      <c r="V25" s="687">
        <f>'44apbpcasaad'!J26</f>
        <v>2684</v>
      </c>
      <c r="W25" s="685">
        <f t="shared" si="11"/>
        <v>2.8046270075967357</v>
      </c>
      <c r="X25" s="678"/>
      <c r="Y25" s="687">
        <f>'44apbpcasaad'!M26</f>
        <v>10166</v>
      </c>
      <c r="Z25" s="608">
        <f t="shared" si="12"/>
        <v>24.358452138492872</v>
      </c>
      <c r="AA25" s="587"/>
      <c r="AB25" s="588">
        <f t="shared" si="2"/>
        <v>17</v>
      </c>
      <c r="AC25" s="588">
        <v>15</v>
      </c>
      <c r="AD25" s="588">
        <f t="shared" si="13"/>
        <v>9</v>
      </c>
      <c r="AE25" s="589" t="str">
        <f t="shared" si="3"/>
        <v>Cataluña</v>
      </c>
      <c r="AF25" s="590">
        <f t="shared" si="4"/>
        <v>2.5633757080360917</v>
      </c>
      <c r="AG25" s="586"/>
      <c r="AH25" s="588">
        <f t="shared" si="14"/>
        <v>18</v>
      </c>
      <c r="AI25" s="588">
        <v>15</v>
      </c>
      <c r="AJ25" s="588">
        <f t="shared" si="15"/>
        <v>13</v>
      </c>
      <c r="AK25" s="589" t="str">
        <f t="shared" si="16"/>
        <v>Madrid, Comunidad de</v>
      </c>
      <c r="AL25" s="590">
        <f t="shared" si="17"/>
        <v>0.83411160557787045</v>
      </c>
      <c r="AM25" s="586"/>
      <c r="AN25" s="588">
        <f t="shared" si="18"/>
        <v>18</v>
      </c>
      <c r="AO25" s="588">
        <v>15</v>
      </c>
      <c r="AP25" s="588">
        <f t="shared" si="19"/>
        <v>18</v>
      </c>
      <c r="AQ25" s="589" t="str">
        <f t="shared" si="20"/>
        <v>Ceuta y Melilla</v>
      </c>
      <c r="AR25" s="590">
        <f t="shared" si="21"/>
        <v>3.3284634440703806</v>
      </c>
      <c r="AS25" s="586"/>
      <c r="AT25" s="588">
        <f t="shared" si="22"/>
        <v>12</v>
      </c>
      <c r="AU25" s="588">
        <v>15</v>
      </c>
      <c r="AV25" s="588">
        <f t="shared" si="23"/>
        <v>6</v>
      </c>
      <c r="AW25" s="589" t="str">
        <f t="shared" si="24"/>
        <v>Cantabria</v>
      </c>
      <c r="AX25" s="590">
        <f t="shared" si="25"/>
        <v>22.287231427307145</v>
      </c>
    </row>
    <row r="26" spans="1:50" s="231" customFormat="1" ht="18" customHeight="1" x14ac:dyDescent="0.15">
      <c r="B26" s="677" t="s">
        <v>48</v>
      </c>
      <c r="C26" s="678"/>
      <c r="D26" s="686">
        <f t="shared" si="5"/>
        <v>2216302</v>
      </c>
      <c r="E26" s="680">
        <f t="shared" si="0"/>
        <v>4.6090992225263738</v>
      </c>
      <c r="F26" s="678"/>
      <c r="G26" s="687">
        <f>'20pobl'!J27</f>
        <v>1696058</v>
      </c>
      <c r="H26" s="682">
        <f t="shared" si="6"/>
        <v>4.4170955022301532</v>
      </c>
      <c r="I26" s="678"/>
      <c r="J26" s="687">
        <f>'20pobl'!Q27</f>
        <v>361316</v>
      </c>
      <c r="K26" s="682">
        <f t="shared" si="7"/>
        <v>5.3010583161016225</v>
      </c>
      <c r="L26" s="678"/>
      <c r="M26" s="687">
        <f>'20pobl'!X27</f>
        <v>158928</v>
      </c>
      <c r="N26" s="682">
        <f t="shared" si="1"/>
        <v>5.5339860591798891</v>
      </c>
      <c r="O26" s="678"/>
      <c r="P26" s="688">
        <f t="shared" si="8"/>
        <v>67502</v>
      </c>
      <c r="Q26" s="684">
        <f t="shared" si="9"/>
        <v>3.0457040601867433</v>
      </c>
      <c r="R26" s="678"/>
      <c r="S26" s="687">
        <f>'44apbpcasaad'!G27</f>
        <v>17294</v>
      </c>
      <c r="T26" s="685">
        <f t="shared" si="10"/>
        <v>1.0196585258287159</v>
      </c>
      <c r="U26" s="678"/>
      <c r="V26" s="687">
        <f>'44apbpcasaad'!J27</f>
        <v>12172</v>
      </c>
      <c r="W26" s="685">
        <f t="shared" si="11"/>
        <v>3.3687962891208802</v>
      </c>
      <c r="X26" s="678"/>
      <c r="Y26" s="687">
        <f>'44apbpcasaad'!M27</f>
        <v>38036</v>
      </c>
      <c r="Z26" s="608">
        <f t="shared" si="12"/>
        <v>23.932850095640795</v>
      </c>
      <c r="AA26" s="587"/>
      <c r="AB26" s="588">
        <f t="shared" si="2"/>
        <v>6</v>
      </c>
      <c r="AC26" s="588">
        <v>16</v>
      </c>
      <c r="AD26" s="588">
        <f t="shared" si="13"/>
        <v>4</v>
      </c>
      <c r="AE26" s="589" t="str">
        <f t="shared" si="3"/>
        <v>Balears, Illes</v>
      </c>
      <c r="AF26" s="591">
        <f t="shared" si="4"/>
        <v>2.4125841181050429</v>
      </c>
      <c r="AG26" s="586"/>
      <c r="AH26" s="588">
        <f t="shared" si="14"/>
        <v>8</v>
      </c>
      <c r="AI26" s="588">
        <v>16</v>
      </c>
      <c r="AJ26" s="588">
        <f t="shared" si="15"/>
        <v>2</v>
      </c>
      <c r="AK26" s="589" t="str">
        <f t="shared" si="16"/>
        <v>Aragón</v>
      </c>
      <c r="AL26" s="590">
        <f t="shared" si="17"/>
        <v>0.79531601482036196</v>
      </c>
      <c r="AM26" s="586"/>
      <c r="AN26" s="588">
        <f t="shared" si="18"/>
        <v>13</v>
      </c>
      <c r="AO26" s="588">
        <v>16</v>
      </c>
      <c r="AP26" s="588">
        <f t="shared" si="19"/>
        <v>3</v>
      </c>
      <c r="AQ26" s="589" t="str">
        <f t="shared" si="20"/>
        <v>Asturias, Principado de</v>
      </c>
      <c r="AR26" s="590">
        <f t="shared" si="21"/>
        <v>3.2919106843532067</v>
      </c>
      <c r="AS26" s="586"/>
      <c r="AT26" s="588">
        <f t="shared" si="22"/>
        <v>13</v>
      </c>
      <c r="AU26" s="588">
        <v>16</v>
      </c>
      <c r="AV26" s="588">
        <f t="shared" si="23"/>
        <v>3</v>
      </c>
      <c r="AW26" s="589" t="str">
        <f t="shared" si="24"/>
        <v>Asturias, Principado de</v>
      </c>
      <c r="AX26" s="590">
        <f t="shared" si="25"/>
        <v>20.561906237707557</v>
      </c>
    </row>
    <row r="27" spans="1:50" s="231" customFormat="1" ht="18" customHeight="1" x14ac:dyDescent="0.15">
      <c r="B27" s="677" t="s">
        <v>49</v>
      </c>
      <c r="C27" s="678"/>
      <c r="D27" s="686">
        <f t="shared" si="5"/>
        <v>322282</v>
      </c>
      <c r="E27" s="689">
        <f t="shared" si="0"/>
        <v>0.67022892892495911</v>
      </c>
      <c r="F27" s="678"/>
      <c r="G27" s="687">
        <f>'20pobl'!J28</f>
        <v>252101</v>
      </c>
      <c r="H27" s="690">
        <f t="shared" si="6"/>
        <v>0.65655431194435798</v>
      </c>
      <c r="I27" s="678"/>
      <c r="J27" s="687">
        <f>'20pobl'!Q28</f>
        <v>48101</v>
      </c>
      <c r="K27" s="690">
        <f t="shared" si="7"/>
        <v>0.70571523559101768</v>
      </c>
      <c r="L27" s="678"/>
      <c r="M27" s="687">
        <f>'20pobl'!X28</f>
        <v>22080</v>
      </c>
      <c r="N27" s="690">
        <f t="shared" si="1"/>
        <v>0.7688413129636813</v>
      </c>
      <c r="O27" s="678"/>
      <c r="P27" s="688">
        <f t="shared" si="8"/>
        <v>9150</v>
      </c>
      <c r="Q27" s="691">
        <f t="shared" si="9"/>
        <v>2.8391284651330202</v>
      </c>
      <c r="R27" s="678"/>
      <c r="S27" s="687">
        <f>'44apbpcasaad'!G28</f>
        <v>1576</v>
      </c>
      <c r="T27" s="414">
        <f t="shared" si="10"/>
        <v>0.62514627074069518</v>
      </c>
      <c r="U27" s="678"/>
      <c r="V27" s="687">
        <f>'44apbpcasaad'!J28</f>
        <v>1614</v>
      </c>
      <c r="W27" s="414">
        <f t="shared" si="11"/>
        <v>3.355439595850398</v>
      </c>
      <c r="X27" s="678"/>
      <c r="Y27" s="687">
        <f>'44apbpcasaad'!M28</f>
        <v>5960</v>
      </c>
      <c r="Z27" s="611">
        <f t="shared" si="12"/>
        <v>26.992753623188406</v>
      </c>
      <c r="AA27" s="587"/>
      <c r="AB27" s="588">
        <f t="shared" si="2"/>
        <v>10</v>
      </c>
      <c r="AC27" s="588">
        <v>17</v>
      </c>
      <c r="AD27" s="588">
        <f t="shared" si="13"/>
        <v>15</v>
      </c>
      <c r="AE27" s="589" t="str">
        <f t="shared" si="3"/>
        <v>Navarra, Comunidad Foral de</v>
      </c>
      <c r="AF27" s="590">
        <f t="shared" si="4"/>
        <v>2.4125387745386111</v>
      </c>
      <c r="AG27" s="586"/>
      <c r="AH27" s="588">
        <f t="shared" si="14"/>
        <v>19</v>
      </c>
      <c r="AI27" s="588">
        <v>17</v>
      </c>
      <c r="AJ27" s="588">
        <f t="shared" si="15"/>
        <v>4</v>
      </c>
      <c r="AK27" s="589" t="str">
        <f t="shared" si="16"/>
        <v>Balears, Illes</v>
      </c>
      <c r="AL27" s="590">
        <f t="shared" si="17"/>
        <v>0.77549687227809005</v>
      </c>
      <c r="AM27" s="586"/>
      <c r="AN27" s="588">
        <f t="shared" si="18"/>
        <v>14</v>
      </c>
      <c r="AO27" s="588">
        <v>17</v>
      </c>
      <c r="AP27" s="588">
        <f t="shared" si="19"/>
        <v>5</v>
      </c>
      <c r="AQ27" s="589" t="str">
        <f t="shared" si="20"/>
        <v>Canarias</v>
      </c>
      <c r="AR27" s="590">
        <f t="shared" si="21"/>
        <v>2.8469009935004319</v>
      </c>
      <c r="AS27" s="586"/>
      <c r="AT27" s="588">
        <f t="shared" si="22"/>
        <v>6</v>
      </c>
      <c r="AU27" s="588">
        <v>17</v>
      </c>
      <c r="AV27" s="588">
        <f t="shared" si="23"/>
        <v>18</v>
      </c>
      <c r="AW27" s="589" t="str">
        <f t="shared" si="24"/>
        <v>Ceuta y Melilla</v>
      </c>
      <c r="AX27" s="590">
        <f t="shared" si="25"/>
        <v>20.398930701213242</v>
      </c>
    </row>
    <row r="28" spans="1:50" s="231" customFormat="1" ht="18" customHeight="1" x14ac:dyDescent="0.15">
      <c r="B28" s="677" t="s">
        <v>4</v>
      </c>
      <c r="C28" s="678"/>
      <c r="D28" s="686">
        <f t="shared" si="5"/>
        <v>168545</v>
      </c>
      <c r="E28" s="689">
        <f t="shared" si="0"/>
        <v>0.35051208204509476</v>
      </c>
      <c r="F28" s="678"/>
      <c r="G28" s="687">
        <f>'20pobl'!J29</f>
        <v>147939</v>
      </c>
      <c r="H28" s="690">
        <f t="shared" si="6"/>
        <v>0.38528204312849362</v>
      </c>
      <c r="I28" s="678"/>
      <c r="J28" s="687">
        <f>'20pobl'!Q29</f>
        <v>15743</v>
      </c>
      <c r="K28" s="690">
        <f t="shared" si="7"/>
        <v>0.23097388731854621</v>
      </c>
      <c r="L28" s="678"/>
      <c r="M28" s="687">
        <f>'20pobl'!X29</f>
        <v>4863</v>
      </c>
      <c r="N28" s="690">
        <f t="shared" si="1"/>
        <v>0.16933312069485426</v>
      </c>
      <c r="O28" s="678"/>
      <c r="P28" s="688">
        <f t="shared" si="8"/>
        <v>3415</v>
      </c>
      <c r="Q28" s="691">
        <f t="shared" si="9"/>
        <v>2.0261651191076568</v>
      </c>
      <c r="R28" s="678"/>
      <c r="S28" s="687">
        <f>'44apbpcasaad'!G29</f>
        <v>1899</v>
      </c>
      <c r="T28" s="414">
        <f t="shared" si="10"/>
        <v>1.2836371747814979</v>
      </c>
      <c r="U28" s="678"/>
      <c r="V28" s="687">
        <f>'44apbpcasaad'!J29</f>
        <v>524</v>
      </c>
      <c r="W28" s="414">
        <f t="shared" si="11"/>
        <v>3.3284634440703806</v>
      </c>
      <c r="X28" s="678"/>
      <c r="Y28" s="687">
        <f>'44apbpcasaad'!M29</f>
        <v>992</v>
      </c>
      <c r="Z28" s="611">
        <f t="shared" si="12"/>
        <v>20.398930701213242</v>
      </c>
      <c r="AA28" s="587"/>
      <c r="AB28" s="588">
        <f t="shared" si="2"/>
        <v>18</v>
      </c>
      <c r="AC28" s="588">
        <v>18</v>
      </c>
      <c r="AD28" s="588">
        <f t="shared" si="13"/>
        <v>18</v>
      </c>
      <c r="AE28" s="589" t="str">
        <f t="shared" si="3"/>
        <v>Ceuta y Melilla</v>
      </c>
      <c r="AF28" s="590">
        <f t="shared" si="4"/>
        <v>2.0261651191076568</v>
      </c>
      <c r="AG28" s="586"/>
      <c r="AH28" s="588">
        <f t="shared" si="14"/>
        <v>2</v>
      </c>
      <c r="AI28" s="588">
        <v>18</v>
      </c>
      <c r="AJ28" s="588">
        <f t="shared" si="15"/>
        <v>15</v>
      </c>
      <c r="AK28" s="589" t="str">
        <f t="shared" si="16"/>
        <v>Navarra, Comunidad Foral de</v>
      </c>
      <c r="AL28" s="590">
        <f t="shared" si="17"/>
        <v>0.62948715311349279</v>
      </c>
      <c r="AM28" s="586"/>
      <c r="AN28" s="588">
        <f t="shared" si="18"/>
        <v>15</v>
      </c>
      <c r="AO28" s="588">
        <v>18</v>
      </c>
      <c r="AP28" s="588">
        <f t="shared" si="19"/>
        <v>15</v>
      </c>
      <c r="AQ28" s="589" t="str">
        <f t="shared" si="20"/>
        <v>Navarra, Comunidad Foral de</v>
      </c>
      <c r="AR28" s="590">
        <f t="shared" si="21"/>
        <v>2.8046270075967357</v>
      </c>
      <c r="AS28" s="586"/>
      <c r="AT28" s="588">
        <f t="shared" si="22"/>
        <v>17</v>
      </c>
      <c r="AU28" s="588">
        <v>18</v>
      </c>
      <c r="AV28" s="588">
        <f t="shared" si="23"/>
        <v>12</v>
      </c>
      <c r="AW28" s="589" t="str">
        <f t="shared" si="24"/>
        <v>Galicia</v>
      </c>
      <c r="AX28" s="590">
        <f t="shared" si="25"/>
        <v>16.89621104008512</v>
      </c>
    </row>
    <row r="29" spans="1:50" s="231" customFormat="1" ht="3.75" customHeight="1" x14ac:dyDescent="0.15">
      <c r="A29" s="676"/>
      <c r="B29" s="430"/>
      <c r="C29" s="513"/>
      <c r="D29" s="430"/>
      <c r="E29" s="692"/>
      <c r="F29" s="513"/>
      <c r="G29" s="430"/>
      <c r="H29" s="693"/>
      <c r="I29" s="513"/>
      <c r="J29" s="430"/>
      <c r="K29" s="693"/>
      <c r="L29" s="513"/>
      <c r="M29" s="430"/>
      <c r="N29" s="693"/>
      <c r="O29" s="513"/>
      <c r="P29" s="430"/>
      <c r="Q29" s="694"/>
      <c r="R29" s="513"/>
      <c r="S29" s="430"/>
      <c r="T29" s="695"/>
      <c r="U29" s="513"/>
      <c r="V29" s="430"/>
      <c r="W29" s="693"/>
      <c r="X29" s="513"/>
      <c r="Y29" s="430"/>
      <c r="Z29" s="592"/>
      <c r="AA29" s="587"/>
      <c r="AB29" s="584"/>
      <c r="AC29" s="584"/>
      <c r="AD29" s="588">
        <f>MATCH(AC30,AB$11:AB$30,0)</f>
        <v>5</v>
      </c>
      <c r="AE29" s="589" t="str">
        <f t="shared" si="3"/>
        <v>Canarias</v>
      </c>
      <c r="AF29" s="590">
        <f t="shared" si="4"/>
        <v>1.8503707158014222</v>
      </c>
      <c r="AG29" s="586"/>
      <c r="AH29" s="584"/>
      <c r="AI29" s="584"/>
      <c r="AJ29" s="588">
        <f>MATCH(AI30,AH$11:AH$30,0)</f>
        <v>17</v>
      </c>
      <c r="AK29" s="589" t="str">
        <f t="shared" si="16"/>
        <v>Rioja, La</v>
      </c>
      <c r="AL29" s="590">
        <f t="shared" si="17"/>
        <v>0.62514627074069518</v>
      </c>
      <c r="AM29" s="586"/>
      <c r="AN29" s="584"/>
      <c r="AO29" s="584"/>
      <c r="AP29" s="588">
        <f>MATCH(AO30,AN$11:AN$30,0)</f>
        <v>12</v>
      </c>
      <c r="AQ29" s="589" t="str">
        <f t="shared" si="20"/>
        <v>Galicia</v>
      </c>
      <c r="AR29" s="590">
        <f>INDEX(W$11:W$30,AP29,1)</f>
        <v>2.7716017550237133</v>
      </c>
      <c r="AS29" s="586"/>
      <c r="AT29" s="584"/>
      <c r="AU29" s="584"/>
      <c r="AV29" s="588">
        <f>MATCH(AU30,AT$11:AT$30,0)</f>
        <v>5</v>
      </c>
      <c r="AW29" s="589" t="str">
        <f t="shared" si="24"/>
        <v>Canarias</v>
      </c>
      <c r="AX29" s="590">
        <f t="shared" si="25"/>
        <v>16.873360847378372</v>
      </c>
    </row>
    <row r="30" spans="1:50" s="439" customFormat="1" ht="18" customHeight="1" x14ac:dyDescent="0.15">
      <c r="B30" s="696" t="s">
        <v>3</v>
      </c>
      <c r="C30" s="674"/>
      <c r="D30" s="697">
        <f>SUM(D11:D28)</f>
        <v>48085361</v>
      </c>
      <c r="E30" s="695">
        <f>SUM(E11:E28)</f>
        <v>99.999999999999986</v>
      </c>
      <c r="F30" s="674"/>
      <c r="G30" s="697">
        <f>SUM(G11:G28)</f>
        <v>38397585</v>
      </c>
      <c r="H30" s="698">
        <f>SUM(H11:H28)</f>
        <v>100.00000000000001</v>
      </c>
      <c r="I30" s="674"/>
      <c r="J30" s="697">
        <f>SUM(J11:J28)</f>
        <v>6815922</v>
      </c>
      <c r="K30" s="698">
        <f>SUM(K11:K28)</f>
        <v>99.999999999999986</v>
      </c>
      <c r="L30" s="674"/>
      <c r="M30" s="697">
        <f>SUM(M11:M28)</f>
        <v>2871854</v>
      </c>
      <c r="N30" s="698">
        <f>SUM(N11:N28)</f>
        <v>100.00000000000001</v>
      </c>
      <c r="O30" s="674"/>
      <c r="P30" s="697">
        <f>SUM(P11:P28)</f>
        <v>1408466</v>
      </c>
      <c r="Q30" s="694">
        <f>P30*100/D30</f>
        <v>2.9290951980167104</v>
      </c>
      <c r="R30" s="674"/>
      <c r="S30" s="697">
        <f>SUM(S11:S28)</f>
        <v>380830</v>
      </c>
      <c r="T30" s="695">
        <f>S30*100/G30</f>
        <v>0.99180716703928129</v>
      </c>
      <c r="U30" s="674"/>
      <c r="V30" s="697">
        <f>SUM(V11:V28)</f>
        <v>269826</v>
      </c>
      <c r="W30" s="695">
        <f>V30*100/J30</f>
        <v>3.9587600914447085</v>
      </c>
      <c r="X30" s="674"/>
      <c r="Y30" s="697">
        <f>SUM(Y11:Y28)</f>
        <v>757810</v>
      </c>
      <c r="Z30" s="593">
        <f>Y30*100/M30</f>
        <v>26.387483486277507</v>
      </c>
      <c r="AA30" s="587"/>
      <c r="AB30" s="588">
        <f>_xlfn.RANK.EQ(Q30,Q$11:Q$30,0)</f>
        <v>8</v>
      </c>
      <c r="AC30" s="588">
        <v>19</v>
      </c>
      <c r="AD30" s="584"/>
      <c r="AE30" s="584"/>
      <c r="AF30" s="594"/>
      <c r="AG30" s="297"/>
      <c r="AH30" s="588">
        <f t="shared" si="14"/>
        <v>9</v>
      </c>
      <c r="AI30" s="588">
        <v>19</v>
      </c>
      <c r="AJ30" s="584"/>
      <c r="AK30" s="584"/>
      <c r="AL30" s="594"/>
      <c r="AM30" s="297"/>
      <c r="AN30" s="588">
        <f t="shared" si="18"/>
        <v>7</v>
      </c>
      <c r="AO30" s="588">
        <v>19</v>
      </c>
      <c r="AP30" s="584"/>
      <c r="AQ30" s="584"/>
      <c r="AR30" s="594"/>
      <c r="AS30" s="297"/>
      <c r="AT30" s="588">
        <f t="shared" si="22"/>
        <v>7</v>
      </c>
      <c r="AU30" s="588">
        <v>19</v>
      </c>
      <c r="AV30" s="584"/>
      <c r="AW30" s="584"/>
      <c r="AX30" s="594"/>
    </row>
    <row r="31" spans="1:50" s="439" customFormat="1" ht="5.25" customHeight="1" x14ac:dyDescent="0.2">
      <c r="B31" s="784" t="s">
        <v>42</v>
      </c>
      <c r="C31" s="785"/>
      <c r="D31" s="785"/>
      <c r="E31" s="785"/>
      <c r="F31" s="785"/>
      <c r="G31" s="785"/>
      <c r="H31" s="785"/>
      <c r="I31" s="785"/>
      <c r="R31" s="785"/>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4" t="s">
        <v>50</v>
      </c>
      <c r="C32" s="786"/>
      <c r="D32" s="786"/>
      <c r="E32" s="786"/>
      <c r="F32" s="786"/>
      <c r="G32" s="786"/>
      <c r="H32" s="786"/>
      <c r="I32" s="786"/>
      <c r="R32" s="786"/>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0" t="s">
        <v>179</v>
      </c>
      <c r="C33" s="1090"/>
      <c r="D33" s="1090"/>
      <c r="E33" s="1090"/>
      <c r="F33" s="1090"/>
      <c r="G33" s="1090"/>
      <c r="H33" s="1090"/>
      <c r="I33" s="1090"/>
      <c r="J33" s="1090"/>
      <c r="K33" s="1090"/>
      <c r="L33" s="1090"/>
      <c r="M33" s="109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140"/>
      <c r="C34" s="1140"/>
      <c r="D34" s="1140"/>
      <c r="E34" s="1140"/>
      <c r="F34" s="1140"/>
      <c r="G34" s="1140"/>
      <c r="H34" s="1140"/>
      <c r="I34" s="1140"/>
      <c r="J34" s="1140"/>
      <c r="K34" s="1140"/>
      <c r="L34" s="1140"/>
      <c r="M34" s="1140"/>
      <c r="N34" s="1140"/>
      <c r="O34" s="1140"/>
      <c r="P34" s="1140"/>
      <c r="Q34" s="699"/>
      <c r="R34" s="699"/>
      <c r="S34" s="699"/>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67"/>
      <c r="C35" s="1067"/>
      <c r="D35" s="1067"/>
      <c r="E35" s="1067"/>
      <c r="F35" s="1067"/>
      <c r="G35" s="1067"/>
      <c r="H35" s="1067"/>
      <c r="I35" s="1067"/>
      <c r="J35" s="1067"/>
      <c r="K35" s="1067"/>
      <c r="L35" s="1067"/>
      <c r="M35" s="1067"/>
      <c r="N35" s="1067"/>
      <c r="O35" s="1067"/>
      <c r="P35" s="1067"/>
      <c r="Q35" s="699"/>
      <c r="R35" s="699"/>
      <c r="S35" s="699"/>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4"/>
      <c r="M38" s="614"/>
      <c r="N38" s="614"/>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5"/>
  <sheetViews>
    <sheetView zoomScale="80" zoomScaleNormal="8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6" width="1.42578125" style="439" customWidth="1"/>
    <col min="27" max="27" width="1.85546875" style="439" customWidth="1"/>
    <col min="28" max="28" width="2.140625" style="439" customWidth="1"/>
    <col min="29" max="32" width="8.85546875" style="297" customWidth="1"/>
    <col min="33" max="33" width="2.42578125" style="439"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3" t="s">
        <v>143</v>
      </c>
      <c r="G1" s="713"/>
      <c r="H1" s="713"/>
      <c r="I1" s="713" t="s">
        <v>19</v>
      </c>
      <c r="Z1" s="1007"/>
      <c r="AA1" s="1007"/>
      <c r="AB1" s="1007"/>
      <c r="AC1" s="713"/>
      <c r="AD1" s="713"/>
      <c r="AE1" s="713"/>
      <c r="AF1" s="713"/>
      <c r="AG1" s="1007"/>
      <c r="AH1" s="1007"/>
      <c r="AI1" s="1007"/>
    </row>
    <row r="2" spans="1:36" s="205" customFormat="1" x14ac:dyDescent="0.2">
      <c r="B2" s="1045"/>
      <c r="C2" s="1045"/>
      <c r="Z2" s="507"/>
      <c r="AA2" s="507"/>
      <c r="AB2" s="507"/>
      <c r="AC2" s="616"/>
      <c r="AD2" s="616"/>
      <c r="AE2" s="616"/>
      <c r="AF2" s="616"/>
      <c r="AG2" s="507"/>
      <c r="AH2" s="507"/>
      <c r="AI2" s="507"/>
    </row>
    <row r="3" spans="1:36" s="208" customFormat="1" ht="29.25" customHeight="1" x14ac:dyDescent="0.2">
      <c r="B3" s="1046"/>
      <c r="C3" s="1046"/>
      <c r="Z3" s="507"/>
      <c r="AA3" s="507"/>
      <c r="AB3" s="507"/>
      <c r="AC3" s="616"/>
      <c r="AD3" s="616"/>
      <c r="AE3" s="616"/>
      <c r="AF3" s="616"/>
      <c r="AG3" s="507"/>
      <c r="AH3" s="507"/>
      <c r="AI3" s="507"/>
    </row>
    <row r="4" spans="1:36" s="208" customFormat="1" ht="24" customHeight="1" x14ac:dyDescent="0.2">
      <c r="A4" s="1092" t="s">
        <v>438</v>
      </c>
      <c r="B4" s="1092"/>
      <c r="C4" s="1092"/>
      <c r="D4" s="1092"/>
      <c r="E4" s="1092"/>
      <c r="F4" s="1092"/>
      <c r="G4" s="1092"/>
      <c r="H4" s="1092"/>
      <c r="I4" s="1092"/>
      <c r="J4" s="1092"/>
      <c r="K4" s="1092"/>
      <c r="L4" s="1092"/>
      <c r="M4" s="1092"/>
      <c r="N4" s="1092"/>
      <c r="O4" s="1092"/>
      <c r="P4" s="1092"/>
      <c r="Q4" s="1092"/>
      <c r="R4" s="1092"/>
      <c r="S4" s="1092"/>
      <c r="T4" s="1092"/>
      <c r="U4" s="1092"/>
      <c r="V4" s="1092"/>
      <c r="W4" s="1092"/>
      <c r="Z4" s="507"/>
      <c r="AA4" s="507"/>
      <c r="AB4" s="507"/>
      <c r="AC4" s="616"/>
      <c r="AD4" s="616"/>
      <c r="AE4" s="616"/>
      <c r="AF4" s="616"/>
      <c r="AG4" s="507"/>
      <c r="AH4" s="507"/>
      <c r="AI4" s="507"/>
    </row>
    <row r="5" spans="1:36" s="208" customForma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Z5" s="507"/>
      <c r="AA5" s="507"/>
      <c r="AB5" s="507"/>
      <c r="AC5" s="616"/>
      <c r="AD5" s="616"/>
      <c r="AE5" s="616"/>
      <c r="AF5" s="616"/>
      <c r="AG5" s="507"/>
      <c r="AH5" s="507"/>
      <c r="AI5" s="507"/>
    </row>
    <row r="6" spans="1:36" s="208" customFormat="1" ht="6.75" customHeight="1" x14ac:dyDescent="0.2">
      <c r="Z6" s="507"/>
      <c r="AA6" s="507"/>
      <c r="AB6" s="507"/>
      <c r="AC6" s="616"/>
      <c r="AD6" s="616"/>
      <c r="AE6" s="616"/>
      <c r="AF6" s="616"/>
      <c r="AG6" s="507"/>
      <c r="AH6" s="507"/>
      <c r="AI6" s="507"/>
    </row>
    <row r="7" spans="1:36" s="213" customFormat="1" ht="9" customHeight="1" x14ac:dyDescent="0.2">
      <c r="A7" s="209"/>
      <c r="B7" s="1048" t="s">
        <v>15</v>
      </c>
      <c r="C7" s="211"/>
      <c r="D7" s="1093" t="s">
        <v>261</v>
      </c>
      <c r="E7" s="568"/>
      <c r="F7" s="1055"/>
      <c r="G7" s="1055"/>
      <c r="H7" s="568"/>
      <c r="I7" s="863"/>
      <c r="J7" s="864"/>
      <c r="K7" s="941"/>
      <c r="L7" s="941"/>
      <c r="M7" s="942"/>
      <c r="N7" s="942"/>
      <c r="O7" s="942"/>
      <c r="P7" s="942"/>
      <c r="Q7" s="942"/>
      <c r="R7" s="942"/>
      <c r="S7" s="943"/>
      <c r="T7" s="944"/>
      <c r="U7" s="944"/>
      <c r="V7" s="944"/>
      <c r="W7" s="944"/>
      <c r="X7" s="945"/>
      <c r="Z7" s="431"/>
      <c r="AA7" s="431"/>
      <c r="AB7" s="431"/>
      <c r="AC7" s="595"/>
      <c r="AD7" s="595"/>
      <c r="AE7" s="595"/>
      <c r="AF7" s="595"/>
      <c r="AG7" s="431"/>
      <c r="AH7" s="431"/>
      <c r="AI7" s="431"/>
    </row>
    <row r="8" spans="1:36" s="213" customFormat="1" ht="14.25" customHeight="1" x14ac:dyDescent="0.2">
      <c r="A8" s="209"/>
      <c r="B8" s="1049"/>
      <c r="C8" s="211"/>
      <c r="D8" s="1094"/>
      <c r="E8" s="798"/>
      <c r="F8" s="1057" t="s">
        <v>281</v>
      </c>
      <c r="G8" s="1056"/>
      <c r="H8" s="211"/>
      <c r="I8" s="1057" t="s">
        <v>282</v>
      </c>
      <c r="J8" s="1056"/>
      <c r="K8" s="1095" t="s">
        <v>382</v>
      </c>
      <c r="L8" s="1096"/>
      <c r="M8" s="1096"/>
      <c r="N8" s="1096"/>
      <c r="O8" s="1096"/>
      <c r="P8" s="1096"/>
      <c r="Q8" s="1096"/>
      <c r="R8" s="1096"/>
      <c r="S8" s="1096"/>
      <c r="T8" s="1096"/>
      <c r="U8" s="1096"/>
      <c r="V8" s="1096"/>
      <c r="W8" s="1096"/>
      <c r="X8" s="1097"/>
      <c r="Z8" s="431"/>
      <c r="AA8" s="431"/>
      <c r="AB8" s="431"/>
      <c r="AC8" s="595"/>
      <c r="AD8" s="595"/>
      <c r="AE8" s="595"/>
      <c r="AF8" s="595"/>
      <c r="AG8" s="431"/>
      <c r="AH8" s="431"/>
      <c r="AI8" s="431"/>
    </row>
    <row r="9" spans="1:36" s="213" customFormat="1" ht="28.5" customHeight="1" x14ac:dyDescent="0.2">
      <c r="A9" s="209"/>
      <c r="B9" s="1049"/>
      <c r="C9" s="211"/>
      <c r="D9" s="1094"/>
      <c r="E9" s="211"/>
      <c r="F9" s="1085"/>
      <c r="G9" s="1086"/>
      <c r="H9" s="211"/>
      <c r="I9" s="1085"/>
      <c r="J9" s="1086"/>
      <c r="K9" s="1057" t="s">
        <v>383</v>
      </c>
      <c r="L9" s="1056"/>
      <c r="M9" s="1057" t="s">
        <v>384</v>
      </c>
      <c r="N9" s="1056"/>
      <c r="O9" s="1057" t="s">
        <v>385</v>
      </c>
      <c r="P9" s="1056"/>
      <c r="Q9" s="1057" t="s">
        <v>386</v>
      </c>
      <c r="R9" s="1056"/>
      <c r="S9" s="1057" t="s">
        <v>387</v>
      </c>
      <c r="T9" s="1056"/>
      <c r="U9" s="1057" t="s">
        <v>121</v>
      </c>
      <c r="V9" s="1056"/>
      <c r="W9" s="1057" t="s">
        <v>388</v>
      </c>
      <c r="X9" s="1056"/>
      <c r="Z9" s="431"/>
      <c r="AA9" s="431"/>
      <c r="AB9" s="431"/>
      <c r="AC9" s="595"/>
      <c r="AD9" s="595"/>
      <c r="AE9" s="595"/>
      <c r="AF9" s="595"/>
      <c r="AG9" s="431"/>
      <c r="AH9" s="431"/>
      <c r="AI9" s="431"/>
    </row>
    <row r="10" spans="1:36" s="219" customFormat="1" ht="22.5" x14ac:dyDescent="0.2">
      <c r="A10" s="214"/>
      <c r="B10" s="1050"/>
      <c r="C10" s="216"/>
      <c r="D10" s="799" t="s">
        <v>12</v>
      </c>
      <c r="E10" s="216"/>
      <c r="F10" s="217" t="s">
        <v>12</v>
      </c>
      <c r="G10" s="218" t="s">
        <v>283</v>
      </c>
      <c r="H10" s="216"/>
      <c r="I10" s="217" t="s">
        <v>12</v>
      </c>
      <c r="J10" s="218" t="s">
        <v>283</v>
      </c>
      <c r="K10" s="217" t="s">
        <v>12</v>
      </c>
      <c r="L10" s="218" t="s">
        <v>389</v>
      </c>
      <c r="M10" s="217" t="s">
        <v>12</v>
      </c>
      <c r="N10" s="218" t="s">
        <v>389</v>
      </c>
      <c r="O10" s="217" t="s">
        <v>12</v>
      </c>
      <c r="P10" s="218" t="s">
        <v>389</v>
      </c>
      <c r="Q10" s="217" t="s">
        <v>12</v>
      </c>
      <c r="R10" s="218" t="s">
        <v>389</v>
      </c>
      <c r="S10" s="217" t="s">
        <v>12</v>
      </c>
      <c r="T10" s="218" t="s">
        <v>389</v>
      </c>
      <c r="U10" s="217" t="s">
        <v>12</v>
      </c>
      <c r="V10" s="218" t="s">
        <v>389</v>
      </c>
      <c r="W10" s="217" t="s">
        <v>12</v>
      </c>
      <c r="X10" s="218" t="s">
        <v>389</v>
      </c>
      <c r="Z10" s="435"/>
      <c r="AA10" s="435"/>
      <c r="AB10" s="435"/>
      <c r="AC10" s="589" t="s">
        <v>217</v>
      </c>
      <c r="AD10" s="946" t="s">
        <v>398</v>
      </c>
      <c r="AE10" s="947" t="s">
        <v>399</v>
      </c>
      <c r="AF10" s="599"/>
      <c r="AG10" s="435"/>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Z11" s="231"/>
      <c r="AA11" s="231"/>
      <c r="AB11" s="231"/>
      <c r="AC11" s="948">
        <v>44286</v>
      </c>
      <c r="AD11" s="946">
        <v>27240</v>
      </c>
      <c r="AE11" s="946">
        <v>16097</v>
      </c>
      <c r="AF11" s="586"/>
      <c r="AG11" s="231"/>
      <c r="AH11" s="231"/>
      <c r="AI11" s="231"/>
    </row>
    <row r="12" spans="1:36" s="232" customFormat="1" ht="14.25" x14ac:dyDescent="0.15">
      <c r="A12" s="224"/>
      <c r="B12" s="225" t="s">
        <v>11</v>
      </c>
      <c r="C12" s="226"/>
      <c r="D12" s="800">
        <v>286206</v>
      </c>
      <c r="E12" s="226"/>
      <c r="F12" s="227">
        <v>2531</v>
      </c>
      <c r="G12" s="228">
        <v>0.88432807138913927</v>
      </c>
      <c r="H12" s="226"/>
      <c r="I12" s="227">
        <v>2925</v>
      </c>
      <c r="J12" s="228">
        <v>1.0219911532252994</v>
      </c>
      <c r="K12" s="227">
        <v>2632</v>
      </c>
      <c r="L12" s="228">
        <v>89.982905982905976</v>
      </c>
      <c r="M12" s="227">
        <v>27</v>
      </c>
      <c r="N12" s="228">
        <v>0.92307692307692313</v>
      </c>
      <c r="O12" s="227">
        <v>66</v>
      </c>
      <c r="P12" s="228">
        <v>2.2564102564102564</v>
      </c>
      <c r="Q12" s="227">
        <v>176</v>
      </c>
      <c r="R12" s="228">
        <v>6.017094017094017</v>
      </c>
      <c r="S12" s="227">
        <v>1</v>
      </c>
      <c r="T12" s="228">
        <v>3.4188034188034191E-2</v>
      </c>
      <c r="U12" s="227">
        <v>0</v>
      </c>
      <c r="V12" s="228">
        <v>0</v>
      </c>
      <c r="W12" s="227">
        <v>23</v>
      </c>
      <c r="X12" s="228">
        <f t="shared" ref="X12:X29" si="0">W12/$I12*100</f>
        <v>0.78632478632478642</v>
      </c>
      <c r="Z12" s="305"/>
      <c r="AA12" s="305"/>
      <c r="AB12" s="305"/>
      <c r="AC12" s="948">
        <v>44316</v>
      </c>
      <c r="AD12" s="946">
        <v>23620</v>
      </c>
      <c r="AE12" s="946">
        <v>14066</v>
      </c>
      <c r="AF12" s="588"/>
      <c r="AG12" s="305"/>
      <c r="AH12" s="305"/>
      <c r="AI12" s="306"/>
      <c r="AJ12" s="949"/>
    </row>
    <row r="13" spans="1:36" s="232" customFormat="1" ht="14.25" x14ac:dyDescent="0.15">
      <c r="A13" s="224"/>
      <c r="B13" s="233" t="s">
        <v>10</v>
      </c>
      <c r="C13" s="226"/>
      <c r="D13" s="801">
        <v>40178</v>
      </c>
      <c r="E13" s="226"/>
      <c r="F13" s="234">
        <v>428</v>
      </c>
      <c r="G13" s="235">
        <v>1.065259594803126</v>
      </c>
      <c r="H13" s="226"/>
      <c r="I13" s="234">
        <v>584</v>
      </c>
      <c r="J13" s="235">
        <v>1.4535317835631441</v>
      </c>
      <c r="K13" s="234">
        <v>567</v>
      </c>
      <c r="L13" s="235">
        <v>97.089041095890423</v>
      </c>
      <c r="M13" s="234">
        <v>8</v>
      </c>
      <c r="N13" s="235">
        <v>1.3698630136986301</v>
      </c>
      <c r="O13" s="234">
        <v>2</v>
      </c>
      <c r="P13" s="235">
        <v>0.34246575342465752</v>
      </c>
      <c r="Q13" s="234">
        <v>0</v>
      </c>
      <c r="R13" s="235">
        <v>0</v>
      </c>
      <c r="S13" s="234">
        <v>0</v>
      </c>
      <c r="T13" s="235">
        <v>0</v>
      </c>
      <c r="U13" s="234">
        <v>4</v>
      </c>
      <c r="V13" s="235">
        <v>0.68493150684931503</v>
      </c>
      <c r="W13" s="234">
        <v>3</v>
      </c>
      <c r="X13" s="235">
        <f t="shared" si="0"/>
        <v>0.51369863013698625</v>
      </c>
      <c r="Z13" s="305"/>
      <c r="AA13" s="305"/>
      <c r="AB13" s="305"/>
      <c r="AC13" s="948">
        <v>44347</v>
      </c>
      <c r="AD13" s="946">
        <v>21534</v>
      </c>
      <c r="AE13" s="946">
        <v>12150</v>
      </c>
      <c r="AF13" s="588"/>
      <c r="AG13" s="305"/>
      <c r="AH13" s="305"/>
      <c r="AI13" s="306"/>
      <c r="AJ13" s="949"/>
    </row>
    <row r="14" spans="1:36" s="232" customFormat="1" ht="14.25" x14ac:dyDescent="0.15">
      <c r="A14" s="224"/>
      <c r="B14" s="233" t="s">
        <v>40</v>
      </c>
      <c r="C14" s="226"/>
      <c r="D14" s="801">
        <v>31210</v>
      </c>
      <c r="E14" s="226"/>
      <c r="F14" s="234">
        <v>484</v>
      </c>
      <c r="G14" s="235">
        <v>1.5507850048061518</v>
      </c>
      <c r="H14" s="226"/>
      <c r="I14" s="234">
        <v>488</v>
      </c>
      <c r="J14" s="235">
        <v>1.5636014098045499</v>
      </c>
      <c r="K14" s="234">
        <v>465</v>
      </c>
      <c r="L14" s="235">
        <v>95.286885245901644</v>
      </c>
      <c r="M14" s="234">
        <v>4</v>
      </c>
      <c r="N14" s="235">
        <v>0.81967213114754101</v>
      </c>
      <c r="O14" s="234">
        <v>15</v>
      </c>
      <c r="P14" s="235">
        <v>3.0737704918032787</v>
      </c>
      <c r="Q14" s="234">
        <v>0</v>
      </c>
      <c r="R14" s="235">
        <v>0</v>
      </c>
      <c r="S14" s="234">
        <v>0</v>
      </c>
      <c r="T14" s="235">
        <v>0</v>
      </c>
      <c r="U14" s="234">
        <v>2</v>
      </c>
      <c r="V14" s="235">
        <v>0.4098360655737705</v>
      </c>
      <c r="W14" s="234">
        <v>2</v>
      </c>
      <c r="X14" s="235">
        <f t="shared" si="0"/>
        <v>0.4098360655737705</v>
      </c>
      <c r="Z14" s="305"/>
      <c r="AA14" s="305"/>
      <c r="AB14" s="305"/>
      <c r="AC14" s="948">
        <v>44377</v>
      </c>
      <c r="AD14" s="946">
        <v>21833</v>
      </c>
      <c r="AE14" s="946">
        <v>13954</v>
      </c>
      <c r="AF14" s="588"/>
      <c r="AG14" s="305"/>
      <c r="AH14" s="305"/>
      <c r="AI14" s="306"/>
      <c r="AJ14" s="949"/>
    </row>
    <row r="15" spans="1:36" s="232" customFormat="1" ht="14.25" x14ac:dyDescent="0.15">
      <c r="A15" s="224"/>
      <c r="B15" s="233" t="s">
        <v>41</v>
      </c>
      <c r="C15" s="226"/>
      <c r="D15" s="801">
        <v>29190</v>
      </c>
      <c r="E15" s="226"/>
      <c r="F15" s="234">
        <v>426</v>
      </c>
      <c r="G15" s="235">
        <v>1.4594039054470709</v>
      </c>
      <c r="H15" s="226"/>
      <c r="I15" s="234">
        <v>469</v>
      </c>
      <c r="J15" s="235">
        <v>1.6067146282973621</v>
      </c>
      <c r="K15" s="234">
        <v>410</v>
      </c>
      <c r="L15" s="235">
        <v>87.420042643923239</v>
      </c>
      <c r="M15" s="234">
        <v>4</v>
      </c>
      <c r="N15" s="235">
        <v>0.85287846481876328</v>
      </c>
      <c r="O15" s="234">
        <v>49</v>
      </c>
      <c r="P15" s="235">
        <v>10.44776119402985</v>
      </c>
      <c r="Q15" s="234">
        <v>0</v>
      </c>
      <c r="R15" s="235">
        <v>0</v>
      </c>
      <c r="S15" s="234">
        <v>0</v>
      </c>
      <c r="T15" s="235">
        <v>0</v>
      </c>
      <c r="U15" s="234">
        <v>6</v>
      </c>
      <c r="V15" s="235">
        <v>1.279317697228145</v>
      </c>
      <c r="W15" s="234">
        <v>0</v>
      </c>
      <c r="X15" s="235">
        <f t="shared" si="0"/>
        <v>0</v>
      </c>
      <c r="Z15" s="305"/>
      <c r="AA15" s="305"/>
      <c r="AB15" s="305"/>
      <c r="AC15" s="948">
        <v>44408</v>
      </c>
      <c r="AD15" s="946">
        <v>25882</v>
      </c>
      <c r="AE15" s="946">
        <v>13248</v>
      </c>
      <c r="AF15" s="588"/>
      <c r="AG15" s="305"/>
      <c r="AH15" s="305"/>
      <c r="AI15" s="306"/>
      <c r="AJ15" s="949"/>
    </row>
    <row r="16" spans="1:36" s="232" customFormat="1" ht="14.25" x14ac:dyDescent="0.15">
      <c r="A16" s="224"/>
      <c r="B16" s="233" t="s">
        <v>9</v>
      </c>
      <c r="C16" s="226"/>
      <c r="D16" s="801">
        <v>40949</v>
      </c>
      <c r="E16" s="226"/>
      <c r="F16" s="234">
        <v>630</v>
      </c>
      <c r="G16" s="235">
        <v>1.5384991086473419</v>
      </c>
      <c r="H16" s="226"/>
      <c r="I16" s="234">
        <v>378</v>
      </c>
      <c r="J16" s="235">
        <v>0.92309946518840513</v>
      </c>
      <c r="K16" s="234">
        <v>356</v>
      </c>
      <c r="L16" s="235">
        <v>94.179894179894177</v>
      </c>
      <c r="M16" s="234">
        <v>9</v>
      </c>
      <c r="N16" s="235">
        <v>2.3809523809523809</v>
      </c>
      <c r="O16" s="234">
        <v>12</v>
      </c>
      <c r="P16" s="235">
        <v>3.1746031746031744</v>
      </c>
      <c r="Q16" s="234">
        <v>0</v>
      </c>
      <c r="R16" s="235">
        <v>0</v>
      </c>
      <c r="S16" s="234">
        <v>0</v>
      </c>
      <c r="T16" s="235">
        <v>0</v>
      </c>
      <c r="U16" s="234">
        <v>1</v>
      </c>
      <c r="V16" s="235">
        <v>0.26455026455026454</v>
      </c>
      <c r="W16" s="234">
        <v>0</v>
      </c>
      <c r="X16" s="235">
        <f t="shared" si="0"/>
        <v>0</v>
      </c>
      <c r="Z16" s="305"/>
      <c r="AA16" s="305"/>
      <c r="AB16" s="305"/>
      <c r="AC16" s="948">
        <v>44439</v>
      </c>
      <c r="AD16" s="946">
        <v>15551</v>
      </c>
      <c r="AE16" s="946">
        <v>13247</v>
      </c>
      <c r="AF16" s="588"/>
      <c r="AG16" s="305"/>
      <c r="AH16" s="305"/>
      <c r="AI16" s="306"/>
      <c r="AJ16" s="949"/>
    </row>
    <row r="17" spans="1:36" s="232" customFormat="1" ht="14.25" x14ac:dyDescent="0.15">
      <c r="A17" s="224"/>
      <c r="B17" s="233" t="s">
        <v>8</v>
      </c>
      <c r="C17" s="226"/>
      <c r="D17" s="802">
        <v>17076</v>
      </c>
      <c r="E17" s="226"/>
      <c r="F17" s="234">
        <v>135</v>
      </c>
      <c r="G17" s="235">
        <v>0.79058327477160917</v>
      </c>
      <c r="H17" s="226"/>
      <c r="I17" s="234">
        <v>225</v>
      </c>
      <c r="J17" s="235">
        <v>1.3176387912860155</v>
      </c>
      <c r="K17" s="238">
        <v>224</v>
      </c>
      <c r="L17" s="235">
        <v>99.555555555555557</v>
      </c>
      <c r="M17" s="238">
        <v>1</v>
      </c>
      <c r="N17" s="235">
        <v>0.44444444444444442</v>
      </c>
      <c r="O17" s="238">
        <v>0</v>
      </c>
      <c r="P17" s="235">
        <v>0</v>
      </c>
      <c r="Q17" s="238">
        <v>0</v>
      </c>
      <c r="R17" s="235">
        <v>0</v>
      </c>
      <c r="S17" s="238">
        <v>0</v>
      </c>
      <c r="T17" s="235">
        <v>0</v>
      </c>
      <c r="U17" s="238">
        <v>0</v>
      </c>
      <c r="V17" s="235">
        <v>0</v>
      </c>
      <c r="W17" s="238">
        <v>0</v>
      </c>
      <c r="X17" s="235">
        <f t="shared" si="0"/>
        <v>0</v>
      </c>
      <c r="Z17" s="305"/>
      <c r="AA17" s="305"/>
      <c r="AB17" s="305"/>
      <c r="AC17" s="948">
        <v>44469</v>
      </c>
      <c r="AD17" s="946">
        <v>29199</v>
      </c>
      <c r="AE17" s="946">
        <v>15187</v>
      </c>
      <c r="AF17" s="588"/>
      <c r="AG17" s="305"/>
      <c r="AH17" s="305"/>
      <c r="AI17" s="306"/>
      <c r="AJ17" s="949"/>
    </row>
    <row r="18" spans="1:36" s="232" customFormat="1" ht="14.25" x14ac:dyDescent="0.15">
      <c r="A18" s="224"/>
      <c r="B18" s="233" t="s">
        <v>7</v>
      </c>
      <c r="C18" s="226"/>
      <c r="D18" s="801">
        <v>122895</v>
      </c>
      <c r="E18" s="226"/>
      <c r="F18" s="234">
        <v>1745</v>
      </c>
      <c r="G18" s="235">
        <v>1.4199113063997721</v>
      </c>
      <c r="H18" s="226"/>
      <c r="I18" s="234">
        <v>1439</v>
      </c>
      <c r="J18" s="235">
        <v>1.1709182635583222</v>
      </c>
      <c r="K18" s="234">
        <v>1351</v>
      </c>
      <c r="L18" s="235">
        <v>93.884642112578177</v>
      </c>
      <c r="M18" s="234">
        <v>37</v>
      </c>
      <c r="N18" s="235">
        <v>2.5712300208478109</v>
      </c>
      <c r="O18" s="234">
        <v>0</v>
      </c>
      <c r="P18" s="235">
        <v>0</v>
      </c>
      <c r="Q18" s="234">
        <v>0</v>
      </c>
      <c r="R18" s="235">
        <v>0</v>
      </c>
      <c r="S18" s="234">
        <v>0</v>
      </c>
      <c r="T18" s="235">
        <v>0</v>
      </c>
      <c r="U18" s="234">
        <v>38</v>
      </c>
      <c r="V18" s="235">
        <v>2.6407227241139681</v>
      </c>
      <c r="W18" s="234">
        <v>13</v>
      </c>
      <c r="X18" s="235">
        <f t="shared" si="0"/>
        <v>0.90340514246004167</v>
      </c>
      <c r="Z18" s="305"/>
      <c r="AA18" s="305"/>
      <c r="AB18" s="305"/>
      <c r="AC18" s="948">
        <v>44500</v>
      </c>
      <c r="AD18" s="946">
        <v>26213</v>
      </c>
      <c r="AE18" s="946">
        <v>13678</v>
      </c>
      <c r="AF18" s="588"/>
      <c r="AG18" s="305"/>
      <c r="AH18" s="305"/>
      <c r="AI18" s="306"/>
      <c r="AJ18" s="949"/>
    </row>
    <row r="19" spans="1:36" s="232" customFormat="1" ht="14.25" x14ac:dyDescent="0.15">
      <c r="A19" s="224"/>
      <c r="B19" s="233" t="s">
        <v>43</v>
      </c>
      <c r="C19" s="226"/>
      <c r="D19" s="801">
        <v>72052</v>
      </c>
      <c r="E19" s="226"/>
      <c r="F19" s="234">
        <v>683</v>
      </c>
      <c r="G19" s="235">
        <v>0.94792649752956193</v>
      </c>
      <c r="H19" s="226"/>
      <c r="I19" s="234">
        <v>988</v>
      </c>
      <c r="J19" s="235">
        <v>1.3712318880808305</v>
      </c>
      <c r="K19" s="234">
        <v>926</v>
      </c>
      <c r="L19" s="235">
        <v>93.724696356275302</v>
      </c>
      <c r="M19" s="234">
        <v>20</v>
      </c>
      <c r="N19" s="235">
        <v>2.0242914979757085</v>
      </c>
      <c r="O19" s="234">
        <v>9</v>
      </c>
      <c r="P19" s="235">
        <v>0.91093117408906876</v>
      </c>
      <c r="Q19" s="234">
        <v>3</v>
      </c>
      <c r="R19" s="235">
        <v>0.30364372469635625</v>
      </c>
      <c r="S19" s="234">
        <v>0</v>
      </c>
      <c r="T19" s="235">
        <v>0</v>
      </c>
      <c r="U19" s="234">
        <v>11</v>
      </c>
      <c r="V19" s="235">
        <v>1.1133603238866396</v>
      </c>
      <c r="W19" s="234">
        <v>19</v>
      </c>
      <c r="X19" s="235">
        <f t="shared" si="0"/>
        <v>1.9230769230769231</v>
      </c>
      <c r="Z19" s="305"/>
      <c r="AA19" s="305"/>
      <c r="AB19" s="305"/>
      <c r="AC19" s="948">
        <v>44530</v>
      </c>
      <c r="AD19" s="946">
        <v>25655</v>
      </c>
      <c r="AE19" s="946">
        <v>14422</v>
      </c>
      <c r="AF19" s="588"/>
      <c r="AG19" s="305"/>
      <c r="AH19" s="305"/>
      <c r="AI19" s="306"/>
      <c r="AJ19" s="949"/>
    </row>
    <row r="20" spans="1:36" s="232" customFormat="1" ht="14.25" x14ac:dyDescent="0.15">
      <c r="A20" s="224"/>
      <c r="B20" s="233" t="s">
        <v>44</v>
      </c>
      <c r="C20" s="226"/>
      <c r="D20" s="801">
        <v>202557</v>
      </c>
      <c r="E20" s="226"/>
      <c r="F20" s="234">
        <v>3928</v>
      </c>
      <c r="G20" s="235">
        <v>1.9392072354942065</v>
      </c>
      <c r="H20" s="226"/>
      <c r="I20" s="234">
        <v>3091</v>
      </c>
      <c r="J20" s="235">
        <v>1.5259902150999471</v>
      </c>
      <c r="K20" s="234">
        <v>2223</v>
      </c>
      <c r="L20" s="235">
        <v>71.918472986088645</v>
      </c>
      <c r="M20" s="234">
        <v>0</v>
      </c>
      <c r="N20" s="235">
        <v>0</v>
      </c>
      <c r="O20" s="234">
        <v>834</v>
      </c>
      <c r="P20" s="235">
        <v>26.981559365901003</v>
      </c>
      <c r="Q20" s="234">
        <v>0</v>
      </c>
      <c r="R20" s="235">
        <v>0</v>
      </c>
      <c r="S20" s="234">
        <v>9</v>
      </c>
      <c r="T20" s="235">
        <v>0.29116790682626986</v>
      </c>
      <c r="U20" s="234">
        <v>24</v>
      </c>
      <c r="V20" s="235">
        <v>0.77644775153671952</v>
      </c>
      <c r="W20" s="234">
        <v>1</v>
      </c>
      <c r="X20" s="235">
        <f t="shared" si="0"/>
        <v>3.2351989647363313E-2</v>
      </c>
      <c r="Z20" s="305"/>
      <c r="AA20" s="305"/>
      <c r="AB20" s="305"/>
      <c r="AC20" s="948">
        <v>44561</v>
      </c>
      <c r="AD20" s="946">
        <v>24712</v>
      </c>
      <c r="AE20" s="946">
        <v>14501</v>
      </c>
      <c r="AF20" s="588"/>
      <c r="AG20" s="305"/>
      <c r="AH20" s="305"/>
      <c r="AI20" s="306"/>
      <c r="AJ20" s="949"/>
    </row>
    <row r="21" spans="1:36" s="232" customFormat="1" ht="14.25" x14ac:dyDescent="0.15">
      <c r="A21" s="224"/>
      <c r="B21" s="233" t="s">
        <v>6</v>
      </c>
      <c r="C21" s="226"/>
      <c r="D21" s="801">
        <v>144001</v>
      </c>
      <c r="E21" s="226"/>
      <c r="F21" s="234">
        <v>10</v>
      </c>
      <c r="G21" s="235">
        <v>6.9443962194706988E-3</v>
      </c>
      <c r="H21" s="226"/>
      <c r="I21" s="234">
        <v>2299</v>
      </c>
      <c r="J21" s="235">
        <v>1.5965166908563133</v>
      </c>
      <c r="K21" s="234">
        <v>2119</v>
      </c>
      <c r="L21" s="235">
        <v>92.170508916920397</v>
      </c>
      <c r="M21" s="234">
        <v>27</v>
      </c>
      <c r="N21" s="235">
        <v>1.17442366246194</v>
      </c>
      <c r="O21" s="234">
        <v>122</v>
      </c>
      <c r="P21" s="235">
        <v>5.3066550674206177</v>
      </c>
      <c r="Q21" s="234">
        <v>17</v>
      </c>
      <c r="R21" s="235">
        <v>0.73945193562418443</v>
      </c>
      <c r="S21" s="234">
        <v>1</v>
      </c>
      <c r="T21" s="235">
        <v>4.3497172683775558E-2</v>
      </c>
      <c r="U21" s="234">
        <v>0</v>
      </c>
      <c r="V21" s="235">
        <v>0</v>
      </c>
      <c r="W21" s="234">
        <v>13</v>
      </c>
      <c r="X21" s="235">
        <f t="shared" si="0"/>
        <v>0.56546324488908217</v>
      </c>
      <c r="Z21" s="305"/>
      <c r="AA21" s="305"/>
      <c r="AB21" s="305"/>
      <c r="AC21" s="948">
        <v>44592</v>
      </c>
      <c r="AD21" s="946">
        <v>15800</v>
      </c>
      <c r="AE21" s="946">
        <v>18653</v>
      </c>
      <c r="AF21" s="588"/>
      <c r="AG21" s="305"/>
      <c r="AH21" s="305"/>
      <c r="AI21" s="306"/>
      <c r="AJ21" s="949"/>
    </row>
    <row r="22" spans="1:36" s="232" customFormat="1" ht="14.25" x14ac:dyDescent="0.15">
      <c r="A22" s="224"/>
      <c r="B22" s="233" t="s">
        <v>5</v>
      </c>
      <c r="C22" s="226"/>
      <c r="D22" s="801">
        <v>34931</v>
      </c>
      <c r="E22" s="226"/>
      <c r="F22" s="234">
        <v>162</v>
      </c>
      <c r="G22" s="235">
        <v>0.46377143511494084</v>
      </c>
      <c r="H22" s="226"/>
      <c r="I22" s="234">
        <v>524</v>
      </c>
      <c r="J22" s="235">
        <v>1.5001001975322779</v>
      </c>
      <c r="K22" s="234">
        <v>507</v>
      </c>
      <c r="L22" s="235">
        <v>96.755725190839698</v>
      </c>
      <c r="M22" s="234">
        <v>5</v>
      </c>
      <c r="N22" s="235">
        <v>0.95419847328244278</v>
      </c>
      <c r="O22" s="234">
        <v>5</v>
      </c>
      <c r="P22" s="235">
        <v>0.95419847328244278</v>
      </c>
      <c r="Q22" s="234">
        <v>1</v>
      </c>
      <c r="R22" s="235">
        <v>0.19083969465648853</v>
      </c>
      <c r="S22" s="234">
        <v>0</v>
      </c>
      <c r="T22" s="235">
        <v>0</v>
      </c>
      <c r="U22" s="234">
        <v>0</v>
      </c>
      <c r="V22" s="235">
        <v>0</v>
      </c>
      <c r="W22" s="234">
        <v>6</v>
      </c>
      <c r="X22" s="235">
        <f t="shared" si="0"/>
        <v>1.1450381679389312</v>
      </c>
      <c r="Z22" s="305"/>
      <c r="AA22" s="305"/>
      <c r="AB22" s="305"/>
      <c r="AC22" s="948">
        <v>44620</v>
      </c>
      <c r="AD22" s="946">
        <v>21660</v>
      </c>
      <c r="AE22" s="946">
        <v>18762</v>
      </c>
      <c r="AF22" s="588"/>
      <c r="AG22" s="305"/>
      <c r="AH22" s="305"/>
      <c r="AI22" s="306"/>
      <c r="AJ22" s="949"/>
    </row>
    <row r="23" spans="1:36" s="232" customFormat="1" ht="14.25" x14ac:dyDescent="0.15">
      <c r="A23" s="224"/>
      <c r="B23" s="233" t="s">
        <v>38</v>
      </c>
      <c r="C23" s="226"/>
      <c r="D23" s="801">
        <v>73751</v>
      </c>
      <c r="E23" s="226"/>
      <c r="F23" s="234">
        <v>999</v>
      </c>
      <c r="G23" s="235">
        <v>1.3545579042996028</v>
      </c>
      <c r="H23" s="226"/>
      <c r="I23" s="234">
        <v>939</v>
      </c>
      <c r="J23" s="235">
        <v>1.2732030752125394</v>
      </c>
      <c r="K23" s="234">
        <v>899</v>
      </c>
      <c r="L23" s="235">
        <v>95.740149094781685</v>
      </c>
      <c r="M23" s="234">
        <v>20</v>
      </c>
      <c r="N23" s="235">
        <v>2.1299254526091587</v>
      </c>
      <c r="O23" s="234">
        <v>0</v>
      </c>
      <c r="P23" s="235">
        <v>0</v>
      </c>
      <c r="Q23" s="234">
        <v>1</v>
      </c>
      <c r="R23" s="235">
        <v>0.10649627263045794</v>
      </c>
      <c r="S23" s="234">
        <v>1</v>
      </c>
      <c r="T23" s="235">
        <v>0.10649627263045794</v>
      </c>
      <c r="U23" s="234">
        <v>17</v>
      </c>
      <c r="V23" s="235">
        <v>1.8104366347177849</v>
      </c>
      <c r="W23" s="234">
        <v>1</v>
      </c>
      <c r="X23" s="235">
        <f t="shared" si="0"/>
        <v>0.10649627263045794</v>
      </c>
      <c r="Z23" s="305"/>
      <c r="AA23" s="305"/>
      <c r="AB23" s="305"/>
      <c r="AC23" s="948">
        <v>44651</v>
      </c>
      <c r="AD23" s="946">
        <v>28954</v>
      </c>
      <c r="AE23" s="946">
        <v>17183</v>
      </c>
      <c r="AF23" s="588"/>
      <c r="AG23" s="305"/>
      <c r="AH23" s="305"/>
      <c r="AI23" s="306"/>
      <c r="AJ23" s="949"/>
    </row>
    <row r="24" spans="1:36" s="232" customFormat="1" ht="14.25" x14ac:dyDescent="0.15">
      <c r="A24" s="224"/>
      <c r="B24" s="233" t="s">
        <v>45</v>
      </c>
      <c r="C24" s="226"/>
      <c r="D24" s="801">
        <v>176438</v>
      </c>
      <c r="E24" s="226"/>
      <c r="F24" s="234">
        <v>799</v>
      </c>
      <c r="G24" s="235">
        <v>0.45285029302077784</v>
      </c>
      <c r="H24" s="226"/>
      <c r="I24" s="234">
        <v>2156</v>
      </c>
      <c r="J24" s="235">
        <v>1.2219589884265294</v>
      </c>
      <c r="K24" s="234">
        <v>1880</v>
      </c>
      <c r="L24" s="235">
        <v>87.198515769944336</v>
      </c>
      <c r="M24" s="234">
        <v>65</v>
      </c>
      <c r="N24" s="235">
        <v>3.0148423005565865</v>
      </c>
      <c r="O24" s="234">
        <v>1</v>
      </c>
      <c r="P24" s="235">
        <v>4.63821892393321E-2</v>
      </c>
      <c r="Q24" s="234">
        <v>0</v>
      </c>
      <c r="R24" s="235">
        <v>0</v>
      </c>
      <c r="S24" s="234">
        <v>0</v>
      </c>
      <c r="T24" s="235">
        <v>0</v>
      </c>
      <c r="U24" s="234">
        <v>26</v>
      </c>
      <c r="V24" s="235">
        <v>1.2059369202226344</v>
      </c>
      <c r="W24" s="234">
        <v>184</v>
      </c>
      <c r="X24" s="235">
        <f t="shared" si="0"/>
        <v>8.5343228200371062</v>
      </c>
      <c r="Z24" s="305"/>
      <c r="AA24" s="305"/>
      <c r="AB24" s="305"/>
      <c r="AC24" s="948">
        <v>44681</v>
      </c>
      <c r="AD24" s="946">
        <v>20498</v>
      </c>
      <c r="AE24" s="946">
        <v>16055</v>
      </c>
      <c r="AF24" s="588"/>
      <c r="AG24" s="305"/>
      <c r="AH24" s="305"/>
      <c r="AI24" s="306"/>
      <c r="AJ24" s="949"/>
    </row>
    <row r="25" spans="1:36" s="240" customFormat="1" ht="14.25" x14ac:dyDescent="0.15">
      <c r="A25" s="239"/>
      <c r="B25" s="233" t="s">
        <v>46</v>
      </c>
      <c r="C25" s="226"/>
      <c r="D25" s="801">
        <v>40749</v>
      </c>
      <c r="E25" s="226"/>
      <c r="F25" s="234">
        <v>756</v>
      </c>
      <c r="G25" s="235">
        <v>1.8552602517853198</v>
      </c>
      <c r="H25" s="226"/>
      <c r="I25" s="234">
        <v>491</v>
      </c>
      <c r="J25" s="235">
        <v>1.2049375444796191</v>
      </c>
      <c r="K25" s="234">
        <v>427</v>
      </c>
      <c r="L25" s="235">
        <v>86.965376782077399</v>
      </c>
      <c r="M25" s="234">
        <v>7</v>
      </c>
      <c r="N25" s="235">
        <v>1.4256619144602851</v>
      </c>
      <c r="O25" s="234">
        <v>3</v>
      </c>
      <c r="P25" s="235">
        <v>0.61099796334012213</v>
      </c>
      <c r="Q25" s="234">
        <v>24</v>
      </c>
      <c r="R25" s="235">
        <v>4.887983706720977</v>
      </c>
      <c r="S25" s="234">
        <v>17</v>
      </c>
      <c r="T25" s="235">
        <v>3.4623217922606928</v>
      </c>
      <c r="U25" s="234">
        <v>8</v>
      </c>
      <c r="V25" s="235">
        <v>1.6293279022403258</v>
      </c>
      <c r="W25" s="234">
        <v>5</v>
      </c>
      <c r="X25" s="235">
        <f t="shared" si="0"/>
        <v>1.0183299389002036</v>
      </c>
      <c r="Z25" s="305"/>
      <c r="AA25" s="305"/>
      <c r="AB25" s="305"/>
      <c r="AC25" s="948">
        <v>44712</v>
      </c>
      <c r="AD25" s="946">
        <v>23876</v>
      </c>
      <c r="AE25" s="946">
        <v>15983</v>
      </c>
      <c r="AF25" s="588"/>
      <c r="AG25" s="305"/>
      <c r="AH25" s="305"/>
      <c r="AI25" s="306"/>
      <c r="AJ25" s="949"/>
    </row>
    <row r="26" spans="1:36" s="232" customFormat="1" ht="14.25" x14ac:dyDescent="0.15">
      <c r="B26" s="233" t="s">
        <v>47</v>
      </c>
      <c r="C26" s="226"/>
      <c r="D26" s="803">
        <v>16216</v>
      </c>
      <c r="E26" s="226"/>
      <c r="F26" s="238">
        <v>320</v>
      </c>
      <c r="G26" s="235">
        <v>1.9733596447952639</v>
      </c>
      <c r="H26" s="226"/>
      <c r="I26" s="238">
        <v>246</v>
      </c>
      <c r="J26" s="235">
        <v>1.5170202269363591</v>
      </c>
      <c r="K26" s="238">
        <v>241</v>
      </c>
      <c r="L26" s="235">
        <v>97.967479674796749</v>
      </c>
      <c r="M26" s="238">
        <v>2</v>
      </c>
      <c r="N26" s="235">
        <v>0.81300813008130091</v>
      </c>
      <c r="O26" s="238">
        <v>0</v>
      </c>
      <c r="P26" s="235">
        <v>0</v>
      </c>
      <c r="Q26" s="238">
        <v>0</v>
      </c>
      <c r="R26" s="235">
        <v>0</v>
      </c>
      <c r="S26" s="238">
        <v>0</v>
      </c>
      <c r="T26" s="235">
        <v>0</v>
      </c>
      <c r="U26" s="238">
        <v>0</v>
      </c>
      <c r="V26" s="235">
        <v>0</v>
      </c>
      <c r="W26" s="238">
        <v>3</v>
      </c>
      <c r="X26" s="235">
        <f t="shared" si="0"/>
        <v>1.2195121951219512</v>
      </c>
      <c r="Z26" s="305"/>
      <c r="AA26" s="305"/>
      <c r="AB26" s="305"/>
      <c r="AC26" s="948">
        <v>44742</v>
      </c>
      <c r="AD26" s="946">
        <v>25318</v>
      </c>
      <c r="AE26" s="946">
        <v>16449</v>
      </c>
      <c r="AF26" s="588"/>
      <c r="AG26" s="305"/>
      <c r="AH26" s="305"/>
      <c r="AI26" s="306"/>
      <c r="AJ26" s="949"/>
    </row>
    <row r="27" spans="1:36" s="232" customFormat="1" ht="14.25" x14ac:dyDescent="0.15">
      <c r="B27" s="233" t="s">
        <v>48</v>
      </c>
      <c r="C27" s="226"/>
      <c r="D27" s="803">
        <v>67502</v>
      </c>
      <c r="E27" s="226"/>
      <c r="F27" s="238">
        <v>783</v>
      </c>
      <c r="G27" s="235">
        <v>1.1599656306479809</v>
      </c>
      <c r="H27" s="226"/>
      <c r="I27" s="238">
        <v>955</v>
      </c>
      <c r="J27" s="235">
        <v>1.4147728956179078</v>
      </c>
      <c r="K27" s="238">
        <v>817</v>
      </c>
      <c r="L27" s="235">
        <v>85.549738219895289</v>
      </c>
      <c r="M27" s="238">
        <v>11</v>
      </c>
      <c r="N27" s="235">
        <v>1.1518324607329842</v>
      </c>
      <c r="O27" s="238">
        <v>95</v>
      </c>
      <c r="P27" s="235">
        <v>9.9476439790575917</v>
      </c>
      <c r="Q27" s="238">
        <v>6</v>
      </c>
      <c r="R27" s="235">
        <v>0.62827225130890052</v>
      </c>
      <c r="S27" s="238">
        <v>8</v>
      </c>
      <c r="T27" s="235">
        <v>0.83769633507853414</v>
      </c>
      <c r="U27" s="238">
        <v>16</v>
      </c>
      <c r="V27" s="235">
        <v>1.6753926701570683</v>
      </c>
      <c r="W27" s="238">
        <v>2</v>
      </c>
      <c r="X27" s="235">
        <f t="shared" si="0"/>
        <v>0.20942408376963353</v>
      </c>
      <c r="Z27" s="305"/>
      <c r="AA27" s="305"/>
      <c r="AB27" s="305"/>
      <c r="AC27" s="948">
        <v>44773</v>
      </c>
      <c r="AD27" s="946">
        <v>29962</v>
      </c>
      <c r="AE27" s="946">
        <v>16217</v>
      </c>
      <c r="AF27" s="588"/>
      <c r="AG27" s="305"/>
      <c r="AH27" s="305"/>
      <c r="AI27" s="306"/>
      <c r="AJ27" s="949"/>
    </row>
    <row r="28" spans="1:36" s="232" customFormat="1" ht="14.25" x14ac:dyDescent="0.15">
      <c r="B28" s="233" t="s">
        <v>49</v>
      </c>
      <c r="C28" s="226"/>
      <c r="D28" s="803">
        <v>9150</v>
      </c>
      <c r="E28" s="226"/>
      <c r="F28" s="238">
        <v>170</v>
      </c>
      <c r="G28" s="242">
        <v>1.8579234972677594</v>
      </c>
      <c r="H28" s="226"/>
      <c r="I28" s="238">
        <v>200</v>
      </c>
      <c r="J28" s="242">
        <v>2.1857923497267762</v>
      </c>
      <c r="K28" s="238">
        <v>38</v>
      </c>
      <c r="L28" s="242">
        <v>19</v>
      </c>
      <c r="M28" s="238">
        <v>1</v>
      </c>
      <c r="N28" s="242">
        <v>0.5</v>
      </c>
      <c r="O28" s="238">
        <v>159</v>
      </c>
      <c r="P28" s="242">
        <v>79.5</v>
      </c>
      <c r="Q28" s="238">
        <v>0</v>
      </c>
      <c r="R28" s="242">
        <v>0</v>
      </c>
      <c r="S28" s="238">
        <v>0</v>
      </c>
      <c r="T28" s="242">
        <v>0</v>
      </c>
      <c r="U28" s="238">
        <v>2</v>
      </c>
      <c r="V28" s="242">
        <v>1</v>
      </c>
      <c r="W28" s="238">
        <v>0</v>
      </c>
      <c r="X28" s="242">
        <f t="shared" si="0"/>
        <v>0</v>
      </c>
      <c r="Z28" s="305"/>
      <c r="AA28" s="305"/>
      <c r="AB28" s="305"/>
      <c r="AC28" s="948">
        <v>44804</v>
      </c>
      <c r="AD28" s="946">
        <v>19002</v>
      </c>
      <c r="AE28" s="946">
        <v>17806</v>
      </c>
      <c r="AF28" s="588"/>
      <c r="AG28" s="305"/>
      <c r="AH28" s="305"/>
      <c r="AI28" s="306"/>
      <c r="AJ28" s="949"/>
    </row>
    <row r="29" spans="1:36" s="232" customFormat="1" ht="14.25" x14ac:dyDescent="0.15">
      <c r="B29" s="244" t="s">
        <v>4</v>
      </c>
      <c r="C29" s="226"/>
      <c r="D29" s="804">
        <v>3415</v>
      </c>
      <c r="E29" s="226"/>
      <c r="F29" s="245">
        <v>39</v>
      </c>
      <c r="G29" s="246">
        <v>1.1420204978038067</v>
      </c>
      <c r="H29" s="226"/>
      <c r="I29" s="245">
        <v>31</v>
      </c>
      <c r="J29" s="246">
        <v>0.90775988286969245</v>
      </c>
      <c r="K29" s="245">
        <v>25</v>
      </c>
      <c r="L29" s="246">
        <v>80.645161290322577</v>
      </c>
      <c r="M29" s="245">
        <v>2</v>
      </c>
      <c r="N29" s="246">
        <v>6.4516129032258061</v>
      </c>
      <c r="O29" s="245">
        <v>1</v>
      </c>
      <c r="P29" s="246">
        <v>3.225806451612903</v>
      </c>
      <c r="Q29" s="245">
        <v>0</v>
      </c>
      <c r="R29" s="246">
        <v>0</v>
      </c>
      <c r="S29" s="245">
        <v>0</v>
      </c>
      <c r="T29" s="246">
        <v>0</v>
      </c>
      <c r="U29" s="245">
        <v>1</v>
      </c>
      <c r="V29" s="246">
        <v>3.225806451612903</v>
      </c>
      <c r="W29" s="245">
        <v>2</v>
      </c>
      <c r="X29" s="246">
        <f t="shared" si="0"/>
        <v>6.4516129032258061</v>
      </c>
      <c r="Z29" s="305"/>
      <c r="AA29" s="305"/>
      <c r="AB29" s="305"/>
      <c r="AC29" s="948">
        <v>44834</v>
      </c>
      <c r="AD29" s="946">
        <v>23558</v>
      </c>
      <c r="AE29" s="946">
        <v>17545</v>
      </c>
      <c r="AF29" s="588"/>
      <c r="AG29" s="305"/>
      <c r="AH29" s="305"/>
      <c r="AI29" s="306"/>
      <c r="AJ29" s="949"/>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8">
        <v>44865</v>
      </c>
      <c r="AD30" s="946">
        <v>27902</v>
      </c>
      <c r="AE30" s="946">
        <v>14112</v>
      </c>
      <c r="AF30" s="584"/>
      <c r="AG30" s="309"/>
      <c r="AH30" s="305"/>
      <c r="AI30" s="306"/>
      <c r="AJ30" s="949"/>
    </row>
    <row r="31" spans="1:36" s="251" customFormat="1" x14ac:dyDescent="0.15">
      <c r="B31" s="252" t="s">
        <v>3</v>
      </c>
      <c r="C31" s="211"/>
      <c r="D31" s="805">
        <v>1408466</v>
      </c>
      <c r="E31" s="211"/>
      <c r="F31" s="253">
        <v>15028</v>
      </c>
      <c r="G31" s="254">
        <v>1.0669764126361587</v>
      </c>
      <c r="H31" s="211"/>
      <c r="I31" s="253">
        <v>18428</v>
      </c>
      <c r="J31" s="254">
        <v>1.3083737910606292</v>
      </c>
      <c r="K31" s="253">
        <v>16107</v>
      </c>
      <c r="L31" s="254">
        <v>87.405035815064039</v>
      </c>
      <c r="M31" s="253">
        <v>250</v>
      </c>
      <c r="N31" s="254">
        <v>1.3566312133709573</v>
      </c>
      <c r="O31" s="253">
        <v>1373</v>
      </c>
      <c r="P31" s="254">
        <v>7.4506186238332965</v>
      </c>
      <c r="Q31" s="253">
        <v>228</v>
      </c>
      <c r="R31" s="254">
        <v>1.2372476665943131</v>
      </c>
      <c r="S31" s="253">
        <v>37</v>
      </c>
      <c r="T31" s="254">
        <v>0.20078141957890167</v>
      </c>
      <c r="U31" s="253">
        <v>156</v>
      </c>
      <c r="V31" s="254">
        <v>0.84653787714347728</v>
      </c>
      <c r="W31" s="253">
        <f>SUM(W12:W29)</f>
        <v>277</v>
      </c>
      <c r="X31" s="254">
        <f>W31/$I31*100</f>
        <v>1.5031473844150207</v>
      </c>
      <c r="Z31" s="305"/>
      <c r="AA31" s="305"/>
      <c r="AB31" s="309"/>
      <c r="AC31" s="948">
        <v>44895</v>
      </c>
      <c r="AD31" s="946">
        <v>25864</v>
      </c>
      <c r="AE31" s="946">
        <v>14618</v>
      </c>
      <c r="AF31" s="588"/>
      <c r="AG31" s="305"/>
      <c r="AH31" s="309"/>
      <c r="AI31" s="309"/>
      <c r="AJ31" s="438"/>
    </row>
    <row r="32" spans="1:36" s="256" customFormat="1" ht="6.75" customHeight="1" x14ac:dyDescent="0.2">
      <c r="B32" s="257" t="s">
        <v>42</v>
      </c>
      <c r="C32" s="258"/>
      <c r="E32" s="258"/>
      <c r="Z32" s="439"/>
      <c r="AA32" s="439"/>
      <c r="AB32" s="439"/>
      <c r="AC32" s="948">
        <v>44926</v>
      </c>
      <c r="AD32" s="946">
        <v>27618</v>
      </c>
      <c r="AE32" s="946">
        <v>15332</v>
      </c>
      <c r="AF32" s="297"/>
      <c r="AG32" s="439"/>
      <c r="AH32" s="439"/>
      <c r="AI32" s="439"/>
    </row>
    <row r="33" spans="2:35" s="251" customFormat="1" x14ac:dyDescent="0.2">
      <c r="B33" s="1091" t="s">
        <v>400</v>
      </c>
      <c r="C33" s="1091"/>
      <c r="D33" s="1091"/>
      <c r="E33" s="1091"/>
      <c r="F33" s="1091"/>
      <c r="G33" s="1091"/>
      <c r="H33" s="1091"/>
      <c r="I33" s="1091"/>
      <c r="J33" s="1091"/>
      <c r="K33" s="1091"/>
      <c r="L33" s="1091"/>
      <c r="M33" s="1091"/>
      <c r="N33" s="1091"/>
      <c r="O33" s="1091"/>
      <c r="P33" s="1091"/>
      <c r="Q33" s="1091"/>
      <c r="R33" s="1091"/>
      <c r="S33" s="1091"/>
      <c r="T33" s="1091"/>
      <c r="U33" s="1091"/>
      <c r="V33" s="1091"/>
      <c r="W33" s="1091"/>
      <c r="X33" s="1091"/>
      <c r="Z33" s="439"/>
      <c r="AA33" s="439"/>
      <c r="AB33" s="439"/>
      <c r="AC33" s="948">
        <v>44957</v>
      </c>
      <c r="AD33" s="946">
        <v>19275</v>
      </c>
      <c r="AE33" s="946">
        <v>18183</v>
      </c>
      <c r="AF33" s="297"/>
      <c r="AG33" s="439"/>
      <c r="AH33" s="439"/>
      <c r="AI33" s="439"/>
    </row>
    <row r="34" spans="2:35" s="251" customFormat="1" ht="11.25"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W34" s="1091"/>
      <c r="X34" s="1091"/>
      <c r="Z34" s="439"/>
      <c r="AA34" s="439"/>
      <c r="AB34" s="439"/>
      <c r="AC34" s="948">
        <v>44985</v>
      </c>
      <c r="AD34" s="946">
        <v>22255</v>
      </c>
      <c r="AE34" s="946">
        <v>17384</v>
      </c>
      <c r="AF34" s="297"/>
      <c r="AG34" s="439"/>
      <c r="AH34" s="439"/>
      <c r="AI34" s="439"/>
    </row>
    <row r="35" spans="2:35" x14ac:dyDescent="0.2">
      <c r="B35" s="1075"/>
      <c r="C35" s="1075"/>
      <c r="D35" s="1075"/>
      <c r="E35" s="262"/>
      <c r="F35" s="262"/>
      <c r="AC35" s="948">
        <v>45016</v>
      </c>
      <c r="AD35" s="946">
        <f>GETPIVOTDATA("Suma de AltasPIA",[1]td!$A$3,"Fecha",$AC35)</f>
        <v>31089</v>
      </c>
      <c r="AE35" s="946">
        <f>GETPIVOTDATA("Suma de BajasPIA",[1]td!$A$3,"Fecha",$AC35)</f>
        <v>20191</v>
      </c>
    </row>
    <row r="36" spans="2:35" x14ac:dyDescent="0.2">
      <c r="B36" s="1076"/>
      <c r="C36" s="1076"/>
      <c r="D36" s="1076"/>
      <c r="E36" s="262"/>
      <c r="F36" s="262"/>
      <c r="AC36" s="948">
        <v>45046</v>
      </c>
      <c r="AD36" s="946">
        <f>GETPIVOTDATA("Suma de AltasPIA",[1]td!$A$3,"Fecha",$AC36)</f>
        <v>29256</v>
      </c>
      <c r="AE36" s="946">
        <f>GETPIVOTDATA("Suma de BajasPIA",[1]td!$A$3,"Fecha",$AC36)</f>
        <v>18363</v>
      </c>
    </row>
    <row r="37" spans="2:35" x14ac:dyDescent="0.2">
      <c r="AC37" s="948">
        <v>45077</v>
      </c>
      <c r="AD37" s="946">
        <f>GETPIVOTDATA("Suma de AltasPIA",[1]td!$A$3,"Fecha",$AC37)</f>
        <v>26178</v>
      </c>
      <c r="AE37" s="946">
        <f>GETPIVOTDATA("Suma de BajasPIA",[1]td!$A$3,"Fecha",$AC37)</f>
        <v>15112</v>
      </c>
    </row>
    <row r="38" spans="2:35" x14ac:dyDescent="0.2">
      <c r="AC38" s="948">
        <v>45107</v>
      </c>
      <c r="AD38" s="946">
        <f>GETPIVOTDATA("Suma de AltasPIA",[1]td!$A$3,"Fecha",$AC38)</f>
        <v>26589</v>
      </c>
      <c r="AE38" s="946">
        <f>GETPIVOTDATA("Suma de BajasPIA",[1]td!$A$3,"Fecha",$AC38)</f>
        <v>15064</v>
      </c>
    </row>
    <row r="39" spans="2:35" x14ac:dyDescent="0.2">
      <c r="AC39" s="948">
        <v>45138</v>
      </c>
      <c r="AD39" s="946">
        <f>GETPIVOTDATA("Suma de AltasPIA",[1]td!$A$3,"Fecha",$AC39)</f>
        <v>21178</v>
      </c>
      <c r="AE39" s="946">
        <f>GETPIVOTDATA("Suma de BajasPIA",[1]td!$A$3,"Fecha",$AC39)</f>
        <v>19930</v>
      </c>
      <c r="AF39" s="948"/>
    </row>
    <row r="40" spans="2:35" x14ac:dyDescent="0.2">
      <c r="AC40" s="948">
        <v>45169</v>
      </c>
      <c r="AD40" s="946">
        <f>GETPIVOTDATA("Suma de AltasPIA",[1]td!$A$3,"Fecha",$AC40)</f>
        <v>19953</v>
      </c>
      <c r="AE40" s="946">
        <f>GETPIVOTDATA("Suma de BajasPIA",[1]td!$A$3,"Fecha",$AC40)</f>
        <v>13281</v>
      </c>
    </row>
    <row r="41" spans="2:35" x14ac:dyDescent="0.2">
      <c r="AC41" s="948">
        <v>45199</v>
      </c>
      <c r="AD41" s="946">
        <f>GETPIVOTDATA("Suma de AltasPIA",[1]td!$A$3,"Fecha",$AC41)</f>
        <v>25272</v>
      </c>
      <c r="AE41" s="946">
        <f>GETPIVOTDATA("Suma de BajasPIA",[1]td!$A$3,"Fecha",$AC41)</f>
        <v>16023</v>
      </c>
    </row>
    <row r="42" spans="2:35" x14ac:dyDescent="0.2">
      <c r="AC42" s="948">
        <v>45230</v>
      </c>
      <c r="AD42" s="946">
        <f>GETPIVOTDATA("Suma de AltasPIA",[1]td!$A$3,"Fecha",$AC42)</f>
        <v>25809</v>
      </c>
      <c r="AE42" s="946">
        <f>GETPIVOTDATA("Suma de BajasPIA",[1]td!$A$3,"Fecha",$AC42)</f>
        <v>14730</v>
      </c>
    </row>
    <row r="43" spans="2:35" x14ac:dyDescent="0.2">
      <c r="AC43" s="948">
        <v>45260</v>
      </c>
      <c r="AD43" s="946">
        <f>GETPIVOTDATA("Suma de AltasPIA",[1]td!$A$3,"Fecha",$AC43)</f>
        <v>23533</v>
      </c>
      <c r="AE43" s="946">
        <f>GETPIVOTDATA("Suma de BajasPIA",[1]td!$A$3,"Fecha",$AC43)</f>
        <v>14866</v>
      </c>
    </row>
    <row r="44" spans="2:35" x14ac:dyDescent="0.2">
      <c r="AC44" s="948">
        <v>45291</v>
      </c>
      <c r="AD44" s="946">
        <f>GETPIVOTDATA("Suma de AltasPIA",[1]td!$A$3,"Fecha",$AC44)</f>
        <v>26424</v>
      </c>
      <c r="AE44" s="946">
        <f>GETPIVOTDATA("Suma de BajasPIA",[1]td!$A$3,"Fecha",$AC44)</f>
        <v>15255</v>
      </c>
    </row>
    <row r="45" spans="2:35" x14ac:dyDescent="0.2">
      <c r="AC45" s="948">
        <v>45322</v>
      </c>
      <c r="AD45" s="946">
        <f>GETPIVOTDATA("Suma de AltasPIA",[1]td!$A$3,"Fecha",$AC45)</f>
        <v>15028</v>
      </c>
      <c r="AE45" s="946">
        <f>GETPIVOTDATA("Suma de BajasPIA",[1]td!$A$3,"Fecha",$AC45)</f>
        <v>18428</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110" zoomScaleNormal="11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9"/>
      <c r="C3" s="1069"/>
      <c r="D3" s="1069"/>
      <c r="E3" s="1069"/>
      <c r="F3" s="1069"/>
      <c r="G3" s="1069"/>
      <c r="H3" s="1069"/>
      <c r="I3" s="1069"/>
      <c r="J3" s="1069"/>
      <c r="K3" s="1069"/>
      <c r="L3" s="45"/>
      <c r="M3" s="45"/>
      <c r="W3" s="89"/>
      <c r="AA3" s="89"/>
      <c r="AD3" s="88"/>
    </row>
    <row r="4" spans="2:32"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1"/>
    </row>
    <row r="5" spans="2:32" s="7" customFormat="1" ht="39" customHeight="1" x14ac:dyDescent="0.2">
      <c r="B5" s="1042" t="s">
        <v>439</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3"/>
    </row>
    <row r="6" spans="2:32" s="7" customFormat="1" ht="14.2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103" t="s">
        <v>30</v>
      </c>
      <c r="C8" s="68"/>
      <c r="D8" s="1103" t="s">
        <v>120</v>
      </c>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2" s="83" customFormat="1" ht="21.75" customHeight="1" x14ac:dyDescent="0.2">
      <c r="B9" s="1104"/>
      <c r="C9" s="68"/>
      <c r="D9" s="1104"/>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2" s="83" customFormat="1" ht="21.75" customHeight="1" x14ac:dyDescent="0.2">
      <c r="B10" s="1105"/>
      <c r="D10" s="110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6" t="s">
        <v>27</v>
      </c>
      <c r="D12" s="417" t="s">
        <v>34</v>
      </c>
      <c r="E12" s="77">
        <v>469</v>
      </c>
      <c r="F12" s="76">
        <v>0.18057908516864316</v>
      </c>
      <c r="G12" s="74"/>
      <c r="H12" s="77">
        <v>9692</v>
      </c>
      <c r="I12" s="76">
        <v>3.73171107346373</v>
      </c>
      <c r="J12" s="74"/>
      <c r="K12" s="77">
        <v>6060</v>
      </c>
      <c r="L12" s="76">
        <v>2.3332819959956876</v>
      </c>
      <c r="M12" s="74"/>
      <c r="N12" s="77">
        <v>8968</v>
      </c>
      <c r="O12" s="76">
        <v>3.4529493300477436</v>
      </c>
      <c r="P12" s="74"/>
      <c r="Q12" s="77">
        <v>8310</v>
      </c>
      <c r="R12" s="76">
        <v>3.1995995687663639</v>
      </c>
      <c r="S12" s="74"/>
      <c r="T12" s="77">
        <v>11153</v>
      </c>
      <c r="U12" s="76">
        <v>4.2942399507161557</v>
      </c>
      <c r="V12" s="74"/>
      <c r="W12" s="77">
        <v>37524</v>
      </c>
      <c r="X12" s="76">
        <v>14.447866933620823</v>
      </c>
      <c r="Y12" s="74"/>
      <c r="Z12" s="77">
        <v>177544</v>
      </c>
      <c r="AA12" s="76">
        <f t="shared" ref="AA12:AA19" si="0">Z12*100/$AC12</f>
        <v>68.359772062220856</v>
      </c>
      <c r="AB12" s="66"/>
      <c r="AC12" s="153">
        <f>E12+H12+K12+N12+Q12+T12+W12+Z12</f>
        <v>259720</v>
      </c>
      <c r="AD12" s="75">
        <f>F12+I12+L12+O12+R12+U12+X12+AA12</f>
        <v>100</v>
      </c>
      <c r="AF12" s="425"/>
    </row>
    <row r="13" spans="2:32" s="73" customFormat="1" ht="21" customHeight="1" x14ac:dyDescent="0.2">
      <c r="B13" s="1127"/>
      <c r="D13" s="418" t="s">
        <v>52</v>
      </c>
      <c r="E13" s="415">
        <v>611</v>
      </c>
      <c r="F13" s="416">
        <v>0.17881391646375724</v>
      </c>
      <c r="G13" s="74"/>
      <c r="H13" s="415">
        <v>10906</v>
      </c>
      <c r="I13" s="416">
        <v>3.1917259786476868</v>
      </c>
      <c r="J13" s="74"/>
      <c r="K13" s="415">
        <v>7530</v>
      </c>
      <c r="L13" s="416">
        <v>2.2037132421801835</v>
      </c>
      <c r="M13" s="74"/>
      <c r="N13" s="415">
        <v>11109</v>
      </c>
      <c r="O13" s="416">
        <v>3.2511355122682151</v>
      </c>
      <c r="P13" s="74"/>
      <c r="Q13" s="415">
        <v>12277</v>
      </c>
      <c r="R13" s="416">
        <v>3.592959823937067</v>
      </c>
      <c r="S13" s="74"/>
      <c r="T13" s="415">
        <v>19356</v>
      </c>
      <c r="U13" s="416">
        <v>5.6646843978273083</v>
      </c>
      <c r="V13" s="74"/>
      <c r="W13" s="415">
        <v>61926</v>
      </c>
      <c r="X13" s="416">
        <v>18.123126990073047</v>
      </c>
      <c r="Y13" s="74"/>
      <c r="Z13" s="415">
        <v>217981</v>
      </c>
      <c r="AA13" s="416">
        <f t="shared" si="0"/>
        <v>63.793840138602732</v>
      </c>
      <c r="AB13" s="66"/>
      <c r="AC13" s="157">
        <f t="shared" ref="AC13:AD15" si="1">E13+H13+K13+N13+Q13+T13+W13+Z13</f>
        <v>341696</v>
      </c>
      <c r="AD13" s="181">
        <f t="shared" si="1"/>
        <v>100</v>
      </c>
      <c r="AF13" s="425"/>
    </row>
    <row r="14" spans="2:32" s="73" customFormat="1" ht="21" customHeight="1" x14ac:dyDescent="0.2">
      <c r="B14" s="1127"/>
      <c r="D14" s="418" t="s">
        <v>53</v>
      </c>
      <c r="E14" s="415">
        <v>275</v>
      </c>
      <c r="F14" s="416">
        <v>9.4479640496378858E-2</v>
      </c>
      <c r="G14" s="74"/>
      <c r="H14" s="415">
        <v>7559</v>
      </c>
      <c r="I14" s="416">
        <v>2.5969876454986465</v>
      </c>
      <c r="J14" s="74"/>
      <c r="K14" s="415">
        <v>6220</v>
      </c>
      <c r="L14" s="416">
        <v>2.1369576868635507</v>
      </c>
      <c r="M14" s="74"/>
      <c r="N14" s="415">
        <v>8347</v>
      </c>
      <c r="O14" s="416">
        <v>2.8677147608119067</v>
      </c>
      <c r="P14" s="74"/>
      <c r="Q14" s="415">
        <v>10823</v>
      </c>
      <c r="R14" s="416">
        <v>3.7183750876083939</v>
      </c>
      <c r="S14" s="74"/>
      <c r="T14" s="415">
        <v>18938</v>
      </c>
      <c r="U14" s="416">
        <v>6.5063833880742648</v>
      </c>
      <c r="V14" s="74"/>
      <c r="W14" s="415">
        <v>67582</v>
      </c>
      <c r="X14" s="416">
        <v>23.218629323731911</v>
      </c>
      <c r="Y14" s="74"/>
      <c r="Z14" s="415">
        <v>171324</v>
      </c>
      <c r="AA14" s="416">
        <f t="shared" si="0"/>
        <v>58.860472466914949</v>
      </c>
      <c r="AB14" s="66"/>
      <c r="AC14" s="157">
        <f t="shared" si="1"/>
        <v>291068</v>
      </c>
      <c r="AD14" s="181">
        <f t="shared" si="1"/>
        <v>100</v>
      </c>
      <c r="AF14" s="425"/>
    </row>
    <row r="15" spans="2:32" s="73" customFormat="1" ht="21" customHeight="1" x14ac:dyDescent="0.2">
      <c r="B15" s="1128"/>
      <c r="D15" s="421" t="s">
        <v>71</v>
      </c>
      <c r="E15" s="419">
        <f>SUM(E12:E14)</f>
        <v>1355</v>
      </c>
      <c r="F15" s="420">
        <f t="shared" ref="F13:F19" si="2">E15*100/$AC15</f>
        <v>0.15182345005624751</v>
      </c>
      <c r="G15" s="74"/>
      <c r="H15" s="419">
        <f>SUM(H12:H14)</f>
        <v>28157</v>
      </c>
      <c r="I15" s="420">
        <f t="shared" ref="I12:I19" si="3">H15*100/$AC15</f>
        <v>3.1549024968514843</v>
      </c>
      <c r="J15" s="74"/>
      <c r="K15" s="419">
        <f>SUM(K12:K14)</f>
        <v>19810</v>
      </c>
      <c r="L15" s="420">
        <f t="shared" ref="L12:L19" si="4">K15*100/$AC15</f>
        <v>2.2196476351396774</v>
      </c>
      <c r="M15" s="74"/>
      <c r="N15" s="419">
        <f>SUM(N12:N14)</f>
        <v>28424</v>
      </c>
      <c r="O15" s="420">
        <f t="shared" ref="O12:O19" si="5">N15*100/$AC15</f>
        <v>3.1848189995562945</v>
      </c>
      <c r="P15" s="74"/>
      <c r="Q15" s="419">
        <f>SUM(Q12:Q14)</f>
        <v>31410</v>
      </c>
      <c r="R15" s="420">
        <f t="shared" ref="R12:R19" si="6">Q15*100/$AC15</f>
        <v>3.519390823813088</v>
      </c>
      <c r="S15" s="74"/>
      <c r="T15" s="419">
        <f>SUM(T12:T14)</f>
        <v>49447</v>
      </c>
      <c r="U15" s="420">
        <f t="shared" ref="U12:U19" si="7">T15*100/$AC15</f>
        <v>5.5403794353736311</v>
      </c>
      <c r="V15" s="74"/>
      <c r="W15" s="419">
        <f>SUM(W12:W14)</f>
        <v>167032</v>
      </c>
      <c r="X15" s="420">
        <f t="shared" ref="X12:X19" si="8">W15*100/$AC15</f>
        <v>18.71540554228423</v>
      </c>
      <c r="Y15" s="74"/>
      <c r="Z15" s="419">
        <f>SUM(Z12:Z14)</f>
        <v>566849</v>
      </c>
      <c r="AA15" s="420">
        <f t="shared" si="0"/>
        <v>63.513631616925345</v>
      </c>
      <c r="AB15" s="66"/>
      <c r="AC15" s="422">
        <f>SUM(AC12:AC14)</f>
        <v>892484</v>
      </c>
      <c r="AD15" s="424">
        <f t="shared" si="1"/>
        <v>100</v>
      </c>
      <c r="AF15" s="425"/>
    </row>
    <row r="16" spans="2:32" s="73" customFormat="1" ht="21" customHeight="1" x14ac:dyDescent="0.2">
      <c r="B16" s="1126" t="s">
        <v>26</v>
      </c>
      <c r="D16" s="417" t="s">
        <v>34</v>
      </c>
      <c r="E16" s="77">
        <v>587</v>
      </c>
      <c r="F16" s="76">
        <v>0.40563325778097187</v>
      </c>
      <c r="G16" s="74"/>
      <c r="H16" s="77">
        <v>20221</v>
      </c>
      <c r="I16" s="76">
        <v>13.973271048703632</v>
      </c>
      <c r="J16" s="74"/>
      <c r="K16" s="77">
        <v>9234</v>
      </c>
      <c r="L16" s="76">
        <v>6.3809497484659188</v>
      </c>
      <c r="M16" s="74"/>
      <c r="N16" s="77">
        <v>11007</v>
      </c>
      <c r="O16" s="76">
        <v>7.6061418541655152</v>
      </c>
      <c r="P16" s="74"/>
      <c r="Q16" s="77">
        <v>9354</v>
      </c>
      <c r="R16" s="76">
        <v>6.4638730720327269</v>
      </c>
      <c r="S16" s="74"/>
      <c r="T16" s="77">
        <v>12116</v>
      </c>
      <c r="U16" s="76">
        <v>8.3724915694621043</v>
      </c>
      <c r="V16" s="74"/>
      <c r="W16" s="77">
        <v>27455</v>
      </c>
      <c r="X16" s="76">
        <v>18.972165404389408</v>
      </c>
      <c r="Y16" s="74"/>
      <c r="Z16" s="77">
        <v>54738</v>
      </c>
      <c r="AA16" s="76">
        <f t="shared" si="0"/>
        <v>37.825474044999723</v>
      </c>
      <c r="AB16" s="66"/>
      <c r="AC16" s="153">
        <f>E16+H16+K16+N16+Q16+T16+W16+Z16</f>
        <v>144712</v>
      </c>
      <c r="AD16" s="75">
        <f>F16+I16+L16+O16+R16+U16+X16+AA16</f>
        <v>100</v>
      </c>
      <c r="AF16" s="425"/>
    </row>
    <row r="17" spans="2:32" s="73" customFormat="1" ht="21" customHeight="1" x14ac:dyDescent="0.2">
      <c r="B17" s="1127"/>
      <c r="D17" s="418" t="s">
        <v>52</v>
      </c>
      <c r="E17" s="415">
        <v>835</v>
      </c>
      <c r="F17" s="416">
        <v>0.41432214911627813</v>
      </c>
      <c r="G17" s="74"/>
      <c r="H17" s="415">
        <v>26319</v>
      </c>
      <c r="I17" s="416">
        <v>13.059334901306975</v>
      </c>
      <c r="J17" s="74"/>
      <c r="K17" s="415">
        <v>11671</v>
      </c>
      <c r="L17" s="416">
        <v>5.7910823980072843</v>
      </c>
      <c r="M17" s="74"/>
      <c r="N17" s="415">
        <v>14670</v>
      </c>
      <c r="O17" s="416">
        <v>7.2791687754919767</v>
      </c>
      <c r="P17" s="74"/>
      <c r="Q17" s="415">
        <v>14555</v>
      </c>
      <c r="R17" s="416">
        <v>7.2221064435777587</v>
      </c>
      <c r="S17" s="74"/>
      <c r="T17" s="415">
        <v>20932</v>
      </c>
      <c r="U17" s="416">
        <v>10.386336796768784</v>
      </c>
      <c r="V17" s="74"/>
      <c r="W17" s="415">
        <v>40461</v>
      </c>
      <c r="X17" s="416">
        <v>20.076513144184108</v>
      </c>
      <c r="Y17" s="74"/>
      <c r="Z17" s="415">
        <v>72091</v>
      </c>
      <c r="AA17" s="416">
        <f t="shared" si="0"/>
        <v>35.771135391546835</v>
      </c>
      <c r="AB17" s="66"/>
      <c r="AC17" s="157">
        <f t="shared" ref="AC17:AD19" si="9">E17+H17+K17+N17+Q17+T17+W17+Z17</f>
        <v>201534</v>
      </c>
      <c r="AD17" s="181">
        <f t="shared" si="9"/>
        <v>100</v>
      </c>
      <c r="AF17" s="425"/>
    </row>
    <row r="18" spans="2:32" s="73" customFormat="1" ht="21" customHeight="1" x14ac:dyDescent="0.2">
      <c r="B18" s="1127"/>
      <c r="D18" s="418" t="s">
        <v>53</v>
      </c>
      <c r="E18" s="415">
        <v>371</v>
      </c>
      <c r="F18" s="416">
        <v>0.21857472781260309</v>
      </c>
      <c r="G18" s="74"/>
      <c r="H18" s="415">
        <v>17075</v>
      </c>
      <c r="I18" s="416">
        <v>10.059739831267381</v>
      </c>
      <c r="J18" s="74"/>
      <c r="K18" s="415">
        <v>10515</v>
      </c>
      <c r="L18" s="416">
        <v>6.1949144553895463</v>
      </c>
      <c r="M18" s="74"/>
      <c r="N18" s="415">
        <v>11883</v>
      </c>
      <c r="O18" s="416">
        <v>7.0008719423104111</v>
      </c>
      <c r="P18" s="74"/>
      <c r="Q18" s="415">
        <v>12510</v>
      </c>
      <c r="R18" s="416">
        <v>7.3702691238158078</v>
      </c>
      <c r="S18" s="74"/>
      <c r="T18" s="415">
        <v>18372</v>
      </c>
      <c r="U18" s="416">
        <v>10.823867653296885</v>
      </c>
      <c r="V18" s="74"/>
      <c r="W18" s="415">
        <v>34878</v>
      </c>
      <c r="X18" s="416">
        <v>20.54838101522364</v>
      </c>
      <c r="Y18" s="74"/>
      <c r="Z18" s="415">
        <v>64132</v>
      </c>
      <c r="AA18" s="416">
        <f t="shared" si="0"/>
        <v>37.783381250883728</v>
      </c>
      <c r="AB18" s="66"/>
      <c r="AC18" s="157">
        <f t="shared" si="9"/>
        <v>169736</v>
      </c>
      <c r="AD18" s="181">
        <f t="shared" si="9"/>
        <v>100</v>
      </c>
      <c r="AF18" s="425"/>
    </row>
    <row r="19" spans="2:32" s="73" customFormat="1" ht="21" customHeight="1" x14ac:dyDescent="0.2">
      <c r="B19" s="1128"/>
      <c r="D19" s="421" t="s">
        <v>71</v>
      </c>
      <c r="E19" s="419">
        <f>SUM(E16:E18)</f>
        <v>1793</v>
      </c>
      <c r="F19" s="420">
        <f t="shared" si="2"/>
        <v>0.34749274199487579</v>
      </c>
      <c r="G19" s="74"/>
      <c r="H19" s="419">
        <f>SUM(H16:H18)</f>
        <v>63615</v>
      </c>
      <c r="I19" s="420">
        <f t="shared" si="3"/>
        <v>12.328918450643627</v>
      </c>
      <c r="J19" s="74"/>
      <c r="K19" s="419">
        <f>SUM(K16:K18)</f>
        <v>31420</v>
      </c>
      <c r="L19" s="420">
        <f t="shared" si="4"/>
        <v>6.0893597063463458</v>
      </c>
      <c r="M19" s="74"/>
      <c r="N19" s="419">
        <f>SUM(N16:N18)</f>
        <v>37560</v>
      </c>
      <c r="O19" s="420">
        <f t="shared" si="5"/>
        <v>7.2793236973382793</v>
      </c>
      <c r="P19" s="74"/>
      <c r="Q19" s="419">
        <f>SUM(Q16:Q18)</f>
        <v>36419</v>
      </c>
      <c r="R19" s="420">
        <f t="shared" si="6"/>
        <v>7.0581919524324492</v>
      </c>
      <c r="S19" s="74"/>
      <c r="T19" s="419">
        <f>SUM(T16:T18)</f>
        <v>51420</v>
      </c>
      <c r="U19" s="420">
        <f t="shared" si="7"/>
        <v>9.9654639115317973</v>
      </c>
      <c r="V19" s="74"/>
      <c r="W19" s="419">
        <f>SUM(W16:W18)</f>
        <v>102794</v>
      </c>
      <c r="X19" s="420">
        <f t="shared" si="8"/>
        <v>19.922012783391668</v>
      </c>
      <c r="Y19" s="74"/>
      <c r="Z19" s="419">
        <f>SUM(Z16:Z18)</f>
        <v>190961</v>
      </c>
      <c r="AA19" s="420">
        <f t="shared" si="0"/>
        <v>37.009236756320959</v>
      </c>
      <c r="AB19" s="66"/>
      <c r="AC19" s="422">
        <f>SUM(AC16:AC18)</f>
        <v>515982</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06" t="s">
        <v>3</v>
      </c>
      <c r="C21" s="1107"/>
      <c r="D21" s="1108"/>
      <c r="E21" s="65">
        <f>E15+E19</f>
        <v>3148</v>
      </c>
      <c r="F21" s="67">
        <f>E21*100/$AC21</f>
        <v>0.22350557272948016</v>
      </c>
      <c r="G21" s="66"/>
      <c r="H21" s="65">
        <f>H15+H19</f>
        <v>91772</v>
      </c>
      <c r="I21" s="67">
        <f>H21*100/$AC21</f>
        <v>6.5157412390501444</v>
      </c>
      <c r="J21" s="66"/>
      <c r="K21" s="65">
        <f>K15+K19</f>
        <v>51230</v>
      </c>
      <c r="L21" s="67">
        <f>K21*100/$AC21</f>
        <v>3.6372904990251804</v>
      </c>
      <c r="M21" s="66"/>
      <c r="N21" s="65">
        <f>N15+N19</f>
        <v>65984</v>
      </c>
      <c r="O21" s="67">
        <f>N21*100/$AC21</f>
        <v>4.6848131229294854</v>
      </c>
      <c r="P21" s="66"/>
      <c r="Q21" s="65">
        <f>Q15+Q19</f>
        <v>67829</v>
      </c>
      <c r="R21" s="67">
        <f>Q21*100/$AC21</f>
        <v>4.815806700339234</v>
      </c>
      <c r="S21" s="66"/>
      <c r="T21" s="65">
        <f>T15+T19</f>
        <v>100867</v>
      </c>
      <c r="U21" s="67">
        <f>T21*100/$AC21</f>
        <v>7.1614792263356017</v>
      </c>
      <c r="V21" s="66"/>
      <c r="W21" s="65">
        <f>W15+W19</f>
        <v>269826</v>
      </c>
      <c r="X21" s="67">
        <f>W21*100/$AC21</f>
        <v>19.157437950223862</v>
      </c>
      <c r="Y21" s="66"/>
      <c r="Z21" s="65">
        <f>Z15+Z19</f>
        <v>757810</v>
      </c>
      <c r="AA21" s="67">
        <f>Z21*100/$AC21</f>
        <v>53.803925689367013</v>
      </c>
      <c r="AB21" s="66"/>
      <c r="AC21" s="65">
        <f>AC15+AC19</f>
        <v>1408466</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02" t="s">
        <v>17</v>
      </c>
      <c r="D35" s="1102"/>
      <c r="E35" s="1102"/>
      <c r="F35" s="1102"/>
      <c r="G35" s="1102"/>
      <c r="H35" s="1102"/>
      <c r="I35" s="1102"/>
      <c r="J35" s="1102"/>
      <c r="K35" s="1102"/>
      <c r="L35" s="1102"/>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98"/>
      <c r="C44" s="1099"/>
      <c r="D44" s="1099"/>
      <c r="E44" s="1099"/>
      <c r="F44" s="1099"/>
      <c r="G44" s="1099"/>
      <c r="H44" s="1099"/>
      <c r="I44" s="1099"/>
      <c r="J44" s="1099"/>
      <c r="K44" s="1099"/>
      <c r="L44" s="1099"/>
      <c r="M44" s="1099"/>
      <c r="N44" s="1099"/>
      <c r="O44" s="1099"/>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3" t="s">
        <v>143</v>
      </c>
      <c r="T1" s="713"/>
      <c r="U1" s="713"/>
      <c r="V1" s="713" t="s">
        <v>19</v>
      </c>
      <c r="W1" s="713"/>
      <c r="X1" s="713"/>
      <c r="Y1" s="713"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37.5" customHeight="1" x14ac:dyDescent="0.2">
      <c r="A4" s="1092" t="s">
        <v>216</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row>
    <row r="5" spans="1:50" s="208" customFormat="1" ht="17.25" customHeight="1" x14ac:dyDescent="0.2">
      <c r="B5" s="1047" t="str">
        <f>porsaad!B6</f>
        <v>Situación a 31 de enero de 2024</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187</v>
      </c>
      <c r="Q7" s="1055"/>
      <c r="R7" s="568"/>
      <c r="S7" s="1055"/>
      <c r="T7" s="1055"/>
      <c r="U7" s="568"/>
      <c r="V7" s="1055"/>
      <c r="W7" s="1055"/>
      <c r="X7" s="568"/>
      <c r="Y7" s="1055"/>
      <c r="Z7" s="1056"/>
      <c r="AA7" s="430"/>
      <c r="AB7" s="430"/>
      <c r="AC7" s="431"/>
      <c r="AD7" s="431"/>
      <c r="AE7" s="431"/>
      <c r="AF7" s="431"/>
      <c r="AG7" s="431"/>
      <c r="AH7" s="431"/>
      <c r="AI7" s="432"/>
    </row>
    <row r="8" spans="1:50" s="213" customFormat="1" ht="37.5" customHeight="1" x14ac:dyDescent="0.2">
      <c r="A8" s="209"/>
      <c r="B8" s="1049"/>
      <c r="C8" s="211"/>
      <c r="D8" s="1085"/>
      <c r="E8" s="1086"/>
      <c r="F8" s="211"/>
      <c r="G8" s="1057" t="s">
        <v>177</v>
      </c>
      <c r="H8" s="1056"/>
      <c r="I8" s="211"/>
      <c r="J8" s="1057" t="s">
        <v>183</v>
      </c>
      <c r="K8" s="1056"/>
      <c r="L8" s="211"/>
      <c r="M8" s="1057" t="s">
        <v>178</v>
      </c>
      <c r="N8" s="1056"/>
      <c r="O8" s="211"/>
      <c r="P8" s="1085"/>
      <c r="Q8" s="1087"/>
      <c r="R8" s="501"/>
      <c r="S8" s="1057" t="s">
        <v>188</v>
      </c>
      <c r="T8" s="1056"/>
      <c r="U8" s="211"/>
      <c r="V8" s="1057" t="s">
        <v>189</v>
      </c>
      <c r="W8" s="1056"/>
      <c r="X8" s="211"/>
      <c r="Y8" s="1057" t="s">
        <v>190</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226</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A2" sqref="A2"/>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1"/>
      <c r="C4" s="1041"/>
      <c r="D4" s="1041"/>
      <c r="E4" s="1041"/>
      <c r="F4" s="1041"/>
      <c r="G4" s="1041"/>
      <c r="H4" s="1041"/>
      <c r="I4" s="1041"/>
      <c r="J4" s="1041"/>
      <c r="K4" s="1041"/>
      <c r="L4" s="1041"/>
      <c r="M4" s="1041"/>
      <c r="N4" s="1041"/>
      <c r="O4" s="1041"/>
      <c r="P4" s="1041"/>
      <c r="Q4" s="1041"/>
      <c r="R4" s="1041"/>
      <c r="S4" s="1041"/>
      <c r="T4" s="1041"/>
    </row>
    <row r="5" spans="2:30" s="7" customFormat="1" ht="16.5" customHeight="1" x14ac:dyDescent="0.2">
      <c r="B5" s="1041" t="s">
        <v>440</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row>
    <row r="6" spans="2:30" s="7" customFormat="1" ht="14.25" customHeight="1" x14ac:dyDescent="0.2">
      <c r="B6" s="1047" t="str">
        <f>porsaad!B6</f>
        <v>Situación a 31 de enero de 2024</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7"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'46perfpbsaad'!E12</f>
        <v>469</v>
      </c>
      <c r="F12" s="526"/>
      <c r="G12" s="527">
        <f>'46perfpbsaad'!H12</f>
        <v>9692</v>
      </c>
      <c r="H12" s="526"/>
      <c r="I12" s="527">
        <f>'46perfpbsaad'!K12</f>
        <v>6060</v>
      </c>
      <c r="J12" s="526"/>
      <c r="K12" s="527">
        <f>'46perfpbsaad'!N12</f>
        <v>8968</v>
      </c>
      <c r="L12" s="526"/>
      <c r="M12" s="527">
        <f>'46perfpbsaad'!Q12</f>
        <v>8310</v>
      </c>
      <c r="N12" s="526"/>
      <c r="O12" s="527">
        <f>'46perfpbsaad'!T12</f>
        <v>11153</v>
      </c>
      <c r="P12" s="526"/>
      <c r="Q12" s="527">
        <f>'46perfpbsaad'!W12</f>
        <v>37524</v>
      </c>
      <c r="R12" s="526"/>
      <c r="S12" s="527">
        <f>'46perfpbsaad'!Z12</f>
        <v>177544</v>
      </c>
      <c r="T12" s="528"/>
      <c r="V12" s="529">
        <f>E12/E$15</f>
        <v>0.34612546125461252</v>
      </c>
      <c r="W12" s="529">
        <f>G12/G$15</f>
        <v>0.34421280676208404</v>
      </c>
      <c r="X12" s="529">
        <f>I12/I$15</f>
        <v>0.30590610802624935</v>
      </c>
      <c r="Y12" s="529">
        <f>K12/K$15</f>
        <v>0.31550802139037432</v>
      </c>
      <c r="Z12" s="529">
        <f>M12/M$15</f>
        <v>0.26456542502387775</v>
      </c>
      <c r="AA12" s="529">
        <f>O12/O$15</f>
        <v>0.22555463425485875</v>
      </c>
      <c r="AB12" s="529">
        <f>Q12/Q$15</f>
        <v>0.22465156377221132</v>
      </c>
      <c r="AC12" s="529">
        <f>S12/S$15</f>
        <v>0.31321216055774997</v>
      </c>
      <c r="AD12" s="529"/>
    </row>
    <row r="13" spans="2:30" s="525" customFormat="1" ht="21" customHeight="1" x14ac:dyDescent="0.2">
      <c r="B13" s="1130"/>
      <c r="D13" s="526" t="s">
        <v>52</v>
      </c>
      <c r="E13" s="527">
        <f>'46perfpbsaad'!E13</f>
        <v>611</v>
      </c>
      <c r="F13" s="526"/>
      <c r="G13" s="527">
        <f>'46perfpbsaad'!H13</f>
        <v>10906</v>
      </c>
      <c r="H13" s="526"/>
      <c r="I13" s="527">
        <f>'46perfpbsaad'!K13</f>
        <v>7530</v>
      </c>
      <c r="J13" s="526"/>
      <c r="K13" s="527">
        <f>'46perfpbsaad'!N13</f>
        <v>11109</v>
      </c>
      <c r="L13" s="526"/>
      <c r="M13" s="527">
        <f>'46perfpbsaad'!Q13</f>
        <v>12277</v>
      </c>
      <c r="N13" s="526"/>
      <c r="O13" s="527">
        <f>'46perfpbsaad'!T13</f>
        <v>19356</v>
      </c>
      <c r="P13" s="526"/>
      <c r="Q13" s="527">
        <f>'46perfpbsaad'!W13</f>
        <v>61926</v>
      </c>
      <c r="R13" s="526"/>
      <c r="S13" s="527">
        <f>'46perfpbsaad'!Z13</f>
        <v>217981</v>
      </c>
      <c r="T13" s="528"/>
      <c r="V13" s="529">
        <f>E13/E$15</f>
        <v>0.45092250922509225</v>
      </c>
      <c r="W13" s="529">
        <f>G13/G$15</f>
        <v>0.38732819547537023</v>
      </c>
      <c r="X13" s="529">
        <f>I13/I$15</f>
        <v>0.3801110550227158</v>
      </c>
      <c r="Y13" s="529">
        <f>K13/K$15</f>
        <v>0.39083169152828595</v>
      </c>
      <c r="Z13" s="529">
        <f>M13/M$15</f>
        <v>0.39086278255332696</v>
      </c>
      <c r="AA13" s="529">
        <f>O13/O$15</f>
        <v>0.39144943070358162</v>
      </c>
      <c r="AB13" s="529">
        <f>Q13/Q$15</f>
        <v>0.37074333061928255</v>
      </c>
      <c r="AC13" s="529">
        <f>S13/S$15</f>
        <v>0.38454861876796115</v>
      </c>
      <c r="AD13" s="529"/>
    </row>
    <row r="14" spans="2:30" s="525" customFormat="1" ht="21" customHeight="1" x14ac:dyDescent="0.2">
      <c r="B14" s="1130"/>
      <c r="D14" s="526" t="s">
        <v>53</v>
      </c>
      <c r="E14" s="527">
        <f>'46perfpbsaad'!E14</f>
        <v>275</v>
      </c>
      <c r="F14" s="526"/>
      <c r="G14" s="527">
        <f>'46perfpbsaad'!H14</f>
        <v>7559</v>
      </c>
      <c r="H14" s="526"/>
      <c r="I14" s="527">
        <f>'46perfpbsaad'!K14</f>
        <v>6220</v>
      </c>
      <c r="J14" s="526"/>
      <c r="K14" s="527">
        <f>'46perfpbsaad'!N14</f>
        <v>8347</v>
      </c>
      <c r="L14" s="526"/>
      <c r="M14" s="527">
        <f>'46perfpbsaad'!Q14</f>
        <v>10823</v>
      </c>
      <c r="N14" s="526"/>
      <c r="O14" s="527">
        <f>'46perfpbsaad'!T14</f>
        <v>18938</v>
      </c>
      <c r="P14" s="526"/>
      <c r="Q14" s="527">
        <f>'46perfpbsaad'!W14</f>
        <v>67582</v>
      </c>
      <c r="R14" s="526"/>
      <c r="S14" s="527">
        <f>'46perfpbsaad'!Z14</f>
        <v>171324</v>
      </c>
      <c r="T14" s="528"/>
      <c r="V14" s="529">
        <f>E14/E$15</f>
        <v>0.2029520295202952</v>
      </c>
      <c r="W14" s="529">
        <f>G14/G$15</f>
        <v>0.26845899776254573</v>
      </c>
      <c r="X14" s="529">
        <f>I14/I$15</f>
        <v>0.31398283695103485</v>
      </c>
      <c r="Y14" s="529">
        <f>K14/K$15</f>
        <v>0.29366028708133973</v>
      </c>
      <c r="Z14" s="529">
        <f>M14/M$15</f>
        <v>0.34457179242279529</v>
      </c>
      <c r="AA14" s="529">
        <f>O14/O$15</f>
        <v>0.38299593504155965</v>
      </c>
      <c r="AB14" s="529">
        <f>Q14/Q$15</f>
        <v>0.40460510560850615</v>
      </c>
      <c r="AC14" s="529">
        <f>S14/S$15</f>
        <v>0.30223922067428893</v>
      </c>
      <c r="AD14" s="529"/>
    </row>
    <row r="15" spans="2:30" s="525" customFormat="1" ht="21" customHeight="1" x14ac:dyDescent="0.2">
      <c r="B15" s="1130"/>
      <c r="D15" s="530" t="s">
        <v>71</v>
      </c>
      <c r="E15" s="527">
        <f>'46perfpbsaad'!E15</f>
        <v>1355</v>
      </c>
      <c r="F15" s="526"/>
      <c r="G15" s="527">
        <f>SUM(G12:G14)</f>
        <v>28157</v>
      </c>
      <c r="H15" s="527">
        <f t="shared" ref="H15:T15" si="0">SUM(H12:H14)</f>
        <v>0</v>
      </c>
      <c r="I15" s="527">
        <f t="shared" si="0"/>
        <v>19810</v>
      </c>
      <c r="J15" s="527">
        <f t="shared" si="0"/>
        <v>0</v>
      </c>
      <c r="K15" s="527">
        <f t="shared" si="0"/>
        <v>28424</v>
      </c>
      <c r="L15" s="527">
        <f t="shared" si="0"/>
        <v>0</v>
      </c>
      <c r="M15" s="527">
        <f t="shared" si="0"/>
        <v>31410</v>
      </c>
      <c r="N15" s="527">
        <f t="shared" si="0"/>
        <v>0</v>
      </c>
      <c r="O15" s="527">
        <f t="shared" si="0"/>
        <v>49447</v>
      </c>
      <c r="P15" s="527">
        <f t="shared" si="0"/>
        <v>0</v>
      </c>
      <c r="Q15" s="527">
        <f t="shared" si="0"/>
        <v>167032</v>
      </c>
      <c r="R15" s="527">
        <f t="shared" si="0"/>
        <v>0</v>
      </c>
      <c r="S15" s="527">
        <f t="shared" si="0"/>
        <v>566849</v>
      </c>
      <c r="T15" s="527">
        <f t="shared" si="0"/>
        <v>0</v>
      </c>
      <c r="V15" s="529"/>
    </row>
    <row r="16" spans="2:30" s="525" customFormat="1" ht="21" customHeight="1" x14ac:dyDescent="0.2">
      <c r="B16" s="1130" t="s">
        <v>26</v>
      </c>
      <c r="D16" s="526" t="s">
        <v>34</v>
      </c>
      <c r="E16" s="527">
        <f>'46perfpbsaad'!E16</f>
        <v>587</v>
      </c>
      <c r="F16" s="526"/>
      <c r="G16" s="527">
        <f>'46perfpbsaad'!H16</f>
        <v>20221</v>
      </c>
      <c r="H16" s="526"/>
      <c r="I16" s="527">
        <f>'46perfpbsaad'!K16</f>
        <v>9234</v>
      </c>
      <c r="J16" s="526"/>
      <c r="K16" s="527">
        <f>'46perfpbsaad'!N16</f>
        <v>11007</v>
      </c>
      <c r="L16" s="526"/>
      <c r="M16" s="527">
        <f>'46perfpbsaad'!Q16</f>
        <v>9354</v>
      </c>
      <c r="N16" s="526"/>
      <c r="O16" s="527">
        <f>'46perfpbsaad'!T16</f>
        <v>12116</v>
      </c>
      <c r="P16" s="526"/>
      <c r="Q16" s="527">
        <f>'46perfpbsaad'!W16</f>
        <v>27455</v>
      </c>
      <c r="R16" s="526"/>
      <c r="S16" s="527">
        <f>'46perfpbsaad'!Z16</f>
        <v>54738</v>
      </c>
      <c r="T16" s="528"/>
      <c r="V16" s="529">
        <f>E16/E$19</f>
        <v>0.32738427216954824</v>
      </c>
      <c r="W16" s="529">
        <f>G16/G$19</f>
        <v>0.31786528334512298</v>
      </c>
      <c r="X16" s="529">
        <f>I16/I$19</f>
        <v>0.29388924252068743</v>
      </c>
      <c r="Y16" s="529">
        <f>K16/K$19</f>
        <v>0.2930511182108626</v>
      </c>
      <c r="Z16" s="529">
        <f>M16/M$19</f>
        <v>0.25684395507839314</v>
      </c>
      <c r="AA16" s="529">
        <f>O16/O$19</f>
        <v>0.23562816024893038</v>
      </c>
      <c r="AB16" s="529">
        <f>Q16/Q$19</f>
        <v>0.26708757320466175</v>
      </c>
      <c r="AC16" s="529">
        <f>S16/S$19</f>
        <v>0.28664491702494227</v>
      </c>
    </row>
    <row r="17" spans="2:29" s="525" customFormat="1" ht="21" customHeight="1" x14ac:dyDescent="0.2">
      <c r="B17" s="1130"/>
      <c r="D17" s="526" t="s">
        <v>52</v>
      </c>
      <c r="E17" s="527">
        <f>'46perfpbsaad'!E17</f>
        <v>835</v>
      </c>
      <c r="F17" s="526"/>
      <c r="G17" s="527">
        <f>'46perfpbsaad'!H17</f>
        <v>26319</v>
      </c>
      <c r="H17" s="526"/>
      <c r="I17" s="527">
        <f>'46perfpbsaad'!K17</f>
        <v>11671</v>
      </c>
      <c r="J17" s="526"/>
      <c r="K17" s="527">
        <f>'46perfpbsaad'!N17</f>
        <v>14670</v>
      </c>
      <c r="L17" s="526"/>
      <c r="M17" s="527">
        <f>'46perfpbsaad'!Q17</f>
        <v>14555</v>
      </c>
      <c r="N17" s="526"/>
      <c r="O17" s="527">
        <f>'46perfpbsaad'!T17</f>
        <v>20932</v>
      </c>
      <c r="P17" s="526"/>
      <c r="Q17" s="527">
        <f>'46perfpbsaad'!W17</f>
        <v>40461</v>
      </c>
      <c r="R17" s="526"/>
      <c r="S17" s="527">
        <f>'46perfpbsaad'!Z17</f>
        <v>72091</v>
      </c>
      <c r="T17" s="528"/>
      <c r="V17" s="529">
        <f>E17/E$19</f>
        <v>0.46569994422755157</v>
      </c>
      <c r="W17" s="529">
        <f>G17/G$19</f>
        <v>0.41372317849563783</v>
      </c>
      <c r="X17" s="529">
        <f>I17/I$19</f>
        <v>0.37145130490133671</v>
      </c>
      <c r="Y17" s="529">
        <f>K17/K$19</f>
        <v>0.39057507987220447</v>
      </c>
      <c r="Z17" s="529">
        <f>M17/M$19</f>
        <v>0.39965402674428185</v>
      </c>
      <c r="AA17" s="529">
        <f>O17/O$19</f>
        <v>0.40707895760404511</v>
      </c>
      <c r="AB17" s="529">
        <f>Q17/Q$19</f>
        <v>0.39361246765375413</v>
      </c>
      <c r="AC17" s="529">
        <f>S17/S$19</f>
        <v>0.37751687517346472</v>
      </c>
    </row>
    <row r="18" spans="2:29" s="525" customFormat="1" ht="21" customHeight="1" x14ac:dyDescent="0.2">
      <c r="B18" s="1130"/>
      <c r="D18" s="526" t="s">
        <v>53</v>
      </c>
      <c r="E18" s="527">
        <f>'46perfpbsaad'!E18</f>
        <v>371</v>
      </c>
      <c r="F18" s="526"/>
      <c r="G18" s="527">
        <f>'46perfpbsaad'!H18</f>
        <v>17075</v>
      </c>
      <c r="H18" s="526"/>
      <c r="I18" s="527">
        <f>'46perfpbsaad'!K18</f>
        <v>10515</v>
      </c>
      <c r="J18" s="526"/>
      <c r="K18" s="527">
        <f>'46perfpbsaad'!N18</f>
        <v>11883</v>
      </c>
      <c r="L18" s="526"/>
      <c r="M18" s="527">
        <f>'46perfpbsaad'!Q18</f>
        <v>12510</v>
      </c>
      <c r="N18" s="526"/>
      <c r="O18" s="527">
        <f>'46perfpbsaad'!T18</f>
        <v>18372</v>
      </c>
      <c r="P18" s="526"/>
      <c r="Q18" s="527">
        <f>'46perfpbsaad'!W18</f>
        <v>34878</v>
      </c>
      <c r="R18" s="526"/>
      <c r="S18" s="527">
        <f>'46perfpbsaad'!Z18</f>
        <v>64132</v>
      </c>
      <c r="T18" s="528"/>
      <c r="V18" s="529">
        <f>E18/E$19</f>
        <v>0.20691578360290017</v>
      </c>
      <c r="W18" s="529">
        <f>G18/G$19</f>
        <v>0.26841153815923918</v>
      </c>
      <c r="X18" s="529">
        <f>I18/I$19</f>
        <v>0.3346594525779758</v>
      </c>
      <c r="Y18" s="529">
        <f>K18/K$19</f>
        <v>0.31637380191693293</v>
      </c>
      <c r="Z18" s="529">
        <f>M18/M$19</f>
        <v>0.34350201817732501</v>
      </c>
      <c r="AA18" s="529">
        <f>O18/O$19</f>
        <v>0.35729288214702448</v>
      </c>
      <c r="AB18" s="529">
        <f>Q18/Q$19</f>
        <v>0.33929995914158412</v>
      </c>
      <c r="AC18" s="529">
        <f>S18/S$19</f>
        <v>0.33583820780159301</v>
      </c>
    </row>
    <row r="19" spans="2:29" s="525" customFormat="1" ht="21" customHeight="1" x14ac:dyDescent="0.2">
      <c r="B19" s="1130"/>
      <c r="D19" s="530" t="s">
        <v>71</v>
      </c>
      <c r="E19" s="527">
        <f>'46perfpbsaad'!E19</f>
        <v>1793</v>
      </c>
      <c r="F19" s="526"/>
      <c r="G19" s="527">
        <f>SUM(G16:G18)</f>
        <v>63615</v>
      </c>
      <c r="H19" s="527">
        <f t="shared" ref="H19:T19" si="1">SUM(H16:H18)</f>
        <v>0</v>
      </c>
      <c r="I19" s="527">
        <f t="shared" si="1"/>
        <v>31420</v>
      </c>
      <c r="J19" s="527">
        <f t="shared" si="1"/>
        <v>0</v>
      </c>
      <c r="K19" s="527">
        <f t="shared" si="1"/>
        <v>37560</v>
      </c>
      <c r="L19" s="527">
        <f t="shared" si="1"/>
        <v>0</v>
      </c>
      <c r="M19" s="527">
        <f t="shared" si="1"/>
        <v>36419</v>
      </c>
      <c r="N19" s="527">
        <f t="shared" si="1"/>
        <v>0</v>
      </c>
      <c r="O19" s="527">
        <f t="shared" si="1"/>
        <v>51420</v>
      </c>
      <c r="P19" s="527">
        <f t="shared" si="1"/>
        <v>0</v>
      </c>
      <c r="Q19" s="527">
        <f t="shared" si="1"/>
        <v>102794</v>
      </c>
      <c r="R19" s="527">
        <f t="shared" si="1"/>
        <v>0</v>
      </c>
      <c r="S19" s="527">
        <f t="shared" si="1"/>
        <v>190961</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29" t="s">
        <v>3</v>
      </c>
      <c r="C21" s="1129"/>
      <c r="D21" s="1129"/>
      <c r="E21" s="532">
        <f>'46perfpbsaad'!E21</f>
        <v>3148</v>
      </c>
      <c r="F21" s="528"/>
      <c r="G21" s="532">
        <f>G15+G19</f>
        <v>91772</v>
      </c>
      <c r="H21" s="532">
        <f t="shared" ref="H21:T21" si="2">H15+H19</f>
        <v>0</v>
      </c>
      <c r="I21" s="532">
        <f t="shared" si="2"/>
        <v>51230</v>
      </c>
      <c r="J21" s="532">
        <f t="shared" si="2"/>
        <v>0</v>
      </c>
      <c r="K21" s="532">
        <f t="shared" si="2"/>
        <v>65984</v>
      </c>
      <c r="L21" s="532">
        <f t="shared" si="2"/>
        <v>0</v>
      </c>
      <c r="M21" s="532">
        <f t="shared" si="2"/>
        <v>67829</v>
      </c>
      <c r="N21" s="532">
        <f t="shared" si="2"/>
        <v>0</v>
      </c>
      <c r="O21" s="532">
        <f t="shared" si="2"/>
        <v>100867</v>
      </c>
      <c r="P21" s="532">
        <f t="shared" si="2"/>
        <v>0</v>
      </c>
      <c r="Q21" s="532">
        <f t="shared" si="2"/>
        <v>269826</v>
      </c>
      <c r="R21" s="532">
        <f t="shared" si="2"/>
        <v>0</v>
      </c>
      <c r="S21" s="532">
        <f t="shared" si="2"/>
        <v>757810</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0"/>
      <c r="C26" s="720"/>
      <c r="D26" s="720"/>
      <c r="E26" s="720"/>
      <c r="F26" s="721"/>
      <c r="G26" s="721"/>
      <c r="H26" s="721"/>
      <c r="I26" s="721"/>
      <c r="J26" s="721"/>
      <c r="K26" s="721"/>
      <c r="L26" s="721"/>
      <c r="M26" s="716"/>
      <c r="N26" s="716"/>
      <c r="O26" s="716"/>
      <c r="P26" s="716"/>
      <c r="Q26" s="716"/>
      <c r="R26" s="716"/>
      <c r="S26" s="716"/>
      <c r="T26" s="716"/>
      <c r="U26" s="716"/>
      <c r="V26" s="716"/>
      <c r="W26" s="716"/>
      <c r="X26" s="716"/>
      <c r="Y26" s="716"/>
      <c r="Z26" s="716"/>
      <c r="AA26" s="716"/>
      <c r="AB26" s="716"/>
      <c r="AC26" s="716"/>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102"/>
      <c r="D35" s="1102"/>
      <c r="E35" s="1102"/>
      <c r="F35" s="1102"/>
      <c r="G35" s="1102"/>
      <c r="H35" s="1102"/>
      <c r="I35" s="1102"/>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98"/>
      <c r="C44" s="1099"/>
      <c r="D44" s="1099"/>
      <c r="E44" s="1099"/>
      <c r="F44" s="1099"/>
      <c r="G44" s="1099"/>
      <c r="H44" s="1099"/>
      <c r="I44" s="1099"/>
      <c r="J44" s="1099"/>
      <c r="K44" s="1099"/>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5"/>
      <c r="C2" s="1045"/>
      <c r="D2" s="1045"/>
      <c r="E2" s="206"/>
      <c r="F2" s="206"/>
      <c r="G2" s="1146"/>
      <c r="H2" s="1146"/>
      <c r="I2" s="1146"/>
      <c r="J2" s="1146"/>
      <c r="K2" s="1146"/>
      <c r="L2" s="1146"/>
      <c r="M2" s="1146"/>
      <c r="N2" s="1146"/>
      <c r="O2" s="1146"/>
      <c r="P2" s="1146"/>
      <c r="S2" s="206"/>
    </row>
    <row r="3" spans="1:21" s="205" customFormat="1" ht="3" customHeight="1" x14ac:dyDescent="0.2">
      <c r="B3" s="206"/>
      <c r="C3" s="206"/>
      <c r="D3" s="206"/>
      <c r="E3" s="206"/>
      <c r="F3" s="206"/>
      <c r="K3" s="206"/>
      <c r="O3" s="206"/>
      <c r="S3" s="206"/>
    </row>
    <row r="4" spans="1:21" s="208" customFormat="1" ht="15" customHeight="1" x14ac:dyDescent="0.2">
      <c r="B4" s="1160" t="s">
        <v>449</v>
      </c>
      <c r="C4" s="1160"/>
      <c r="D4" s="1160"/>
      <c r="E4" s="1160"/>
      <c r="F4" s="1160"/>
      <c r="G4" s="1160"/>
      <c r="H4" s="1160"/>
      <c r="I4" s="1160"/>
      <c r="J4" s="1160"/>
      <c r="K4" s="1160"/>
      <c r="L4" s="1160"/>
      <c r="M4" s="1160"/>
      <c r="N4" s="1160"/>
      <c r="O4" s="1160"/>
      <c r="P4" s="1160"/>
      <c r="Q4" s="1160"/>
      <c r="R4" s="314"/>
      <c r="S4" s="314"/>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316"/>
      <c r="R5" s="316"/>
      <c r="S5" s="316"/>
      <c r="T5" s="316"/>
      <c r="U5" s="91"/>
    </row>
    <row r="6" spans="1:21" s="208" customFormat="1" ht="4.5" customHeight="1" x14ac:dyDescent="0.2"/>
    <row r="7" spans="1:21" s="211" customFormat="1" ht="15" customHeight="1" x14ac:dyDescent="0.2">
      <c r="A7" s="212"/>
      <c r="B7" s="1148" t="s">
        <v>15</v>
      </c>
      <c r="C7" s="1151" t="s">
        <v>3</v>
      </c>
      <c r="D7" s="1152"/>
      <c r="E7" s="1152"/>
      <c r="F7" s="347"/>
      <c r="G7" s="350"/>
      <c r="H7" s="327"/>
      <c r="I7" s="328"/>
      <c r="J7" s="351"/>
      <c r="K7" s="350"/>
      <c r="L7" s="327"/>
      <c r="M7" s="328"/>
      <c r="N7" s="351"/>
      <c r="O7" s="350"/>
      <c r="P7" s="327"/>
      <c r="Q7" s="328"/>
    </row>
    <row r="8" spans="1:21" s="211" customFormat="1" ht="15" customHeight="1" x14ac:dyDescent="0.2">
      <c r="A8" s="212"/>
      <c r="B8" s="1149"/>
      <c r="C8" s="1153"/>
      <c r="D8" s="1154"/>
      <c r="E8" s="1154"/>
      <c r="F8" s="347"/>
      <c r="G8" s="1155" t="s">
        <v>34</v>
      </c>
      <c r="H8" s="1155"/>
      <c r="I8" s="1156"/>
      <c r="J8" s="329"/>
      <c r="K8" s="1157" t="s">
        <v>52</v>
      </c>
      <c r="L8" s="1155"/>
      <c r="M8" s="1156"/>
      <c r="N8" s="329"/>
      <c r="O8" s="1157" t="s">
        <v>53</v>
      </c>
      <c r="P8" s="1155"/>
      <c r="Q8" s="1156"/>
    </row>
    <row r="9" spans="1:21" s="211" customFormat="1" ht="33.75" customHeight="1" x14ac:dyDescent="0.2">
      <c r="A9" s="212"/>
      <c r="B9" s="1149"/>
      <c r="C9" s="1158" t="s">
        <v>75</v>
      </c>
      <c r="D9" s="1159"/>
      <c r="E9" s="797" t="s">
        <v>296</v>
      </c>
      <c r="F9" s="325"/>
      <c r="G9" s="1142" t="s">
        <v>75</v>
      </c>
      <c r="H9" s="1143"/>
      <c r="I9" s="325" t="s">
        <v>296</v>
      </c>
      <c r="J9" s="796"/>
      <c r="K9" s="1144" t="s">
        <v>75</v>
      </c>
      <c r="L9" s="1143"/>
      <c r="M9" s="325" t="s">
        <v>296</v>
      </c>
      <c r="N9" s="796"/>
      <c r="O9" s="1144" t="s">
        <v>75</v>
      </c>
      <c r="P9" s="1143"/>
      <c r="Q9" s="325" t="s">
        <v>296</v>
      </c>
    </row>
    <row r="10" spans="1:21" s="216" customFormat="1" ht="29.25" customHeight="1" x14ac:dyDescent="0.2">
      <c r="A10" s="317"/>
      <c r="B10" s="1150"/>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421183</v>
      </c>
      <c r="D12" s="340">
        <f t="shared" ref="D12:D29" si="0">C12/C$30*100</f>
        <v>22.059192460605313</v>
      </c>
      <c r="E12" s="335">
        <f>I12+M12+Q12</f>
        <v>286206</v>
      </c>
      <c r="F12" s="338"/>
      <c r="G12" s="335">
        <v>110726</v>
      </c>
      <c r="H12" s="340">
        <v>26.289285180076117</v>
      </c>
      <c r="I12" s="337">
        <v>78717</v>
      </c>
      <c r="J12" s="341"/>
      <c r="K12" s="335">
        <v>193656</v>
      </c>
      <c r="L12" s="340">
        <v>45.979063732391857</v>
      </c>
      <c r="M12" s="337">
        <v>131222</v>
      </c>
      <c r="N12" s="341"/>
      <c r="O12" s="335">
        <v>116801</v>
      </c>
      <c r="P12" s="340">
        <v>27.731651087532022</v>
      </c>
      <c r="Q12" s="337">
        <v>76267</v>
      </c>
    </row>
    <row r="13" spans="1:21" s="275" customFormat="1" ht="18" customHeight="1" x14ac:dyDescent="0.2">
      <c r="A13" s="318"/>
      <c r="B13" s="331" t="s">
        <v>10</v>
      </c>
      <c r="C13" s="341">
        <f t="shared" ref="C13:C29" si="1">G13+K13+O13</f>
        <v>51756</v>
      </c>
      <c r="D13" s="342">
        <f t="shared" si="0"/>
        <v>2.7106876701839542</v>
      </c>
      <c r="E13" s="341">
        <f t="shared" ref="E13:E29" si="2">I13+M13+Q13</f>
        <v>40178</v>
      </c>
      <c r="F13" s="338"/>
      <c r="G13" s="341">
        <v>15037</v>
      </c>
      <c r="H13" s="342">
        <v>29.053636293376613</v>
      </c>
      <c r="I13" s="338">
        <v>11799</v>
      </c>
      <c r="J13" s="341"/>
      <c r="K13" s="341">
        <v>18590</v>
      </c>
      <c r="L13" s="342">
        <v>35.918540845505838</v>
      </c>
      <c r="M13" s="338">
        <v>14606</v>
      </c>
      <c r="N13" s="341"/>
      <c r="O13" s="341">
        <v>18129</v>
      </c>
      <c r="P13" s="342">
        <v>35.027822861117549</v>
      </c>
      <c r="Q13" s="338">
        <v>13773</v>
      </c>
    </row>
    <row r="14" spans="1:21" s="275" customFormat="1" ht="18" customHeight="1" x14ac:dyDescent="0.2">
      <c r="A14" s="318"/>
      <c r="B14" s="331" t="s">
        <v>40</v>
      </c>
      <c r="C14" s="341">
        <f t="shared" si="1"/>
        <v>40355</v>
      </c>
      <c r="D14" s="342">
        <f t="shared" si="0"/>
        <v>2.1135675270552881</v>
      </c>
      <c r="E14" s="341">
        <f t="shared" si="2"/>
        <v>31210</v>
      </c>
      <c r="F14" s="338"/>
      <c r="G14" s="341">
        <v>10371</v>
      </c>
      <c r="H14" s="342">
        <v>25.699417668194773</v>
      </c>
      <c r="I14" s="338">
        <v>7787</v>
      </c>
      <c r="J14" s="341"/>
      <c r="K14" s="341">
        <v>14223</v>
      </c>
      <c r="L14" s="342">
        <v>35.244703258580103</v>
      </c>
      <c r="M14" s="338">
        <v>10546</v>
      </c>
      <c r="N14" s="341"/>
      <c r="O14" s="341">
        <v>15761</v>
      </c>
      <c r="P14" s="342">
        <v>39.055879073225128</v>
      </c>
      <c r="Q14" s="338">
        <v>12877</v>
      </c>
    </row>
    <row r="15" spans="1:21" s="275" customFormat="1" ht="18" customHeight="1" x14ac:dyDescent="0.2">
      <c r="A15" s="318"/>
      <c r="B15" s="331" t="s">
        <v>41</v>
      </c>
      <c r="C15" s="341">
        <f t="shared" si="1"/>
        <v>47896</v>
      </c>
      <c r="D15" s="342">
        <f t="shared" si="0"/>
        <v>2.5085226186554346</v>
      </c>
      <c r="E15" s="341">
        <f t="shared" si="2"/>
        <v>29190</v>
      </c>
      <c r="F15" s="338"/>
      <c r="G15" s="341">
        <v>10558</v>
      </c>
      <c r="H15" s="342">
        <v>22.043594454651746</v>
      </c>
      <c r="I15" s="338">
        <v>7613</v>
      </c>
      <c r="J15" s="341"/>
      <c r="K15" s="341">
        <v>15976</v>
      </c>
      <c r="L15" s="342">
        <v>33.35560380825121</v>
      </c>
      <c r="M15" s="338">
        <v>9922</v>
      </c>
      <c r="N15" s="341"/>
      <c r="O15" s="341">
        <v>21362</v>
      </c>
      <c r="P15" s="342">
        <v>44.600801737097044</v>
      </c>
      <c r="Q15" s="338">
        <v>11655</v>
      </c>
    </row>
    <row r="16" spans="1:21" s="275" customFormat="1" ht="18" customHeight="1" x14ac:dyDescent="0.2">
      <c r="A16" s="318"/>
      <c r="B16" s="331" t="s">
        <v>9</v>
      </c>
      <c r="C16" s="341">
        <f t="shared" si="1"/>
        <v>46243</v>
      </c>
      <c r="D16" s="342">
        <f t="shared" si="0"/>
        <v>2.4219477921848016</v>
      </c>
      <c r="E16" s="341">
        <f t="shared" si="2"/>
        <v>40949</v>
      </c>
      <c r="F16" s="338"/>
      <c r="G16" s="341">
        <v>15344</v>
      </c>
      <c r="H16" s="342">
        <v>33.181238241463575</v>
      </c>
      <c r="I16" s="338">
        <v>13672</v>
      </c>
      <c r="J16" s="341"/>
      <c r="K16" s="341">
        <v>16302</v>
      </c>
      <c r="L16" s="342">
        <v>35.252903142097182</v>
      </c>
      <c r="M16" s="338">
        <v>14422</v>
      </c>
      <c r="N16" s="341"/>
      <c r="O16" s="341">
        <v>14597</v>
      </c>
      <c r="P16" s="342">
        <v>31.565858616439247</v>
      </c>
      <c r="Q16" s="338">
        <v>12855</v>
      </c>
    </row>
    <row r="17" spans="1:17" s="275" customFormat="1" ht="18" customHeight="1" x14ac:dyDescent="0.2">
      <c r="A17" s="318"/>
      <c r="B17" s="331" t="s">
        <v>8</v>
      </c>
      <c r="C17" s="341">
        <f t="shared" si="1"/>
        <v>26636</v>
      </c>
      <c r="D17" s="342">
        <f t="shared" si="0"/>
        <v>1.3950436042781476</v>
      </c>
      <c r="E17" s="341">
        <f t="shared" si="2"/>
        <v>17076</v>
      </c>
      <c r="F17" s="338"/>
      <c r="G17" s="341">
        <v>8511</v>
      </c>
      <c r="H17" s="342">
        <v>31.952995945337136</v>
      </c>
      <c r="I17" s="338">
        <v>5185</v>
      </c>
      <c r="J17" s="341"/>
      <c r="K17" s="341">
        <v>11871</v>
      </c>
      <c r="L17" s="342">
        <v>44.567502628022226</v>
      </c>
      <c r="M17" s="338">
        <v>7346</v>
      </c>
      <c r="N17" s="341"/>
      <c r="O17" s="341">
        <v>6254</v>
      </c>
      <c r="P17" s="342">
        <v>23.479501426640638</v>
      </c>
      <c r="Q17" s="338">
        <v>4545</v>
      </c>
    </row>
    <row r="18" spans="1:17" s="275" customFormat="1" ht="18" customHeight="1" x14ac:dyDescent="0.2">
      <c r="A18" s="318"/>
      <c r="B18" s="331" t="s">
        <v>7</v>
      </c>
      <c r="C18" s="341">
        <f t="shared" si="1"/>
        <v>169703</v>
      </c>
      <c r="D18" s="342">
        <f t="shared" si="0"/>
        <v>8.8880869791565722</v>
      </c>
      <c r="E18" s="341">
        <f t="shared" si="2"/>
        <v>122895</v>
      </c>
      <c r="F18" s="338"/>
      <c r="G18" s="341">
        <v>47053</v>
      </c>
      <c r="H18" s="342">
        <v>27.726675427069647</v>
      </c>
      <c r="I18" s="338">
        <v>34719</v>
      </c>
      <c r="J18" s="341"/>
      <c r="K18" s="341">
        <v>55956</v>
      </c>
      <c r="L18" s="342">
        <v>32.972899713028056</v>
      </c>
      <c r="M18" s="338">
        <v>40343</v>
      </c>
      <c r="N18" s="341"/>
      <c r="O18" s="341">
        <v>66694</v>
      </c>
      <c r="P18" s="342">
        <v>39.3004248599023</v>
      </c>
      <c r="Q18" s="338">
        <v>47833</v>
      </c>
    </row>
    <row r="19" spans="1:17" s="275" customFormat="1" ht="18" customHeight="1" x14ac:dyDescent="0.2">
      <c r="A19" s="318"/>
      <c r="B19" s="331" t="s">
        <v>43</v>
      </c>
      <c r="C19" s="341">
        <f t="shared" si="1"/>
        <v>96854</v>
      </c>
      <c r="D19" s="342">
        <f t="shared" si="0"/>
        <v>5.0726668136640525</v>
      </c>
      <c r="E19" s="341">
        <f t="shared" si="2"/>
        <v>72052</v>
      </c>
      <c r="F19" s="338"/>
      <c r="G19" s="341">
        <v>29891</v>
      </c>
      <c r="H19" s="342">
        <v>30.861915873376422</v>
      </c>
      <c r="I19" s="338">
        <v>22003</v>
      </c>
      <c r="J19" s="341"/>
      <c r="K19" s="341">
        <v>31633</v>
      </c>
      <c r="L19" s="342">
        <v>32.660499308237142</v>
      </c>
      <c r="M19" s="338">
        <v>23659</v>
      </c>
      <c r="N19" s="341"/>
      <c r="O19" s="341">
        <v>35330</v>
      </c>
      <c r="P19" s="342">
        <v>36.47758481838644</v>
      </c>
      <c r="Q19" s="338">
        <v>26390</v>
      </c>
    </row>
    <row r="20" spans="1:17" s="275" customFormat="1" ht="18" customHeight="1" x14ac:dyDescent="0.2">
      <c r="A20" s="318"/>
      <c r="B20" s="331" t="s">
        <v>44</v>
      </c>
      <c r="C20" s="341">
        <f t="shared" si="1"/>
        <v>246656</v>
      </c>
      <c r="D20" s="342">
        <f t="shared" si="0"/>
        <v>12.918451541403769</v>
      </c>
      <c r="E20" s="341">
        <f t="shared" si="2"/>
        <v>202557</v>
      </c>
      <c r="F20" s="338"/>
      <c r="G20" s="341">
        <v>54431</v>
      </c>
      <c r="H20" s="342">
        <v>22.067575895173846</v>
      </c>
      <c r="I20" s="338">
        <v>44455</v>
      </c>
      <c r="J20" s="341"/>
      <c r="K20" s="341">
        <v>103810</v>
      </c>
      <c r="L20" s="342">
        <v>42.086955111572394</v>
      </c>
      <c r="M20" s="338">
        <v>83341</v>
      </c>
      <c r="N20" s="341"/>
      <c r="O20" s="341">
        <v>88415</v>
      </c>
      <c r="P20" s="342">
        <v>35.84546899325376</v>
      </c>
      <c r="Q20" s="338">
        <v>74761</v>
      </c>
    </row>
    <row r="21" spans="1:17" s="275" customFormat="1" ht="18" customHeight="1" x14ac:dyDescent="0.2">
      <c r="A21" s="318"/>
      <c r="B21" s="331" t="s">
        <v>6</v>
      </c>
      <c r="C21" s="341">
        <f t="shared" si="1"/>
        <v>203128</v>
      </c>
      <c r="D21" s="342">
        <f t="shared" si="0"/>
        <v>10.638700152042784</v>
      </c>
      <c r="E21" s="341">
        <f t="shared" si="2"/>
        <v>144001</v>
      </c>
      <c r="F21" s="338"/>
      <c r="G21" s="341">
        <v>59071</v>
      </c>
      <c r="H21" s="342">
        <v>29.080678193060532</v>
      </c>
      <c r="I21" s="338">
        <v>43102</v>
      </c>
      <c r="J21" s="341"/>
      <c r="K21" s="341">
        <v>76205</v>
      </c>
      <c r="L21" s="342">
        <v>37.515753613485089</v>
      </c>
      <c r="M21" s="338">
        <v>54125</v>
      </c>
      <c r="N21" s="341"/>
      <c r="O21" s="341">
        <v>67852</v>
      </c>
      <c r="P21" s="342">
        <v>33.403568193454376</v>
      </c>
      <c r="Q21" s="338">
        <v>46774</v>
      </c>
    </row>
    <row r="22" spans="1:17" s="275" customFormat="1" ht="18" customHeight="1" x14ac:dyDescent="0.2">
      <c r="A22" s="318"/>
      <c r="B22" s="331" t="s">
        <v>5</v>
      </c>
      <c r="C22" s="341">
        <f t="shared" si="1"/>
        <v>40455</v>
      </c>
      <c r="D22" s="342">
        <f t="shared" si="0"/>
        <v>2.1188049636233846</v>
      </c>
      <c r="E22" s="341">
        <f t="shared" si="2"/>
        <v>34931</v>
      </c>
      <c r="F22" s="338"/>
      <c r="G22" s="341">
        <v>13126</v>
      </c>
      <c r="H22" s="342">
        <v>32.445927573847484</v>
      </c>
      <c r="I22" s="338">
        <v>11955</v>
      </c>
      <c r="J22" s="341"/>
      <c r="K22" s="341">
        <v>13585</v>
      </c>
      <c r="L22" s="342">
        <v>33.580521567173406</v>
      </c>
      <c r="M22" s="338">
        <v>11669</v>
      </c>
      <c r="N22" s="341"/>
      <c r="O22" s="341">
        <v>13744</v>
      </c>
      <c r="P22" s="342">
        <v>33.97355085897911</v>
      </c>
      <c r="Q22" s="338">
        <v>11307</v>
      </c>
    </row>
    <row r="23" spans="1:17" s="275" customFormat="1" ht="18" customHeight="1" x14ac:dyDescent="0.2">
      <c r="A23" s="318"/>
      <c r="B23" s="331" t="s">
        <v>38</v>
      </c>
      <c r="C23" s="341">
        <f t="shared" si="1"/>
        <v>89903</v>
      </c>
      <c r="D23" s="342">
        <f t="shared" si="0"/>
        <v>4.7086125978156748</v>
      </c>
      <c r="E23" s="341">
        <f t="shared" si="2"/>
        <v>73751</v>
      </c>
      <c r="F23" s="338"/>
      <c r="G23" s="341">
        <v>30190</v>
      </c>
      <c r="H23" s="342">
        <v>33.580636908668232</v>
      </c>
      <c r="I23" s="338">
        <v>26187</v>
      </c>
      <c r="J23" s="341"/>
      <c r="K23" s="341">
        <v>31606</v>
      </c>
      <c r="L23" s="342">
        <v>35.155667775268903</v>
      </c>
      <c r="M23" s="338">
        <v>25579</v>
      </c>
      <c r="N23" s="341"/>
      <c r="O23" s="341">
        <v>28107</v>
      </c>
      <c r="P23" s="342">
        <v>31.263695316062869</v>
      </c>
      <c r="Q23" s="338">
        <v>21985</v>
      </c>
    </row>
    <row r="24" spans="1:17" s="275" customFormat="1" ht="18" customHeight="1" x14ac:dyDescent="0.2">
      <c r="A24" s="318"/>
      <c r="B24" s="331" t="s">
        <v>45</v>
      </c>
      <c r="C24" s="341">
        <f t="shared" si="1"/>
        <v>242366</v>
      </c>
      <c r="D24" s="342">
        <f t="shared" si="0"/>
        <v>12.693765512632435</v>
      </c>
      <c r="E24" s="341">
        <f t="shared" si="2"/>
        <v>176438</v>
      </c>
      <c r="F24" s="338"/>
      <c r="G24" s="341">
        <v>80463</v>
      </c>
      <c r="H24" s="342">
        <v>33.198963550993128</v>
      </c>
      <c r="I24" s="338">
        <v>59989</v>
      </c>
      <c r="J24" s="341"/>
      <c r="K24" s="341">
        <v>92309</v>
      </c>
      <c r="L24" s="342">
        <v>38.086612808727303</v>
      </c>
      <c r="M24" s="338">
        <v>65975</v>
      </c>
      <c r="N24" s="341"/>
      <c r="O24" s="341">
        <v>69594</v>
      </c>
      <c r="P24" s="342">
        <v>28.71442364027958</v>
      </c>
      <c r="Q24" s="338">
        <v>50474</v>
      </c>
    </row>
    <row r="25" spans="1:17" s="275" customFormat="1" ht="18" customHeight="1" x14ac:dyDescent="0.2">
      <c r="A25" s="318">
        <v>47094</v>
      </c>
      <c r="B25" s="331" t="s">
        <v>46</v>
      </c>
      <c r="C25" s="341">
        <f t="shared" si="1"/>
        <v>50965</v>
      </c>
      <c r="D25" s="342">
        <f t="shared" si="0"/>
        <v>2.6692595469303124</v>
      </c>
      <c r="E25" s="341">
        <f t="shared" si="2"/>
        <v>40749</v>
      </c>
      <c r="F25" s="338"/>
      <c r="G25" s="341">
        <v>16058</v>
      </c>
      <c r="H25" s="342">
        <v>31.507897576768368</v>
      </c>
      <c r="I25" s="338">
        <v>13182</v>
      </c>
      <c r="J25" s="341"/>
      <c r="K25" s="341">
        <v>20586</v>
      </c>
      <c r="L25" s="342">
        <v>40.392426174825864</v>
      </c>
      <c r="M25" s="338">
        <v>16203</v>
      </c>
      <c r="N25" s="341"/>
      <c r="O25" s="341">
        <v>14321</v>
      </c>
      <c r="P25" s="342">
        <v>28.099676248405771</v>
      </c>
      <c r="Q25" s="338">
        <v>11364</v>
      </c>
    </row>
    <row r="26" spans="1:17" s="275" customFormat="1" ht="18" customHeight="1" x14ac:dyDescent="0.2">
      <c r="B26" s="331" t="s">
        <v>47</v>
      </c>
      <c r="C26" s="341">
        <f t="shared" si="1"/>
        <v>22337</v>
      </c>
      <c r="D26" s="342">
        <f t="shared" si="0"/>
        <v>1.169886206215685</v>
      </c>
      <c r="E26" s="341">
        <f t="shared" si="2"/>
        <v>16216</v>
      </c>
      <c r="F26" s="338"/>
      <c r="G26" s="341">
        <v>4359</v>
      </c>
      <c r="H26" s="342">
        <v>19.514706540717196</v>
      </c>
      <c r="I26" s="338">
        <v>3483</v>
      </c>
      <c r="J26" s="341"/>
      <c r="K26" s="341">
        <v>8216</v>
      </c>
      <c r="L26" s="342">
        <v>36.782020862246497</v>
      </c>
      <c r="M26" s="338">
        <v>6274</v>
      </c>
      <c r="N26" s="341"/>
      <c r="O26" s="341">
        <v>9762</v>
      </c>
      <c r="P26" s="342">
        <v>43.70327259703631</v>
      </c>
      <c r="Q26" s="338">
        <v>6459</v>
      </c>
    </row>
    <row r="27" spans="1:17" s="275" customFormat="1" ht="18" customHeight="1" x14ac:dyDescent="0.2">
      <c r="B27" s="331" t="s">
        <v>48</v>
      </c>
      <c r="C27" s="341">
        <f t="shared" si="1"/>
        <v>94417</v>
      </c>
      <c r="D27" s="342">
        <f t="shared" si="0"/>
        <v>4.9450304844995445</v>
      </c>
      <c r="E27" s="341">
        <f t="shared" si="2"/>
        <v>67502</v>
      </c>
      <c r="F27" s="338"/>
      <c r="G27" s="341">
        <v>23664</v>
      </c>
      <c r="H27" s="342">
        <v>25.063283095205314</v>
      </c>
      <c r="I27" s="338">
        <v>17013</v>
      </c>
      <c r="J27" s="341"/>
      <c r="K27" s="341">
        <v>33188</v>
      </c>
      <c r="L27" s="342">
        <v>35.150449601237064</v>
      </c>
      <c r="M27" s="338">
        <v>22888</v>
      </c>
      <c r="N27" s="341"/>
      <c r="O27" s="341">
        <v>37565</v>
      </c>
      <c r="P27" s="342">
        <v>39.786267303557622</v>
      </c>
      <c r="Q27" s="338">
        <v>27601</v>
      </c>
    </row>
    <row r="28" spans="1:17" s="275" customFormat="1" ht="18" customHeight="1" x14ac:dyDescent="0.2">
      <c r="B28" s="331" t="s">
        <v>49</v>
      </c>
      <c r="C28" s="341">
        <f t="shared" si="1"/>
        <v>13901</v>
      </c>
      <c r="D28" s="342">
        <f t="shared" si="0"/>
        <v>0.7280560573310757</v>
      </c>
      <c r="E28" s="341">
        <f t="shared" si="2"/>
        <v>9150</v>
      </c>
      <c r="F28" s="338"/>
      <c r="G28" s="341">
        <v>3759</v>
      </c>
      <c r="H28" s="342">
        <v>27.041220056111072</v>
      </c>
      <c r="I28" s="338">
        <v>2415</v>
      </c>
      <c r="J28" s="341"/>
      <c r="K28" s="341">
        <v>6053</v>
      </c>
      <c r="L28" s="342">
        <v>43.543629954679517</v>
      </c>
      <c r="M28" s="338">
        <v>3866</v>
      </c>
      <c r="N28" s="341"/>
      <c r="O28" s="341">
        <v>4089</v>
      </c>
      <c r="P28" s="342">
        <v>29.415149989209411</v>
      </c>
      <c r="Q28" s="338">
        <v>2869</v>
      </c>
    </row>
    <row r="29" spans="1:17" s="275" customFormat="1" ht="18" customHeight="1" x14ac:dyDescent="0.2">
      <c r="B29" s="336" t="s">
        <v>4</v>
      </c>
      <c r="C29" s="343">
        <f t="shared" si="1"/>
        <v>4577</v>
      </c>
      <c r="D29" s="344">
        <f t="shared" si="0"/>
        <v>0.2397174717217706</v>
      </c>
      <c r="E29" s="341">
        <f t="shared" si="2"/>
        <v>3415</v>
      </c>
      <c r="F29" s="338"/>
      <c r="G29" s="343">
        <v>1511</v>
      </c>
      <c r="H29" s="344">
        <v>33.012890539654791</v>
      </c>
      <c r="I29" s="338">
        <v>1156</v>
      </c>
      <c r="J29" s="341"/>
      <c r="K29" s="343">
        <v>1667</v>
      </c>
      <c r="L29" s="344">
        <v>36.421236617871969</v>
      </c>
      <c r="M29" s="338">
        <v>1244</v>
      </c>
      <c r="N29" s="341"/>
      <c r="O29" s="343">
        <v>1399</v>
      </c>
      <c r="P29" s="344">
        <v>30.565872842473237</v>
      </c>
      <c r="Q29" s="338">
        <v>1015</v>
      </c>
    </row>
    <row r="30" spans="1:17" s="212" customFormat="1" ht="18" customHeight="1" x14ac:dyDescent="0.2">
      <c r="B30" s="332" t="s">
        <v>3</v>
      </c>
      <c r="C30" s="333">
        <f>SUM(C12:C29)</f>
        <v>1909331</v>
      </c>
      <c r="D30" s="334">
        <f>C30/C$30*100</f>
        <v>100</v>
      </c>
      <c r="E30" s="333">
        <f>SUM(E12:E29)</f>
        <v>1408466</v>
      </c>
      <c r="F30" s="349"/>
      <c r="G30" s="333">
        <f>SUM(G12:G29)</f>
        <v>534123</v>
      </c>
      <c r="H30" s="334">
        <f t="shared" ref="H13:H30" si="3">G30/$C30*100</f>
        <v>27.974353320613343</v>
      </c>
      <c r="I30" s="339">
        <f>SUM(I12:I29)</f>
        <v>404432</v>
      </c>
      <c r="J30" s="352"/>
      <c r="K30" s="333">
        <f>SUM(K12:K29)</f>
        <v>745432</v>
      </c>
      <c r="L30" s="334">
        <f t="shared" ref="L13:L30" si="4">K30/$C30*100</f>
        <v>39.041528158292095</v>
      </c>
      <c r="M30" s="339">
        <f>SUM(M12:M29)</f>
        <v>543230</v>
      </c>
      <c r="N30" s="352"/>
      <c r="O30" s="333">
        <f>SUM(O12:O29)</f>
        <v>629776</v>
      </c>
      <c r="P30" s="334">
        <f t="shared" ref="P13:P30" si="5">O30/$C30*100</f>
        <v>32.984118521094565</v>
      </c>
      <c r="Q30" s="339">
        <f>SUM(Q12:Q29)</f>
        <v>460804</v>
      </c>
    </row>
    <row r="31" spans="1:17" s="256" customFormat="1" ht="6.75" customHeight="1" x14ac:dyDescent="0.2">
      <c r="B31" s="1145"/>
      <c r="C31" s="1145"/>
      <c r="D31" s="1145"/>
      <c r="E31" s="293"/>
      <c r="F31" s="293"/>
    </row>
    <row r="32" spans="1:17" ht="24.75" customHeight="1" x14ac:dyDescent="0.2">
      <c r="B32" s="1141" t="s">
        <v>84</v>
      </c>
      <c r="C32" s="1141"/>
      <c r="D32" s="1141"/>
      <c r="E32" s="1141"/>
      <c r="F32" s="1141"/>
      <c r="G32" s="1141"/>
      <c r="H32" s="1141"/>
      <c r="I32" s="1141"/>
      <c r="J32" s="1141"/>
      <c r="K32" s="1141"/>
      <c r="L32" s="1141"/>
      <c r="M32" s="1141"/>
      <c r="N32" s="1141"/>
      <c r="O32" s="1141"/>
      <c r="P32" s="1141"/>
      <c r="Q32" s="1141"/>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448</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78</v>
      </c>
      <c r="D7" s="1152"/>
      <c r="E7" s="347"/>
      <c r="F7" s="1162" t="s">
        <v>34</v>
      </c>
      <c r="G7" s="1163"/>
      <c r="H7" s="1163"/>
      <c r="I7" s="1164"/>
      <c r="J7" s="351"/>
      <c r="K7" s="1162" t="s">
        <v>52</v>
      </c>
      <c r="L7" s="1163"/>
      <c r="M7" s="1163"/>
      <c r="N7" s="1164"/>
      <c r="O7" s="351"/>
      <c r="P7" s="1162" t="s">
        <v>53</v>
      </c>
      <c r="Q7" s="1163"/>
      <c r="R7" s="1163"/>
      <c r="S7" s="1164"/>
    </row>
    <row r="8" spans="1:21" s="211" customFormat="1" ht="35.25" customHeight="1" x14ac:dyDescent="0.2">
      <c r="A8" s="212"/>
      <c r="B8" s="1149"/>
      <c r="C8" s="1153"/>
      <c r="D8" s="1154"/>
      <c r="E8" s="347"/>
      <c r="F8" s="1165" t="s">
        <v>75</v>
      </c>
      <c r="G8" s="1166"/>
      <c r="H8" s="1167" t="s">
        <v>297</v>
      </c>
      <c r="I8" s="1168"/>
      <c r="J8" s="329"/>
      <c r="K8" s="1165" t="s">
        <v>75</v>
      </c>
      <c r="L8" s="1166"/>
      <c r="M8" s="1167" t="s">
        <v>297</v>
      </c>
      <c r="N8" s="1168"/>
      <c r="O8" s="329"/>
      <c r="P8" s="1165" t="s">
        <v>75</v>
      </c>
      <c r="Q8" s="1166"/>
      <c r="R8" s="1167" t="s">
        <v>297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655</v>
      </c>
      <c r="D11" s="340">
        <f>C11/C$29*100</f>
        <v>0.93959346444607017</v>
      </c>
      <c r="E11" s="338"/>
      <c r="F11" s="335">
        <v>16</v>
      </c>
      <c r="G11" s="340">
        <v>2.4427480916030535</v>
      </c>
      <c r="H11" s="335">
        <v>7</v>
      </c>
      <c r="I11" s="340">
        <v>43.75</v>
      </c>
      <c r="J11" s="341"/>
      <c r="K11" s="335">
        <v>40</v>
      </c>
      <c r="L11" s="340">
        <v>6.1068702290076331</v>
      </c>
      <c r="M11" s="335">
        <v>29</v>
      </c>
      <c r="N11" s="340">
        <v>72.5</v>
      </c>
      <c r="O11" s="341"/>
      <c r="P11" s="335">
        <v>599</v>
      </c>
      <c r="Q11" s="340">
        <v>91.450381679389309</v>
      </c>
      <c r="R11" s="335">
        <v>405</v>
      </c>
      <c r="S11" s="340">
        <v>67.612687813021694</v>
      </c>
    </row>
    <row r="12" spans="1:21" s="275" customFormat="1" ht="18" customHeight="1" x14ac:dyDescent="0.2">
      <c r="A12" s="318"/>
      <c r="B12" s="331" t="s">
        <v>10</v>
      </c>
      <c r="C12" s="341">
        <f t="shared" ref="C12:C28" si="0">F12+K12+P12</f>
        <v>3928</v>
      </c>
      <c r="D12" s="342">
        <f t="shared" ref="D12:D29" si="1">C12/C$29*100</f>
        <v>5.6346917989987233</v>
      </c>
      <c r="E12" s="338"/>
      <c r="F12" s="341">
        <v>1787</v>
      </c>
      <c r="G12" s="342">
        <v>45.493890020366599</v>
      </c>
      <c r="H12" s="341">
        <v>4</v>
      </c>
      <c r="I12" s="342">
        <v>0.22383883603805263</v>
      </c>
      <c r="J12" s="341"/>
      <c r="K12" s="341">
        <v>1126</v>
      </c>
      <c r="L12" s="342">
        <v>28.665987780040737</v>
      </c>
      <c r="M12" s="341">
        <v>38</v>
      </c>
      <c r="N12" s="342">
        <v>3.374777975133215</v>
      </c>
      <c r="O12" s="341"/>
      <c r="P12" s="341">
        <v>1015</v>
      </c>
      <c r="Q12" s="342">
        <v>25.84012219959267</v>
      </c>
      <c r="R12" s="341">
        <v>339</v>
      </c>
      <c r="S12" s="342">
        <v>33.399014778325125</v>
      </c>
    </row>
    <row r="13" spans="1:21" s="275" customFormat="1" ht="18" customHeight="1" x14ac:dyDescent="0.2">
      <c r="A13" s="318"/>
      <c r="B13" s="331" t="s">
        <v>40</v>
      </c>
      <c r="C13" s="341">
        <f t="shared" si="0"/>
        <v>7614</v>
      </c>
      <c r="D13" s="342">
        <f t="shared" si="1"/>
        <v>10.922236088995998</v>
      </c>
      <c r="E13" s="338"/>
      <c r="F13" s="341">
        <v>2288</v>
      </c>
      <c r="G13" s="342">
        <v>30.049908064092463</v>
      </c>
      <c r="H13" s="341">
        <v>8</v>
      </c>
      <c r="I13" s="342">
        <v>0.34965034965034963</v>
      </c>
      <c r="J13" s="341"/>
      <c r="K13" s="341">
        <v>2751</v>
      </c>
      <c r="L13" s="342">
        <v>36.130811662726558</v>
      </c>
      <c r="M13" s="341">
        <v>9</v>
      </c>
      <c r="N13" s="342">
        <v>0.32715376226826609</v>
      </c>
      <c r="O13" s="341"/>
      <c r="P13" s="341">
        <v>2575</v>
      </c>
      <c r="Q13" s="342">
        <v>33.819280273180986</v>
      </c>
      <c r="R13" s="341">
        <v>1749</v>
      </c>
      <c r="S13" s="342">
        <v>67.922330097087382</v>
      </c>
    </row>
    <row r="14" spans="1:21" s="275" customFormat="1" ht="18" customHeight="1" x14ac:dyDescent="0.2">
      <c r="A14" s="318"/>
      <c r="B14" s="331" t="s">
        <v>41</v>
      </c>
      <c r="C14" s="341">
        <f t="shared" si="0"/>
        <v>4386</v>
      </c>
      <c r="D14" s="342">
        <f t="shared" si="1"/>
        <v>6.2916899771915471</v>
      </c>
      <c r="E14" s="338"/>
      <c r="F14" s="341">
        <v>287</v>
      </c>
      <c r="G14" s="342">
        <v>6.5435476516187876</v>
      </c>
      <c r="H14" s="341">
        <v>13</v>
      </c>
      <c r="I14" s="342">
        <v>4.529616724738676</v>
      </c>
      <c r="J14" s="341"/>
      <c r="K14" s="341">
        <v>775</v>
      </c>
      <c r="L14" s="342">
        <v>17.669858641130869</v>
      </c>
      <c r="M14" s="341">
        <v>33</v>
      </c>
      <c r="N14" s="342">
        <v>4.258064516129032</v>
      </c>
      <c r="O14" s="341"/>
      <c r="P14" s="341">
        <v>3324</v>
      </c>
      <c r="Q14" s="342">
        <v>75.786593707250333</v>
      </c>
      <c r="R14" s="341">
        <v>381</v>
      </c>
      <c r="S14" s="342">
        <v>11.462093862815886</v>
      </c>
    </row>
    <row r="15" spans="1:21" s="275" customFormat="1" ht="18" customHeight="1" x14ac:dyDescent="0.2">
      <c r="A15" s="318"/>
      <c r="B15" s="331" t="s">
        <v>9</v>
      </c>
      <c r="C15" s="341">
        <f t="shared" si="0"/>
        <v>1551</v>
      </c>
      <c r="D15" s="342">
        <f t="shared" si="1"/>
        <v>2.2248999440547403</v>
      </c>
      <c r="E15" s="338"/>
      <c r="F15" s="341">
        <v>517</v>
      </c>
      <c r="G15" s="342">
        <v>33.333333333333329</v>
      </c>
      <c r="H15" s="341">
        <v>89</v>
      </c>
      <c r="I15" s="342">
        <v>17.214700193423599</v>
      </c>
      <c r="J15" s="341"/>
      <c r="K15" s="341">
        <v>487</v>
      </c>
      <c r="L15" s="342">
        <v>31.399097356544164</v>
      </c>
      <c r="M15" s="341">
        <v>115</v>
      </c>
      <c r="N15" s="342">
        <v>23.613963039014372</v>
      </c>
      <c r="O15" s="341"/>
      <c r="P15" s="341">
        <v>547</v>
      </c>
      <c r="Q15" s="342">
        <v>35.267569310122504</v>
      </c>
      <c r="R15" s="341">
        <v>175</v>
      </c>
      <c r="S15" s="342">
        <v>31.992687385740403</v>
      </c>
    </row>
    <row r="16" spans="1:21" s="275" customFormat="1" ht="18" customHeight="1" x14ac:dyDescent="0.2">
      <c r="A16" s="318"/>
      <c r="B16" s="331" t="s">
        <v>8</v>
      </c>
      <c r="C16" s="341">
        <f t="shared" si="0"/>
        <v>6226</v>
      </c>
      <c r="D16" s="342">
        <f t="shared" si="1"/>
        <v>8.9311586406736385</v>
      </c>
      <c r="E16" s="338"/>
      <c r="F16" s="341">
        <v>2505</v>
      </c>
      <c r="G16" s="342">
        <v>40.234500481850304</v>
      </c>
      <c r="H16" s="341">
        <v>0</v>
      </c>
      <c r="I16" s="342">
        <v>0</v>
      </c>
      <c r="J16" s="341"/>
      <c r="K16" s="341">
        <v>3111</v>
      </c>
      <c r="L16" s="342">
        <v>49.967876646321876</v>
      </c>
      <c r="M16" s="341">
        <v>0</v>
      </c>
      <c r="N16" s="342">
        <v>0</v>
      </c>
      <c r="O16" s="341"/>
      <c r="P16" s="341">
        <v>610</v>
      </c>
      <c r="Q16" s="342">
        <v>9.7976228718278193</v>
      </c>
      <c r="R16" s="341">
        <v>99</v>
      </c>
      <c r="S16" s="342">
        <v>16.229508196721312</v>
      </c>
    </row>
    <row r="17" spans="1:19" s="275" customFormat="1" ht="18" customHeight="1" x14ac:dyDescent="0.2">
      <c r="A17" s="318"/>
      <c r="B17" s="331" t="s">
        <v>7</v>
      </c>
      <c r="C17" s="341">
        <f t="shared" si="0"/>
        <v>13579</v>
      </c>
      <c r="D17" s="342">
        <f t="shared" si="1"/>
        <v>19.478991837730057</v>
      </c>
      <c r="E17" s="338"/>
      <c r="F17" s="341">
        <v>5619</v>
      </c>
      <c r="G17" s="342">
        <v>41.380072170262906</v>
      </c>
      <c r="H17" s="341">
        <v>14</v>
      </c>
      <c r="I17" s="342">
        <v>0.24915465385299873</v>
      </c>
      <c r="J17" s="341"/>
      <c r="K17" s="341">
        <v>4486</v>
      </c>
      <c r="L17" s="342">
        <v>33.036306060829226</v>
      </c>
      <c r="M17" s="341">
        <v>37</v>
      </c>
      <c r="N17" s="342">
        <v>0.82478823004904156</v>
      </c>
      <c r="O17" s="341"/>
      <c r="P17" s="341">
        <v>3474</v>
      </c>
      <c r="Q17" s="342">
        <v>25.583621768907872</v>
      </c>
      <c r="R17" s="341">
        <v>50</v>
      </c>
      <c r="S17" s="342">
        <v>1.4392630972941853</v>
      </c>
    </row>
    <row r="18" spans="1:19" s="275" customFormat="1" ht="18" customHeight="1" x14ac:dyDescent="0.2">
      <c r="A18" s="318"/>
      <c r="B18" s="331" t="s">
        <v>43</v>
      </c>
      <c r="C18" s="341">
        <f t="shared" si="0"/>
        <v>8883</v>
      </c>
      <c r="D18" s="342">
        <f t="shared" si="1"/>
        <v>12.74260877049533</v>
      </c>
      <c r="E18" s="338"/>
      <c r="F18" s="341">
        <v>2759</v>
      </c>
      <c r="G18" s="342">
        <v>31.059326804007654</v>
      </c>
      <c r="H18" s="341">
        <v>289</v>
      </c>
      <c r="I18" s="342">
        <v>10.474809713664371</v>
      </c>
      <c r="J18" s="341"/>
      <c r="K18" s="341">
        <v>2287</v>
      </c>
      <c r="L18" s="342">
        <v>25.745806596870423</v>
      </c>
      <c r="M18" s="341">
        <v>437</v>
      </c>
      <c r="N18" s="342">
        <v>19.108001749016179</v>
      </c>
      <c r="O18" s="341"/>
      <c r="P18" s="341">
        <v>3837</v>
      </c>
      <c r="Q18" s="342">
        <v>43.194866599121916</v>
      </c>
      <c r="R18" s="341">
        <v>1406</v>
      </c>
      <c r="S18" s="342">
        <v>36.643210841803494</v>
      </c>
    </row>
    <row r="19" spans="1:19" s="275" customFormat="1" ht="18" customHeight="1" x14ac:dyDescent="0.2">
      <c r="A19" s="318"/>
      <c r="B19" s="331" t="s">
        <v>44</v>
      </c>
      <c r="C19" s="341">
        <f t="shared" si="0"/>
        <v>99</v>
      </c>
      <c r="D19" s="342">
        <f t="shared" si="1"/>
        <v>0.14201489004604725</v>
      </c>
      <c r="E19" s="338"/>
      <c r="F19" s="341">
        <v>32</v>
      </c>
      <c r="G19" s="342">
        <v>32.323232323232325</v>
      </c>
      <c r="H19" s="341">
        <v>31</v>
      </c>
      <c r="I19" s="342">
        <v>96.875</v>
      </c>
      <c r="J19" s="341"/>
      <c r="K19" s="341">
        <v>62</v>
      </c>
      <c r="L19" s="342">
        <v>62.62626262626263</v>
      </c>
      <c r="M19" s="341">
        <v>62</v>
      </c>
      <c r="N19" s="342">
        <v>100</v>
      </c>
      <c r="O19" s="341"/>
      <c r="P19" s="341">
        <v>5</v>
      </c>
      <c r="Q19" s="342">
        <v>5.0505050505050502</v>
      </c>
      <c r="R19" s="341">
        <v>5</v>
      </c>
      <c r="S19" s="342">
        <v>100</v>
      </c>
    </row>
    <row r="20" spans="1:19" s="275" customFormat="1" ht="18" customHeight="1" x14ac:dyDescent="0.2">
      <c r="A20" s="318"/>
      <c r="B20" s="331" t="s">
        <v>6</v>
      </c>
      <c r="C20" s="341">
        <f t="shared" si="0"/>
        <v>1437</v>
      </c>
      <c r="D20" s="342">
        <f t="shared" si="1"/>
        <v>2.0613676464259587</v>
      </c>
      <c r="E20" s="338"/>
      <c r="F20" s="341">
        <v>13</v>
      </c>
      <c r="G20" s="342">
        <v>0.90466249130132215</v>
      </c>
      <c r="H20" s="341">
        <v>0</v>
      </c>
      <c r="I20" s="342">
        <v>0</v>
      </c>
      <c r="J20" s="341"/>
      <c r="K20" s="341">
        <v>285</v>
      </c>
      <c r="L20" s="342">
        <v>19.832985386221296</v>
      </c>
      <c r="M20" s="341">
        <v>66</v>
      </c>
      <c r="N20" s="342">
        <v>23.157894736842106</v>
      </c>
      <c r="O20" s="341"/>
      <c r="P20" s="341">
        <v>1139</v>
      </c>
      <c r="Q20" s="342">
        <v>79.262352122477381</v>
      </c>
      <c r="R20" s="341">
        <v>343</v>
      </c>
      <c r="S20" s="342">
        <v>30.114135206321336</v>
      </c>
    </row>
    <row r="21" spans="1:19" s="275" customFormat="1" ht="18" customHeight="1" x14ac:dyDescent="0.2">
      <c r="A21" s="318"/>
      <c r="B21" s="331" t="s">
        <v>5</v>
      </c>
      <c r="C21" s="341">
        <f t="shared" si="0"/>
        <v>1420</v>
      </c>
      <c r="D21" s="342">
        <f t="shared" si="1"/>
        <v>2.0369812511655261</v>
      </c>
      <c r="E21" s="338"/>
      <c r="F21" s="341">
        <v>287</v>
      </c>
      <c r="G21" s="342">
        <v>20.211267605633804</v>
      </c>
      <c r="H21" s="341">
        <v>63</v>
      </c>
      <c r="I21" s="342">
        <v>21.951219512195124</v>
      </c>
      <c r="J21" s="341"/>
      <c r="K21" s="341">
        <v>283</v>
      </c>
      <c r="L21" s="342">
        <v>19.929577464788732</v>
      </c>
      <c r="M21" s="341">
        <v>74</v>
      </c>
      <c r="N21" s="342">
        <v>26.148409893992934</v>
      </c>
      <c r="O21" s="341"/>
      <c r="P21" s="341">
        <v>850</v>
      </c>
      <c r="Q21" s="342">
        <v>59.859154929577464</v>
      </c>
      <c r="R21" s="341">
        <v>749</v>
      </c>
      <c r="S21" s="342">
        <v>88.117647058823536</v>
      </c>
    </row>
    <row r="22" spans="1:19" s="275" customFormat="1" ht="18" customHeight="1" x14ac:dyDescent="0.2">
      <c r="A22" s="318"/>
      <c r="B22" s="331" t="s">
        <v>38</v>
      </c>
      <c r="C22" s="341">
        <f t="shared" si="0"/>
        <v>6027</v>
      </c>
      <c r="D22" s="342">
        <f t="shared" si="1"/>
        <v>8.6456943667426938</v>
      </c>
      <c r="E22" s="338"/>
      <c r="F22" s="341">
        <v>1610</v>
      </c>
      <c r="G22" s="342">
        <v>26.713124274099886</v>
      </c>
      <c r="H22" s="341">
        <v>12</v>
      </c>
      <c r="I22" s="342">
        <v>0.74534161490683226</v>
      </c>
      <c r="J22" s="341"/>
      <c r="K22" s="341">
        <v>2169</v>
      </c>
      <c r="L22" s="342">
        <v>35.988053758088597</v>
      </c>
      <c r="M22" s="341">
        <v>88</v>
      </c>
      <c r="N22" s="342">
        <v>4.057169202397418</v>
      </c>
      <c r="O22" s="341"/>
      <c r="P22" s="341">
        <v>2248</v>
      </c>
      <c r="Q22" s="342">
        <v>37.298821967811513</v>
      </c>
      <c r="R22" s="341">
        <v>216</v>
      </c>
      <c r="S22" s="342">
        <v>9.6085409252669027</v>
      </c>
    </row>
    <row r="23" spans="1:19" s="275" customFormat="1" ht="18" customHeight="1" x14ac:dyDescent="0.2">
      <c r="A23" s="318"/>
      <c r="B23" s="331" t="s">
        <v>45</v>
      </c>
      <c r="C23" s="341">
        <f t="shared" si="0"/>
        <v>5262</v>
      </c>
      <c r="D23" s="342">
        <f t="shared" si="1"/>
        <v>7.5483065800232385</v>
      </c>
      <c r="E23" s="338"/>
      <c r="F23" s="341">
        <v>2090</v>
      </c>
      <c r="G23" s="342">
        <v>39.718738122386924</v>
      </c>
      <c r="H23" s="341">
        <v>48</v>
      </c>
      <c r="I23" s="342">
        <v>2.2966507177033493</v>
      </c>
      <c r="J23" s="341"/>
      <c r="K23" s="341">
        <v>2336</v>
      </c>
      <c r="L23" s="342">
        <v>44.393766628658305</v>
      </c>
      <c r="M23" s="341">
        <v>64</v>
      </c>
      <c r="N23" s="342">
        <v>2.7397260273972601</v>
      </c>
      <c r="O23" s="341"/>
      <c r="P23" s="341">
        <v>836</v>
      </c>
      <c r="Q23" s="342">
        <v>15.887495248954769</v>
      </c>
      <c r="R23" s="341">
        <v>104</v>
      </c>
      <c r="S23" s="342">
        <v>12.440191387559809</v>
      </c>
    </row>
    <row r="24" spans="1:19" s="275" customFormat="1" ht="18" customHeight="1" x14ac:dyDescent="0.2">
      <c r="A24" s="318">
        <v>47094</v>
      </c>
      <c r="B24" s="331" t="s">
        <v>46</v>
      </c>
      <c r="C24" s="341">
        <f t="shared" si="0"/>
        <v>3955</v>
      </c>
      <c r="D24" s="342">
        <f t="shared" si="1"/>
        <v>5.6734231326476454</v>
      </c>
      <c r="E24" s="338"/>
      <c r="F24" s="341">
        <v>1437</v>
      </c>
      <c r="G24" s="342">
        <v>36.333754740834387</v>
      </c>
      <c r="H24" s="341">
        <v>33</v>
      </c>
      <c r="I24" s="342">
        <v>2.2964509394572024</v>
      </c>
      <c r="J24" s="341"/>
      <c r="K24" s="341">
        <v>1986</v>
      </c>
      <c r="L24" s="342">
        <v>50.214917825537299</v>
      </c>
      <c r="M24" s="341">
        <v>151</v>
      </c>
      <c r="N24" s="342">
        <v>7.6032225579053367</v>
      </c>
      <c r="O24" s="341"/>
      <c r="P24" s="341">
        <v>532</v>
      </c>
      <c r="Q24" s="342">
        <v>13.451327433628318</v>
      </c>
      <c r="R24" s="341">
        <v>60</v>
      </c>
      <c r="S24" s="342">
        <v>11.278195488721805</v>
      </c>
    </row>
    <row r="25" spans="1:19" s="275" customFormat="1" ht="18" customHeight="1" x14ac:dyDescent="0.2">
      <c r="B25" s="331" t="s">
        <v>47</v>
      </c>
      <c r="C25" s="341">
        <f t="shared" si="0"/>
        <v>2024</v>
      </c>
      <c r="D25" s="342">
        <f t="shared" si="1"/>
        <v>2.903415529830299</v>
      </c>
      <c r="E25" s="338"/>
      <c r="F25" s="341">
        <v>300</v>
      </c>
      <c r="G25" s="342">
        <v>14.822134387351779</v>
      </c>
      <c r="H25" s="341">
        <v>11</v>
      </c>
      <c r="I25" s="342">
        <v>3.6666666666666665</v>
      </c>
      <c r="J25" s="341"/>
      <c r="K25" s="341">
        <v>493</v>
      </c>
      <c r="L25" s="342">
        <v>24.357707509881426</v>
      </c>
      <c r="M25" s="341">
        <v>18</v>
      </c>
      <c r="N25" s="342">
        <v>3.6511156186612577</v>
      </c>
      <c r="O25" s="341"/>
      <c r="P25" s="341">
        <v>1231</v>
      </c>
      <c r="Q25" s="342">
        <v>60.820158102766797</v>
      </c>
      <c r="R25" s="341">
        <v>279</v>
      </c>
      <c r="S25" s="342">
        <v>22.664500406173843</v>
      </c>
    </row>
    <row r="26" spans="1:19" s="275" customFormat="1" ht="18" customHeight="1" x14ac:dyDescent="0.2">
      <c r="B26" s="331" t="s">
        <v>48</v>
      </c>
      <c r="C26" s="341">
        <f t="shared" si="0"/>
        <v>953</v>
      </c>
      <c r="D26" s="342">
        <f t="shared" si="1"/>
        <v>1.367072628423061</v>
      </c>
      <c r="E26" s="338"/>
      <c r="F26" s="341">
        <v>238</v>
      </c>
      <c r="G26" s="342">
        <v>24.97376705141658</v>
      </c>
      <c r="H26" s="341">
        <v>17</v>
      </c>
      <c r="I26" s="342">
        <v>7.1428571428571423</v>
      </c>
      <c r="J26" s="341"/>
      <c r="K26" s="341">
        <v>372</v>
      </c>
      <c r="L26" s="342">
        <v>39.034627492130113</v>
      </c>
      <c r="M26" s="341">
        <v>30</v>
      </c>
      <c r="N26" s="342">
        <v>8.064516129032258</v>
      </c>
      <c r="O26" s="341"/>
      <c r="P26" s="341">
        <v>343</v>
      </c>
      <c r="Q26" s="342">
        <v>35.991605456453307</v>
      </c>
      <c r="R26" s="341">
        <v>26</v>
      </c>
      <c r="S26" s="342">
        <v>7.5801749271137027</v>
      </c>
    </row>
    <row r="27" spans="1:19" s="275" customFormat="1" ht="18" customHeight="1" x14ac:dyDescent="0.2">
      <c r="B27" s="331" t="s">
        <v>49</v>
      </c>
      <c r="C27" s="341">
        <f t="shared" si="0"/>
        <v>1098</v>
      </c>
      <c r="D27" s="342">
        <f t="shared" si="1"/>
        <v>1.5750742350561606</v>
      </c>
      <c r="E27" s="338"/>
      <c r="F27" s="341">
        <v>380</v>
      </c>
      <c r="G27" s="342">
        <v>34.608378870673953</v>
      </c>
      <c r="H27" s="341">
        <v>12</v>
      </c>
      <c r="I27" s="342">
        <v>3.1578947368421053</v>
      </c>
      <c r="J27" s="341"/>
      <c r="K27" s="341">
        <v>538</v>
      </c>
      <c r="L27" s="342">
        <v>48.998178506375226</v>
      </c>
      <c r="M27" s="341">
        <v>21</v>
      </c>
      <c r="N27" s="342">
        <v>3.9033457249070631</v>
      </c>
      <c r="O27" s="341"/>
      <c r="P27" s="341">
        <v>180</v>
      </c>
      <c r="Q27" s="342">
        <v>16.393442622950818</v>
      </c>
      <c r="R27" s="341">
        <v>13</v>
      </c>
      <c r="S27" s="342">
        <v>7.2222222222222214</v>
      </c>
    </row>
    <row r="28" spans="1:19" s="275" customFormat="1" ht="18" customHeight="1" x14ac:dyDescent="0.2">
      <c r="B28" s="336" t="s">
        <v>4</v>
      </c>
      <c r="C28" s="343">
        <f t="shared" si="0"/>
        <v>614</v>
      </c>
      <c r="D28" s="344">
        <f t="shared" si="1"/>
        <v>0.88077921705326279</v>
      </c>
      <c r="E28" s="338"/>
      <c r="F28" s="343">
        <v>181</v>
      </c>
      <c r="G28" s="344">
        <v>29.478827361563521</v>
      </c>
      <c r="H28" s="343">
        <v>16</v>
      </c>
      <c r="I28" s="344">
        <v>8.8397790055248606</v>
      </c>
      <c r="J28" s="341"/>
      <c r="K28" s="343">
        <v>220</v>
      </c>
      <c r="L28" s="344">
        <v>35.830618892508141</v>
      </c>
      <c r="M28" s="343">
        <v>21</v>
      </c>
      <c r="N28" s="344">
        <v>9.5454545454545467</v>
      </c>
      <c r="O28" s="341"/>
      <c r="P28" s="343">
        <v>213</v>
      </c>
      <c r="Q28" s="344">
        <v>34.690553745928341</v>
      </c>
      <c r="R28" s="343">
        <v>32</v>
      </c>
      <c r="S28" s="344">
        <v>15.023474178403756</v>
      </c>
    </row>
    <row r="29" spans="1:19" s="212" customFormat="1" ht="18" customHeight="1" x14ac:dyDescent="0.2">
      <c r="B29" s="332" t="s">
        <v>3</v>
      </c>
      <c r="C29" s="333">
        <f>SUM(C11:C28)</f>
        <v>69711</v>
      </c>
      <c r="D29" s="334">
        <f t="shared" si="1"/>
        <v>100</v>
      </c>
      <c r="E29" s="349"/>
      <c r="F29" s="333">
        <f>SUM(F11:F28)</f>
        <v>22346</v>
      </c>
      <c r="G29" s="334">
        <f t="shared" ref="G12:G29" si="2">F29/$C29*100</f>
        <v>32.055199322918909</v>
      </c>
      <c r="H29" s="333">
        <f>SUM(H11:H28)</f>
        <v>667</v>
      </c>
      <c r="I29" s="334">
        <f t="shared" ref="I12:I29" si="3">H29/F29*100</f>
        <v>2.9848742504251318</v>
      </c>
      <c r="J29" s="352"/>
      <c r="K29" s="333">
        <f>SUM(K11:K28)</f>
        <v>23807</v>
      </c>
      <c r="L29" s="334">
        <f t="shared" ref="L12:L29" si="4">K29/$C29*100</f>
        <v>34.150994821477241</v>
      </c>
      <c r="M29" s="333">
        <f>SUM(M11:M28)</f>
        <v>1293</v>
      </c>
      <c r="N29" s="334">
        <f t="shared" ref="N12:N29" si="5">M29/K29*100</f>
        <v>5.4311757046246907</v>
      </c>
      <c r="O29" s="352"/>
      <c r="P29" s="333">
        <f>SUM(P11:P28)</f>
        <v>23558</v>
      </c>
      <c r="Q29" s="353">
        <f t="shared" ref="Q12:Q29" si="6">P29/$C29*100</f>
        <v>33.79380585560385</v>
      </c>
      <c r="R29" s="333">
        <f>SUM(R11:R28)</f>
        <v>6431</v>
      </c>
      <c r="S29" s="353">
        <f t="shared" ref="S12:S29" si="7">R29/P29*100</f>
        <v>27.298582222599542</v>
      </c>
    </row>
    <row r="30" spans="1:19" s="256" customFormat="1" ht="6.75" customHeight="1" x14ac:dyDescent="0.2">
      <c r="B30" s="1145"/>
      <c r="C30" s="1145"/>
      <c r="D30" s="1145"/>
      <c r="E30" s="293"/>
    </row>
    <row r="31" spans="1:19"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447</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79</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134040</v>
      </c>
      <c r="D11" s="340">
        <f>C11/C$29*100</f>
        <v>30.934830070759617</v>
      </c>
      <c r="E11" s="338"/>
      <c r="F11" s="335">
        <v>28577</v>
      </c>
      <c r="G11" s="340">
        <v>21.319755296926289</v>
      </c>
      <c r="H11" s="335">
        <v>345</v>
      </c>
      <c r="I11" s="340">
        <v>1.2072645834062357</v>
      </c>
      <c r="J11" s="341"/>
      <c r="K11" s="335">
        <v>58959</v>
      </c>
      <c r="L11" s="340">
        <v>43.98612354521039</v>
      </c>
      <c r="M11" s="335">
        <v>798</v>
      </c>
      <c r="N11" s="340">
        <v>1.3534829288149393</v>
      </c>
      <c r="O11" s="341"/>
      <c r="P11" s="335">
        <v>46504</v>
      </c>
      <c r="Q11" s="340">
        <v>34.694121157863322</v>
      </c>
      <c r="R11" s="335">
        <v>5974</v>
      </c>
      <c r="S11" s="340">
        <v>12.846206777911579</v>
      </c>
    </row>
    <row r="12" spans="1:21" s="275" customFormat="1" ht="18" customHeight="1" x14ac:dyDescent="0.2">
      <c r="A12" s="318"/>
      <c r="B12" s="331" t="s">
        <v>10</v>
      </c>
      <c r="C12" s="341">
        <f t="shared" ref="C12:C28" si="0">F12+K12+P12</f>
        <v>8153</v>
      </c>
      <c r="D12" s="342">
        <f t="shared" ref="D12:D29" si="1">C12/C$29*100</f>
        <v>1.8816149624507845</v>
      </c>
      <c r="E12" s="338"/>
      <c r="F12" s="341">
        <v>1455</v>
      </c>
      <c r="G12" s="342">
        <v>17.846191585919293</v>
      </c>
      <c r="H12" s="341">
        <v>2</v>
      </c>
      <c r="I12" s="342">
        <v>0.13745704467353953</v>
      </c>
      <c r="J12" s="341"/>
      <c r="K12" s="341">
        <v>2893</v>
      </c>
      <c r="L12" s="342">
        <v>35.483870967741936</v>
      </c>
      <c r="M12" s="341">
        <v>13</v>
      </c>
      <c r="N12" s="342">
        <v>0.44936052540615284</v>
      </c>
      <c r="O12" s="341"/>
      <c r="P12" s="341">
        <v>3805</v>
      </c>
      <c r="Q12" s="342">
        <v>46.669937446338771</v>
      </c>
      <c r="R12" s="341">
        <v>38</v>
      </c>
      <c r="S12" s="342">
        <v>0.99868593955321949</v>
      </c>
    </row>
    <row r="13" spans="1:21" s="275" customFormat="1" ht="18" customHeight="1" x14ac:dyDescent="0.2">
      <c r="A13" s="318"/>
      <c r="B13" s="331" t="s">
        <v>40</v>
      </c>
      <c r="C13" s="341">
        <f t="shared" si="0"/>
        <v>3322</v>
      </c>
      <c r="D13" s="342">
        <f t="shared" si="1"/>
        <v>0.76667789835171174</v>
      </c>
      <c r="E13" s="338"/>
      <c r="F13" s="341">
        <v>305</v>
      </c>
      <c r="G13" s="342">
        <v>9.18121613485852</v>
      </c>
      <c r="H13" s="341">
        <v>18</v>
      </c>
      <c r="I13" s="342">
        <v>5.9016393442622954</v>
      </c>
      <c r="J13" s="341"/>
      <c r="K13" s="341">
        <v>935</v>
      </c>
      <c r="L13" s="342">
        <v>28.14569536423841</v>
      </c>
      <c r="M13" s="341">
        <v>45</v>
      </c>
      <c r="N13" s="342">
        <v>4.8128342245989302</v>
      </c>
      <c r="O13" s="341"/>
      <c r="P13" s="341">
        <v>2082</v>
      </c>
      <c r="Q13" s="342">
        <v>62.673088500903077</v>
      </c>
      <c r="R13" s="341">
        <v>137</v>
      </c>
      <c r="S13" s="342">
        <v>6.580211335254563</v>
      </c>
    </row>
    <row r="14" spans="1:21" s="275" customFormat="1" ht="18" customHeight="1" x14ac:dyDescent="0.2">
      <c r="A14" s="318"/>
      <c r="B14" s="331" t="s">
        <v>41</v>
      </c>
      <c r="C14" s="341">
        <f t="shared" si="0"/>
        <v>14327</v>
      </c>
      <c r="D14" s="342">
        <f t="shared" si="1"/>
        <v>3.3065003761845193</v>
      </c>
      <c r="E14" s="338"/>
      <c r="F14" s="341">
        <v>2319</v>
      </c>
      <c r="G14" s="342">
        <v>16.186221818943253</v>
      </c>
      <c r="H14" s="341">
        <v>176</v>
      </c>
      <c r="I14" s="342">
        <v>7.5894782233721427</v>
      </c>
      <c r="J14" s="341"/>
      <c r="K14" s="341">
        <v>4824</v>
      </c>
      <c r="L14" s="342">
        <v>33.670691700984158</v>
      </c>
      <c r="M14" s="341">
        <v>363</v>
      </c>
      <c r="N14" s="342">
        <v>7.5248756218905477</v>
      </c>
      <c r="O14" s="341"/>
      <c r="P14" s="341">
        <v>7184</v>
      </c>
      <c r="Q14" s="342">
        <v>50.143086480072583</v>
      </c>
      <c r="R14" s="341">
        <v>449</v>
      </c>
      <c r="S14" s="342">
        <v>6.25</v>
      </c>
    </row>
    <row r="15" spans="1:21" s="275" customFormat="1" ht="18" customHeight="1" x14ac:dyDescent="0.2">
      <c r="A15" s="318"/>
      <c r="B15" s="331" t="s">
        <v>9</v>
      </c>
      <c r="C15" s="341">
        <f t="shared" si="0"/>
        <v>2532</v>
      </c>
      <c r="D15" s="342">
        <f t="shared" si="1"/>
        <v>0.58435533974308673</v>
      </c>
      <c r="E15" s="338"/>
      <c r="F15" s="341">
        <v>606</v>
      </c>
      <c r="G15" s="342">
        <v>23.933649289099527</v>
      </c>
      <c r="H15" s="341">
        <v>53</v>
      </c>
      <c r="I15" s="342">
        <v>8.7458745874587471</v>
      </c>
      <c r="J15" s="341"/>
      <c r="K15" s="341">
        <v>918</v>
      </c>
      <c r="L15" s="342">
        <v>36.255924170616119</v>
      </c>
      <c r="M15" s="341">
        <v>120</v>
      </c>
      <c r="N15" s="342">
        <v>13.071895424836603</v>
      </c>
      <c r="O15" s="341"/>
      <c r="P15" s="341">
        <v>1008</v>
      </c>
      <c r="Q15" s="342">
        <v>39.810426540284361</v>
      </c>
      <c r="R15" s="341">
        <v>199</v>
      </c>
      <c r="S15" s="342">
        <v>19.74206349206349</v>
      </c>
    </row>
    <row r="16" spans="1:21" s="275" customFormat="1" ht="18" customHeight="1" x14ac:dyDescent="0.2">
      <c r="A16" s="318"/>
      <c r="B16" s="331" t="s">
        <v>8</v>
      </c>
      <c r="C16" s="341">
        <f t="shared" si="0"/>
        <v>3351</v>
      </c>
      <c r="D16" s="342">
        <f t="shared" si="1"/>
        <v>0.77337075176899039</v>
      </c>
      <c r="E16" s="338"/>
      <c r="F16" s="341">
        <v>528</v>
      </c>
      <c r="G16" s="342">
        <v>15.75649059982095</v>
      </c>
      <c r="H16" s="341">
        <v>59</v>
      </c>
      <c r="I16" s="342">
        <v>11.174242424242424</v>
      </c>
      <c r="J16" s="341"/>
      <c r="K16" s="341">
        <v>1329</v>
      </c>
      <c r="L16" s="342">
        <v>39.659803043867505</v>
      </c>
      <c r="M16" s="341">
        <v>172</v>
      </c>
      <c r="N16" s="342">
        <v>12.942061700526711</v>
      </c>
      <c r="O16" s="341"/>
      <c r="P16" s="341">
        <v>1494</v>
      </c>
      <c r="Q16" s="342">
        <v>44.583706356311545</v>
      </c>
      <c r="R16" s="341">
        <v>313</v>
      </c>
      <c r="S16" s="342">
        <v>20.950468540829988</v>
      </c>
    </row>
    <row r="17" spans="1:19" s="275" customFormat="1" ht="18" customHeight="1" x14ac:dyDescent="0.2">
      <c r="A17" s="318"/>
      <c r="B17" s="331" t="s">
        <v>7</v>
      </c>
      <c r="C17" s="341">
        <f t="shared" si="0"/>
        <v>28620</v>
      </c>
      <c r="D17" s="342">
        <f t="shared" si="1"/>
        <v>6.605153958707402</v>
      </c>
      <c r="E17" s="338"/>
      <c r="F17" s="341">
        <v>3968</v>
      </c>
      <c r="G17" s="342">
        <v>13.864430468204054</v>
      </c>
      <c r="H17" s="341">
        <v>106</v>
      </c>
      <c r="I17" s="342">
        <v>2.6713709677419355</v>
      </c>
      <c r="J17" s="341"/>
      <c r="K17" s="341">
        <v>8755</v>
      </c>
      <c r="L17" s="342">
        <v>30.590496156533892</v>
      </c>
      <c r="M17" s="341">
        <v>438</v>
      </c>
      <c r="N17" s="342">
        <v>5.0028555111364934</v>
      </c>
      <c r="O17" s="341"/>
      <c r="P17" s="341">
        <v>15897</v>
      </c>
      <c r="Q17" s="342">
        <v>55.545073375262056</v>
      </c>
      <c r="R17" s="341">
        <v>1825</v>
      </c>
      <c r="S17" s="342">
        <v>11.480153488079511</v>
      </c>
    </row>
    <row r="18" spans="1:19" s="275" customFormat="1" ht="18" customHeight="1" x14ac:dyDescent="0.2">
      <c r="A18" s="318"/>
      <c r="B18" s="331" t="s">
        <v>43</v>
      </c>
      <c r="C18" s="341">
        <f t="shared" si="0"/>
        <v>28714</v>
      </c>
      <c r="D18" s="342">
        <f t="shared" si="1"/>
        <v>6.6268480353013404</v>
      </c>
      <c r="E18" s="338"/>
      <c r="F18" s="341">
        <v>5057</v>
      </c>
      <c r="G18" s="342">
        <v>17.61161802605001</v>
      </c>
      <c r="H18" s="341">
        <v>949</v>
      </c>
      <c r="I18" s="342">
        <v>18.766066838046271</v>
      </c>
      <c r="J18" s="341"/>
      <c r="K18" s="341">
        <v>8479</v>
      </c>
      <c r="L18" s="342">
        <v>29.529149543776555</v>
      </c>
      <c r="M18" s="341">
        <v>2914</v>
      </c>
      <c r="N18" s="342">
        <v>34.367260290128556</v>
      </c>
      <c r="O18" s="341"/>
      <c r="P18" s="341">
        <v>15178</v>
      </c>
      <c r="Q18" s="342">
        <v>52.859232430173428</v>
      </c>
      <c r="R18" s="341">
        <v>7786</v>
      </c>
      <c r="S18" s="342">
        <v>51.297931216234026</v>
      </c>
    </row>
    <row r="19" spans="1:19" s="275" customFormat="1" ht="18" customHeight="1" x14ac:dyDescent="0.2">
      <c r="A19" s="318"/>
      <c r="B19" s="331" t="s">
        <v>44</v>
      </c>
      <c r="C19" s="341">
        <f t="shared" si="0"/>
        <v>27966</v>
      </c>
      <c r="D19" s="342">
        <f t="shared" si="1"/>
        <v>6.4542185747453251</v>
      </c>
      <c r="E19" s="338"/>
      <c r="F19" s="341">
        <v>3697</v>
      </c>
      <c r="G19" s="342">
        <v>13.219623828935134</v>
      </c>
      <c r="H19" s="341">
        <v>18</v>
      </c>
      <c r="I19" s="342">
        <v>0.48688125507167979</v>
      </c>
      <c r="J19" s="341"/>
      <c r="K19" s="341">
        <v>10682</v>
      </c>
      <c r="L19" s="342">
        <v>38.196381320174503</v>
      </c>
      <c r="M19" s="341">
        <v>34</v>
      </c>
      <c r="N19" s="342">
        <v>0.3182924545965175</v>
      </c>
      <c r="O19" s="341"/>
      <c r="P19" s="341">
        <v>13587</v>
      </c>
      <c r="Q19" s="342">
        <v>48.583994850890363</v>
      </c>
      <c r="R19" s="341">
        <v>30</v>
      </c>
      <c r="S19" s="342">
        <v>0.22079929344226099</v>
      </c>
    </row>
    <row r="20" spans="1:19" s="275" customFormat="1" ht="18" customHeight="1" x14ac:dyDescent="0.2">
      <c r="A20" s="318"/>
      <c r="B20" s="331" t="s">
        <v>6</v>
      </c>
      <c r="C20" s="341">
        <f t="shared" si="0"/>
        <v>54862</v>
      </c>
      <c r="D20" s="342">
        <f t="shared" si="1"/>
        <v>12.661493937197957</v>
      </c>
      <c r="E20" s="338"/>
      <c r="F20" s="341">
        <v>13448</v>
      </c>
      <c r="G20" s="342">
        <v>24.51241296343553</v>
      </c>
      <c r="H20" s="341">
        <v>748</v>
      </c>
      <c r="I20" s="342">
        <v>5.5621653777513389</v>
      </c>
      <c r="J20" s="341"/>
      <c r="K20" s="341">
        <v>19837</v>
      </c>
      <c r="L20" s="342">
        <v>36.157996427399659</v>
      </c>
      <c r="M20" s="341">
        <v>1715</v>
      </c>
      <c r="N20" s="342">
        <v>8.6454605031002671</v>
      </c>
      <c r="O20" s="341"/>
      <c r="P20" s="341">
        <v>21577</v>
      </c>
      <c r="Q20" s="342">
        <v>39.329590609164818</v>
      </c>
      <c r="R20" s="341">
        <v>3034</v>
      </c>
      <c r="S20" s="342">
        <v>14.061268943782732</v>
      </c>
    </row>
    <row r="21" spans="1:19" s="275" customFormat="1" ht="18" customHeight="1" x14ac:dyDescent="0.2">
      <c r="A21" s="318"/>
      <c r="B21" s="331" t="s">
        <v>5</v>
      </c>
      <c r="C21" s="341">
        <f t="shared" si="0"/>
        <v>5721</v>
      </c>
      <c r="D21" s="342">
        <f t="shared" si="1"/>
        <v>1.3203384275948655</v>
      </c>
      <c r="E21" s="338"/>
      <c r="F21" s="341">
        <v>875</v>
      </c>
      <c r="G21" s="342">
        <v>15.294528928509003</v>
      </c>
      <c r="H21" s="341">
        <v>149</v>
      </c>
      <c r="I21" s="342">
        <v>17.028571428571428</v>
      </c>
      <c r="J21" s="341"/>
      <c r="K21" s="341">
        <v>1858</v>
      </c>
      <c r="L21" s="342">
        <v>32.47683971333683</v>
      </c>
      <c r="M21" s="341">
        <v>372</v>
      </c>
      <c r="N21" s="342">
        <v>20.021528525296016</v>
      </c>
      <c r="O21" s="341"/>
      <c r="P21" s="341">
        <v>2988</v>
      </c>
      <c r="Q21" s="342">
        <v>52.228631358154168</v>
      </c>
      <c r="R21" s="341">
        <v>782</v>
      </c>
      <c r="S21" s="342">
        <v>26.171352074966531</v>
      </c>
    </row>
    <row r="22" spans="1:19" s="275" customFormat="1" ht="18" customHeight="1" x14ac:dyDescent="0.2">
      <c r="A22" s="318"/>
      <c r="B22" s="331" t="s">
        <v>38</v>
      </c>
      <c r="C22" s="341">
        <f t="shared" si="0"/>
        <v>9743</v>
      </c>
      <c r="D22" s="342">
        <f t="shared" si="1"/>
        <v>2.2485679601567514</v>
      </c>
      <c r="E22" s="338"/>
      <c r="F22" s="341">
        <v>1987</v>
      </c>
      <c r="G22" s="342">
        <v>20.394129118341372</v>
      </c>
      <c r="H22" s="341">
        <v>12</v>
      </c>
      <c r="I22" s="342">
        <v>0.60392551585304477</v>
      </c>
      <c r="J22" s="341"/>
      <c r="K22" s="341">
        <v>3660</v>
      </c>
      <c r="L22" s="342">
        <v>37.565431591912137</v>
      </c>
      <c r="M22" s="341">
        <v>51</v>
      </c>
      <c r="N22" s="342">
        <v>1.3934426229508197</v>
      </c>
      <c r="O22" s="341"/>
      <c r="P22" s="341">
        <v>4096</v>
      </c>
      <c r="Q22" s="342">
        <v>42.040439289746487</v>
      </c>
      <c r="R22" s="341">
        <v>138</v>
      </c>
      <c r="S22" s="342">
        <v>3.369140625</v>
      </c>
    </row>
    <row r="23" spans="1:19" s="275" customFormat="1" ht="18" customHeight="1" x14ac:dyDescent="0.2">
      <c r="A23" s="318"/>
      <c r="B23" s="331" t="s">
        <v>45</v>
      </c>
      <c r="C23" s="341">
        <f t="shared" si="0"/>
        <v>71295</v>
      </c>
      <c r="D23" s="342">
        <f t="shared" si="1"/>
        <v>16.454033944306229</v>
      </c>
      <c r="E23" s="338"/>
      <c r="F23" s="341">
        <v>15366</v>
      </c>
      <c r="G23" s="342">
        <v>21.552703555649064</v>
      </c>
      <c r="H23" s="341">
        <v>2052</v>
      </c>
      <c r="I23" s="342">
        <v>13.354158531823506</v>
      </c>
      <c r="J23" s="341"/>
      <c r="K23" s="341">
        <v>26953</v>
      </c>
      <c r="L23" s="342">
        <v>37.804895153937863</v>
      </c>
      <c r="M23" s="341">
        <v>5879</v>
      </c>
      <c r="N23" s="342">
        <v>21.812043186287241</v>
      </c>
      <c r="O23" s="341"/>
      <c r="P23" s="341">
        <v>28976</v>
      </c>
      <c r="Q23" s="342">
        <v>40.642401290413069</v>
      </c>
      <c r="R23" s="341">
        <v>10983</v>
      </c>
      <c r="S23" s="342">
        <v>37.903782440640533</v>
      </c>
    </row>
    <row r="24" spans="1:19" s="275" customFormat="1" ht="18" customHeight="1" x14ac:dyDescent="0.2">
      <c r="A24" s="318">
        <v>47094</v>
      </c>
      <c r="B24" s="331" t="s">
        <v>46</v>
      </c>
      <c r="C24" s="341">
        <f t="shared" si="0"/>
        <v>8994</v>
      </c>
      <c r="D24" s="342">
        <f t="shared" si="1"/>
        <v>2.075707711551865</v>
      </c>
      <c r="E24" s="338"/>
      <c r="F24" s="341">
        <v>1712</v>
      </c>
      <c r="G24" s="342">
        <v>19.034912163664668</v>
      </c>
      <c r="H24" s="341">
        <v>241</v>
      </c>
      <c r="I24" s="342">
        <v>14.077102803738317</v>
      </c>
      <c r="J24" s="341"/>
      <c r="K24" s="341">
        <v>3209</v>
      </c>
      <c r="L24" s="342">
        <v>35.679341783411161</v>
      </c>
      <c r="M24" s="341">
        <v>646</v>
      </c>
      <c r="N24" s="342">
        <v>20.130881894671237</v>
      </c>
      <c r="O24" s="341"/>
      <c r="P24" s="341">
        <v>4073</v>
      </c>
      <c r="Q24" s="342">
        <v>45.285746052924168</v>
      </c>
      <c r="R24" s="341">
        <v>1587</v>
      </c>
      <c r="S24" s="342">
        <v>38.963908666830342</v>
      </c>
    </row>
    <row r="25" spans="1:19" s="275" customFormat="1" ht="18" customHeight="1" x14ac:dyDescent="0.2">
      <c r="B25" s="331" t="s">
        <v>47</v>
      </c>
      <c r="C25" s="341">
        <f t="shared" si="0"/>
        <v>3278</v>
      </c>
      <c r="D25" s="342">
        <f t="shared" si="1"/>
        <v>0.75652322420135787</v>
      </c>
      <c r="E25" s="338"/>
      <c r="F25" s="341">
        <v>370</v>
      </c>
      <c r="G25" s="342">
        <v>11.287370347773033</v>
      </c>
      <c r="H25" s="341">
        <v>3</v>
      </c>
      <c r="I25" s="342">
        <v>0.81081081081081086</v>
      </c>
      <c r="J25" s="341"/>
      <c r="K25" s="341">
        <v>1117</v>
      </c>
      <c r="L25" s="342">
        <v>34.075655887736424</v>
      </c>
      <c r="M25" s="341">
        <v>6</v>
      </c>
      <c r="N25" s="342">
        <v>0.53715308863025968</v>
      </c>
      <c r="O25" s="341"/>
      <c r="P25" s="341">
        <v>1791</v>
      </c>
      <c r="Q25" s="342">
        <v>54.636973764490548</v>
      </c>
      <c r="R25" s="341">
        <v>11</v>
      </c>
      <c r="S25" s="342">
        <v>0.61418202121719712</v>
      </c>
    </row>
    <row r="26" spans="1:19" s="275" customFormat="1" ht="18" customHeight="1" x14ac:dyDescent="0.2">
      <c r="B26" s="331" t="s">
        <v>48</v>
      </c>
      <c r="C26" s="341">
        <f t="shared" si="0"/>
        <v>24035</v>
      </c>
      <c r="D26" s="342">
        <f t="shared" si="1"/>
        <v>5.5469907546307624</v>
      </c>
      <c r="E26" s="338"/>
      <c r="F26" s="341">
        <v>4163</v>
      </c>
      <c r="G26" s="342">
        <v>17.320574162679424</v>
      </c>
      <c r="H26" s="341">
        <v>545</v>
      </c>
      <c r="I26" s="342">
        <v>13.091520538073503</v>
      </c>
      <c r="J26" s="341"/>
      <c r="K26" s="341">
        <v>7825</v>
      </c>
      <c r="L26" s="342">
        <v>32.556688163095487</v>
      </c>
      <c r="M26" s="341">
        <v>1479</v>
      </c>
      <c r="N26" s="342">
        <v>18.900958466453673</v>
      </c>
      <c r="O26" s="341"/>
      <c r="P26" s="341">
        <v>12047</v>
      </c>
      <c r="Q26" s="342">
        <v>50.122737674225093</v>
      </c>
      <c r="R26" s="341">
        <v>4775</v>
      </c>
      <c r="S26" s="342">
        <v>39.636424005976586</v>
      </c>
    </row>
    <row r="27" spans="1:19" s="275" customFormat="1" ht="18" customHeight="1" x14ac:dyDescent="0.2">
      <c r="B27" s="331" t="s">
        <v>49</v>
      </c>
      <c r="C27" s="341">
        <f t="shared" si="0"/>
        <v>3606</v>
      </c>
      <c r="D27" s="342">
        <f t="shared" si="1"/>
        <v>0.83222170423126807</v>
      </c>
      <c r="E27" s="338"/>
      <c r="F27" s="341">
        <v>514</v>
      </c>
      <c r="G27" s="342">
        <v>14.254021075984472</v>
      </c>
      <c r="H27" s="341">
        <v>140</v>
      </c>
      <c r="I27" s="342">
        <v>27.237354085603112</v>
      </c>
      <c r="J27" s="341"/>
      <c r="K27" s="341">
        <v>1216</v>
      </c>
      <c r="L27" s="342">
        <v>33.72157515252357</v>
      </c>
      <c r="M27" s="341">
        <v>441</v>
      </c>
      <c r="N27" s="342">
        <v>36.266447368421048</v>
      </c>
      <c r="O27" s="341"/>
      <c r="P27" s="341">
        <v>1876</v>
      </c>
      <c r="Q27" s="342">
        <v>52.024403771491954</v>
      </c>
      <c r="R27" s="341">
        <v>929</v>
      </c>
      <c r="S27" s="342">
        <v>49.520255863539447</v>
      </c>
    </row>
    <row r="28" spans="1:19" s="275" customFormat="1" ht="18" customHeight="1" x14ac:dyDescent="0.2">
      <c r="B28" s="336" t="s">
        <v>4</v>
      </c>
      <c r="C28" s="343">
        <f t="shared" si="0"/>
        <v>739</v>
      </c>
      <c r="D28" s="344">
        <f t="shared" si="1"/>
        <v>0.17055236811616947</v>
      </c>
      <c r="E28" s="338"/>
      <c r="F28" s="343">
        <v>199</v>
      </c>
      <c r="G28" s="344">
        <v>26.928281461434374</v>
      </c>
      <c r="H28" s="343">
        <v>10</v>
      </c>
      <c r="I28" s="344">
        <v>5.025125628140704</v>
      </c>
      <c r="J28" s="341"/>
      <c r="K28" s="343">
        <v>256</v>
      </c>
      <c r="L28" s="344">
        <v>34.641407307171853</v>
      </c>
      <c r="M28" s="343">
        <v>25</v>
      </c>
      <c r="N28" s="344">
        <v>9.765625</v>
      </c>
      <c r="O28" s="341"/>
      <c r="P28" s="343">
        <v>284</v>
      </c>
      <c r="Q28" s="344">
        <v>38.430311231393773</v>
      </c>
      <c r="R28" s="343">
        <v>53</v>
      </c>
      <c r="S28" s="344">
        <v>18.661971830985916</v>
      </c>
    </row>
    <row r="29" spans="1:19" s="212" customFormat="1" ht="18" customHeight="1" x14ac:dyDescent="0.2">
      <c r="B29" s="332" t="s">
        <v>3</v>
      </c>
      <c r="C29" s="333">
        <f>SUM(C11:C28)</f>
        <v>433298</v>
      </c>
      <c r="D29" s="334">
        <f t="shared" si="1"/>
        <v>100</v>
      </c>
      <c r="E29" s="349"/>
      <c r="F29" s="333">
        <f>SUM(F11:F28)</f>
        <v>85146</v>
      </c>
      <c r="G29" s="334">
        <f t="shared" ref="G12:G29" si="2">F29/$C29*100</f>
        <v>19.650679209227828</v>
      </c>
      <c r="H29" s="333">
        <f>SUM(H11:H28)</f>
        <v>5626</v>
      </c>
      <c r="I29" s="334">
        <f t="shared" ref="I12:I29" si="3">H29/F29*100</f>
        <v>6.607474220750241</v>
      </c>
      <c r="J29" s="352"/>
      <c r="K29" s="333">
        <f>SUM(K11:K28)</f>
        <v>163705</v>
      </c>
      <c r="L29" s="334">
        <f t="shared" ref="L12:L29" si="4">K29/$C29*100</f>
        <v>37.781157540537919</v>
      </c>
      <c r="M29" s="333">
        <f>SUM(M11:M28)</f>
        <v>15511</v>
      </c>
      <c r="N29" s="334">
        <f t="shared" ref="N12:N29" si="5">M29/K29*100</f>
        <v>9.4749702208240425</v>
      </c>
      <c r="O29" s="352"/>
      <c r="P29" s="333">
        <f>SUM(P11:P28)</f>
        <v>184447</v>
      </c>
      <c r="Q29" s="353">
        <f t="shared" ref="Q12:Q29" si="6">P29/$C29*100</f>
        <v>42.56816325023425</v>
      </c>
      <c r="R29" s="333">
        <f>SUM(R11:R28)</f>
        <v>39043</v>
      </c>
      <c r="S29" s="353">
        <f t="shared" ref="S12:S29" si="7">R29/P29*100</f>
        <v>21.167598280264791</v>
      </c>
    </row>
    <row r="30" spans="1:19" s="256" customFormat="1" ht="6.75" customHeight="1" x14ac:dyDescent="0.2">
      <c r="B30" s="1145"/>
      <c r="C30" s="1145"/>
      <c r="D30" s="1145"/>
      <c r="E30" s="293"/>
    </row>
    <row r="31" spans="1:19" ht="24"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446</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80</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156018</v>
      </c>
      <c r="D11" s="340">
        <f>C11/C$29*100</f>
        <v>45.520537313781212</v>
      </c>
      <c r="E11" s="338"/>
      <c r="F11" s="335">
        <v>33748</v>
      </c>
      <c r="G11" s="340">
        <v>21.630837467471704</v>
      </c>
      <c r="H11" s="335">
        <v>9168</v>
      </c>
      <c r="I11" s="340">
        <v>27.166054284698355</v>
      </c>
      <c r="J11" s="341"/>
      <c r="K11" s="335">
        <v>70155</v>
      </c>
      <c r="L11" s="340">
        <v>44.965965465523212</v>
      </c>
      <c r="M11" s="335">
        <v>18568</v>
      </c>
      <c r="N11" s="340">
        <v>26.467108545363839</v>
      </c>
      <c r="O11" s="341"/>
      <c r="P11" s="335">
        <v>52115</v>
      </c>
      <c r="Q11" s="340">
        <v>33.403197067005088</v>
      </c>
      <c r="R11" s="335">
        <v>14724</v>
      </c>
      <c r="S11" s="340">
        <v>28.252902235440853</v>
      </c>
    </row>
    <row r="12" spans="1:21" s="275" customFormat="1" ht="18" customHeight="1" x14ac:dyDescent="0.2">
      <c r="A12" s="318"/>
      <c r="B12" s="331" t="s">
        <v>10</v>
      </c>
      <c r="C12" s="341">
        <f t="shared" ref="C12:C28" si="0">F12+K12+P12</f>
        <v>5345</v>
      </c>
      <c r="D12" s="342">
        <f t="shared" ref="D12:D29" si="1">C12/C$29*100</f>
        <v>1.5594820593916123</v>
      </c>
      <c r="E12" s="338"/>
      <c r="F12" s="341">
        <v>679</v>
      </c>
      <c r="G12" s="342">
        <v>12.703461178671654</v>
      </c>
      <c r="H12" s="341">
        <v>409</v>
      </c>
      <c r="I12" s="342">
        <v>60.235640648011781</v>
      </c>
      <c r="J12" s="341"/>
      <c r="K12" s="341">
        <v>1586</v>
      </c>
      <c r="L12" s="342">
        <v>29.672591206735266</v>
      </c>
      <c r="M12" s="341">
        <v>870</v>
      </c>
      <c r="N12" s="342">
        <v>54.854981084489282</v>
      </c>
      <c r="O12" s="341"/>
      <c r="P12" s="341">
        <v>3080</v>
      </c>
      <c r="Q12" s="342">
        <v>57.623947614593071</v>
      </c>
      <c r="R12" s="341">
        <v>1784</v>
      </c>
      <c r="S12" s="342">
        <v>57.922077922077918</v>
      </c>
    </row>
    <row r="13" spans="1:21" s="275" customFormat="1" ht="18" customHeight="1" x14ac:dyDescent="0.2">
      <c r="A13" s="318"/>
      <c r="B13" s="331" t="s">
        <v>40</v>
      </c>
      <c r="C13" s="341">
        <f t="shared" si="0"/>
        <v>7324</v>
      </c>
      <c r="D13" s="342">
        <f t="shared" si="1"/>
        <v>2.1368843036453073</v>
      </c>
      <c r="E13" s="338"/>
      <c r="F13" s="341">
        <v>982</v>
      </c>
      <c r="G13" s="342">
        <v>13.40797378481704</v>
      </c>
      <c r="H13" s="341">
        <v>823</v>
      </c>
      <c r="I13" s="342">
        <v>83.808553971486759</v>
      </c>
      <c r="J13" s="341"/>
      <c r="K13" s="341">
        <v>1913</v>
      </c>
      <c r="L13" s="342">
        <v>26.119606772255601</v>
      </c>
      <c r="M13" s="341">
        <v>1337</v>
      </c>
      <c r="N13" s="342">
        <v>69.890224777835869</v>
      </c>
      <c r="O13" s="341"/>
      <c r="P13" s="341">
        <v>4429</v>
      </c>
      <c r="Q13" s="342">
        <v>60.472419442927361</v>
      </c>
      <c r="R13" s="341">
        <v>2863</v>
      </c>
      <c r="S13" s="342">
        <v>64.642131406638072</v>
      </c>
    </row>
    <row r="14" spans="1:21" s="275" customFormat="1" ht="18" customHeight="1" x14ac:dyDescent="0.2">
      <c r="A14" s="318"/>
      <c r="B14" s="331" t="s">
        <v>41</v>
      </c>
      <c r="C14" s="341">
        <f t="shared" si="0"/>
        <v>2028</v>
      </c>
      <c r="D14" s="342">
        <f t="shared" si="1"/>
        <v>0.59169871215083059</v>
      </c>
      <c r="E14" s="338"/>
      <c r="F14" s="341">
        <v>513</v>
      </c>
      <c r="G14" s="342">
        <v>25.295857988165682</v>
      </c>
      <c r="H14" s="341">
        <v>41</v>
      </c>
      <c r="I14" s="342">
        <v>7.9922027290448341</v>
      </c>
      <c r="J14" s="341"/>
      <c r="K14" s="341">
        <v>734</v>
      </c>
      <c r="L14" s="342">
        <v>36.193293885601577</v>
      </c>
      <c r="M14" s="341">
        <v>56</v>
      </c>
      <c r="N14" s="342">
        <v>7.6294277929155312</v>
      </c>
      <c r="O14" s="341"/>
      <c r="P14" s="341">
        <v>781</v>
      </c>
      <c r="Q14" s="342">
        <v>38.510848126232744</v>
      </c>
      <c r="R14" s="341">
        <v>82</v>
      </c>
      <c r="S14" s="342">
        <v>10.499359795134442</v>
      </c>
    </row>
    <row r="15" spans="1:21" s="275" customFormat="1" ht="18" customHeight="1" x14ac:dyDescent="0.2">
      <c r="A15" s="318"/>
      <c r="B15" s="331" t="s">
        <v>9</v>
      </c>
      <c r="C15" s="341">
        <f t="shared" si="0"/>
        <v>702</v>
      </c>
      <c r="D15" s="342">
        <f t="shared" si="1"/>
        <v>0.20481878497528752</v>
      </c>
      <c r="E15" s="338"/>
      <c r="F15" s="341">
        <v>253</v>
      </c>
      <c r="G15" s="342">
        <v>36.039886039886035</v>
      </c>
      <c r="H15" s="341">
        <v>63</v>
      </c>
      <c r="I15" s="342">
        <v>24.901185770750988</v>
      </c>
      <c r="J15" s="341"/>
      <c r="K15" s="341">
        <v>198</v>
      </c>
      <c r="L15" s="342">
        <v>28.205128205128204</v>
      </c>
      <c r="M15" s="341">
        <v>59</v>
      </c>
      <c r="N15" s="342">
        <v>29.797979797979796</v>
      </c>
      <c r="O15" s="341"/>
      <c r="P15" s="341">
        <v>251</v>
      </c>
      <c r="Q15" s="342">
        <v>35.754985754985761</v>
      </c>
      <c r="R15" s="341">
        <v>87</v>
      </c>
      <c r="S15" s="342">
        <v>34.661354581673308</v>
      </c>
    </row>
    <row r="16" spans="1:21" s="275" customFormat="1" ht="18" customHeight="1" x14ac:dyDescent="0.2">
      <c r="A16" s="318"/>
      <c r="B16" s="331" t="s">
        <v>8</v>
      </c>
      <c r="C16" s="341">
        <f t="shared" si="0"/>
        <v>1442</v>
      </c>
      <c r="D16" s="342">
        <f t="shared" si="1"/>
        <v>0.42072462668712912</v>
      </c>
      <c r="E16" s="338"/>
      <c r="F16" s="341">
        <v>468</v>
      </c>
      <c r="G16" s="342">
        <v>32.454923717059643</v>
      </c>
      <c r="H16" s="341">
        <v>151</v>
      </c>
      <c r="I16" s="342">
        <v>32.264957264957268</v>
      </c>
      <c r="J16" s="341"/>
      <c r="K16" s="341">
        <v>541</v>
      </c>
      <c r="L16" s="342">
        <v>37.517337031900141</v>
      </c>
      <c r="M16" s="341">
        <v>183</v>
      </c>
      <c r="N16" s="342">
        <v>33.826247689463955</v>
      </c>
      <c r="O16" s="341"/>
      <c r="P16" s="341">
        <v>433</v>
      </c>
      <c r="Q16" s="342">
        <v>30.02773925104022</v>
      </c>
      <c r="R16" s="341">
        <v>157</v>
      </c>
      <c r="S16" s="342">
        <v>36.258660508083139</v>
      </c>
    </row>
    <row r="17" spans="1:19" s="275" customFormat="1" ht="18" customHeight="1" x14ac:dyDescent="0.2">
      <c r="A17" s="318"/>
      <c r="B17" s="331" t="s">
        <v>7</v>
      </c>
      <c r="C17" s="341">
        <f t="shared" si="0"/>
        <v>22451</v>
      </c>
      <c r="D17" s="342">
        <f t="shared" si="1"/>
        <v>6.5504081787466957</v>
      </c>
      <c r="E17" s="338"/>
      <c r="F17" s="341">
        <v>3642</v>
      </c>
      <c r="G17" s="342">
        <v>16.221994565943611</v>
      </c>
      <c r="H17" s="341">
        <v>2019</v>
      </c>
      <c r="I17" s="342">
        <v>55.436573311367376</v>
      </c>
      <c r="J17" s="341"/>
      <c r="K17" s="341">
        <v>7224</v>
      </c>
      <c r="L17" s="342">
        <v>32.176740456995233</v>
      </c>
      <c r="M17" s="341">
        <v>3066</v>
      </c>
      <c r="N17" s="342">
        <v>42.441860465116278</v>
      </c>
      <c r="O17" s="341"/>
      <c r="P17" s="341">
        <v>11585</v>
      </c>
      <c r="Q17" s="342">
        <v>51.601264977061156</v>
      </c>
      <c r="R17" s="341">
        <v>4878</v>
      </c>
      <c r="S17" s="342">
        <v>42.106171773845489</v>
      </c>
    </row>
    <row r="18" spans="1:19" s="275" customFormat="1" ht="18" customHeight="1" x14ac:dyDescent="0.2">
      <c r="A18" s="318"/>
      <c r="B18" s="331" t="s">
        <v>43</v>
      </c>
      <c r="C18" s="341">
        <f t="shared" si="0"/>
        <v>15780</v>
      </c>
      <c r="D18" s="342">
        <f t="shared" si="1"/>
        <v>4.6040461921795401</v>
      </c>
      <c r="E18" s="338"/>
      <c r="F18" s="341">
        <v>2917</v>
      </c>
      <c r="G18" s="342">
        <v>18.485424588086186</v>
      </c>
      <c r="H18" s="341">
        <v>674</v>
      </c>
      <c r="I18" s="342">
        <v>23.105930750771339</v>
      </c>
      <c r="J18" s="341"/>
      <c r="K18" s="341">
        <v>4573</v>
      </c>
      <c r="L18" s="342">
        <v>28.979721166032952</v>
      </c>
      <c r="M18" s="341">
        <v>1420</v>
      </c>
      <c r="N18" s="342">
        <v>31.051825934834898</v>
      </c>
      <c r="O18" s="341"/>
      <c r="P18" s="341">
        <v>8290</v>
      </c>
      <c r="Q18" s="342">
        <v>52.534854245880858</v>
      </c>
      <c r="R18" s="341">
        <v>3109</v>
      </c>
      <c r="S18" s="342">
        <v>37.503015681544028</v>
      </c>
    </row>
    <row r="19" spans="1:19" s="275" customFormat="1" ht="18" customHeight="1" x14ac:dyDescent="0.2">
      <c r="A19" s="318"/>
      <c r="B19" s="331" t="s">
        <v>44</v>
      </c>
      <c r="C19" s="341">
        <f t="shared" si="0"/>
        <v>33839</v>
      </c>
      <c r="D19" s="342">
        <f t="shared" si="1"/>
        <v>9.87302402390136</v>
      </c>
      <c r="E19" s="338"/>
      <c r="F19" s="341">
        <v>5905</v>
      </c>
      <c r="G19" s="342">
        <v>17.45027926357162</v>
      </c>
      <c r="H19" s="341">
        <v>1156</v>
      </c>
      <c r="I19" s="342">
        <v>19.576629974597797</v>
      </c>
      <c r="J19" s="341"/>
      <c r="K19" s="341">
        <v>12824</v>
      </c>
      <c r="L19" s="342">
        <v>37.897100978161291</v>
      </c>
      <c r="M19" s="341">
        <v>3806</v>
      </c>
      <c r="N19" s="342">
        <v>29.678727386150968</v>
      </c>
      <c r="O19" s="341"/>
      <c r="P19" s="341">
        <v>15110</v>
      </c>
      <c r="Q19" s="342">
        <v>44.652619758267086</v>
      </c>
      <c r="R19" s="341">
        <v>8234</v>
      </c>
      <c r="S19" s="342">
        <v>54.493712772998016</v>
      </c>
    </row>
    <row r="20" spans="1:19" s="275" customFormat="1" ht="18" customHeight="1" x14ac:dyDescent="0.2">
      <c r="A20" s="318"/>
      <c r="B20" s="331" t="s">
        <v>6</v>
      </c>
      <c r="C20" s="341">
        <f t="shared" si="0"/>
        <v>5187</v>
      </c>
      <c r="D20" s="342">
        <f t="shared" si="1"/>
        <v>1.5133832445396245</v>
      </c>
      <c r="E20" s="338"/>
      <c r="F20" s="341">
        <v>872</v>
      </c>
      <c r="G20" s="342">
        <v>16.811258916522075</v>
      </c>
      <c r="H20" s="341">
        <v>396</v>
      </c>
      <c r="I20" s="342">
        <v>45.412844036697244</v>
      </c>
      <c r="J20" s="341"/>
      <c r="K20" s="341">
        <v>1744</v>
      </c>
      <c r="L20" s="342">
        <v>33.622517833044149</v>
      </c>
      <c r="M20" s="341">
        <v>687</v>
      </c>
      <c r="N20" s="342">
        <v>39.392201834862384</v>
      </c>
      <c r="O20" s="341"/>
      <c r="P20" s="341">
        <v>2571</v>
      </c>
      <c r="Q20" s="342">
        <v>49.566223250433779</v>
      </c>
      <c r="R20" s="341">
        <v>951</v>
      </c>
      <c r="S20" s="342">
        <v>36.989498249708284</v>
      </c>
    </row>
    <row r="21" spans="1:19" s="275" customFormat="1" ht="18" customHeight="1" x14ac:dyDescent="0.2">
      <c r="A21" s="318"/>
      <c r="B21" s="331" t="s">
        <v>5</v>
      </c>
      <c r="C21" s="341">
        <f t="shared" si="0"/>
        <v>975</v>
      </c>
      <c r="D21" s="342">
        <f t="shared" si="1"/>
        <v>0.2844705346878994</v>
      </c>
      <c r="E21" s="338"/>
      <c r="F21" s="341">
        <v>207</v>
      </c>
      <c r="G21" s="342">
        <v>21.23076923076923</v>
      </c>
      <c r="H21" s="341">
        <v>144</v>
      </c>
      <c r="I21" s="342">
        <v>69.565217391304344</v>
      </c>
      <c r="J21" s="341"/>
      <c r="K21" s="341">
        <v>295</v>
      </c>
      <c r="L21" s="342">
        <v>30.256410256410255</v>
      </c>
      <c r="M21" s="341">
        <v>189</v>
      </c>
      <c r="N21" s="342">
        <v>64.067796610169495</v>
      </c>
      <c r="O21" s="341"/>
      <c r="P21" s="341">
        <v>473</v>
      </c>
      <c r="Q21" s="342">
        <v>48.512820512820518</v>
      </c>
      <c r="R21" s="341">
        <v>306</v>
      </c>
      <c r="S21" s="342">
        <v>64.693446088794929</v>
      </c>
    </row>
    <row r="22" spans="1:19" s="275" customFormat="1" ht="18" customHeight="1" x14ac:dyDescent="0.2">
      <c r="A22" s="318"/>
      <c r="B22" s="331" t="s">
        <v>38</v>
      </c>
      <c r="C22" s="341">
        <f t="shared" si="0"/>
        <v>25509</v>
      </c>
      <c r="D22" s="342">
        <f t="shared" si="1"/>
        <v>7.4426244813883322</v>
      </c>
      <c r="E22" s="338"/>
      <c r="F22" s="341">
        <v>9252</v>
      </c>
      <c r="G22" s="342">
        <v>36.269551922850759</v>
      </c>
      <c r="H22" s="341">
        <v>7275</v>
      </c>
      <c r="I22" s="342">
        <v>78.63164721141375</v>
      </c>
      <c r="J22" s="341"/>
      <c r="K22" s="341">
        <v>8825</v>
      </c>
      <c r="L22" s="342">
        <v>34.595632913873537</v>
      </c>
      <c r="M22" s="341">
        <v>5772</v>
      </c>
      <c r="N22" s="342">
        <v>65.405099150141638</v>
      </c>
      <c r="O22" s="341"/>
      <c r="P22" s="341">
        <v>7432</v>
      </c>
      <c r="Q22" s="342">
        <v>29.134815163275707</v>
      </c>
      <c r="R22" s="341">
        <v>4452</v>
      </c>
      <c r="S22" s="342">
        <v>59.903121636167924</v>
      </c>
    </row>
    <row r="23" spans="1:19" s="275" customFormat="1" ht="18" customHeight="1" x14ac:dyDescent="0.2">
      <c r="A23" s="318"/>
      <c r="B23" s="331" t="s">
        <v>45</v>
      </c>
      <c r="C23" s="341">
        <f t="shared" si="0"/>
        <v>51188</v>
      </c>
      <c r="D23" s="342">
        <f t="shared" si="1"/>
        <v>14.934848953440197</v>
      </c>
      <c r="E23" s="338"/>
      <c r="F23" s="341">
        <v>13314</v>
      </c>
      <c r="G23" s="342">
        <v>26.010002344299444</v>
      </c>
      <c r="H23" s="341">
        <v>2780</v>
      </c>
      <c r="I23" s="342">
        <v>20.880276400781135</v>
      </c>
      <c r="J23" s="341"/>
      <c r="K23" s="341">
        <v>19795</v>
      </c>
      <c r="L23" s="342">
        <v>38.671172931155738</v>
      </c>
      <c r="M23" s="341">
        <v>3818</v>
      </c>
      <c r="N23" s="342">
        <v>19.287698913867139</v>
      </c>
      <c r="O23" s="341"/>
      <c r="P23" s="341">
        <v>18079</v>
      </c>
      <c r="Q23" s="342">
        <v>35.318824724544818</v>
      </c>
      <c r="R23" s="341">
        <v>4215</v>
      </c>
      <c r="S23" s="342">
        <v>23.314342607445102</v>
      </c>
    </row>
    <row r="24" spans="1:19" s="275" customFormat="1" ht="18" customHeight="1" x14ac:dyDescent="0.2">
      <c r="A24" s="318">
        <v>47094</v>
      </c>
      <c r="B24" s="331" t="s">
        <v>46</v>
      </c>
      <c r="C24" s="341">
        <f t="shared" si="0"/>
        <v>3173</v>
      </c>
      <c r="D24" s="342">
        <f t="shared" si="1"/>
        <v>0.92576923750226114</v>
      </c>
      <c r="E24" s="338"/>
      <c r="F24" s="341">
        <v>466</v>
      </c>
      <c r="G24" s="342">
        <v>14.686416640403404</v>
      </c>
      <c r="H24" s="341">
        <v>239</v>
      </c>
      <c r="I24" s="342">
        <v>51.287553648068673</v>
      </c>
      <c r="J24" s="341"/>
      <c r="K24" s="341">
        <v>996</v>
      </c>
      <c r="L24" s="342">
        <v>31.389851875196971</v>
      </c>
      <c r="M24" s="341">
        <v>429</v>
      </c>
      <c r="N24" s="342">
        <v>43.07228915662651</v>
      </c>
      <c r="O24" s="341"/>
      <c r="P24" s="341">
        <v>1711</v>
      </c>
      <c r="Q24" s="342">
        <v>53.923731484399617</v>
      </c>
      <c r="R24" s="341">
        <v>711</v>
      </c>
      <c r="S24" s="342">
        <v>41.554646405610754</v>
      </c>
    </row>
    <row r="25" spans="1:19" s="275" customFormat="1" ht="18" customHeight="1" x14ac:dyDescent="0.2">
      <c r="B25" s="331" t="s">
        <v>47</v>
      </c>
      <c r="C25" s="341">
        <f t="shared" si="0"/>
        <v>1083</v>
      </c>
      <c r="D25" s="342">
        <f t="shared" si="1"/>
        <v>0.31598111699178971</v>
      </c>
      <c r="E25" s="338"/>
      <c r="F25" s="341">
        <v>184</v>
      </c>
      <c r="G25" s="342">
        <v>16.98984302862419</v>
      </c>
      <c r="H25" s="341">
        <v>4</v>
      </c>
      <c r="I25" s="342">
        <v>2.1739130434782608</v>
      </c>
      <c r="J25" s="341"/>
      <c r="K25" s="341">
        <v>317</v>
      </c>
      <c r="L25" s="342">
        <v>29.270544783010155</v>
      </c>
      <c r="M25" s="341">
        <v>5</v>
      </c>
      <c r="N25" s="342">
        <v>1.5772870662460567</v>
      </c>
      <c r="O25" s="341"/>
      <c r="P25" s="341">
        <v>582</v>
      </c>
      <c r="Q25" s="342">
        <v>53.739612188365648</v>
      </c>
      <c r="R25" s="341">
        <v>6</v>
      </c>
      <c r="S25" s="342">
        <v>1.0309278350515463</v>
      </c>
    </row>
    <row r="26" spans="1:19" s="275" customFormat="1" ht="18" customHeight="1" x14ac:dyDescent="0.2">
      <c r="B26" s="331" t="s">
        <v>48</v>
      </c>
      <c r="C26" s="341">
        <f t="shared" si="0"/>
        <v>5772</v>
      </c>
      <c r="D26" s="342">
        <f t="shared" si="1"/>
        <v>1.6840655653523642</v>
      </c>
      <c r="E26" s="338"/>
      <c r="F26" s="341">
        <v>1352</v>
      </c>
      <c r="G26" s="342">
        <v>23.423423423423422</v>
      </c>
      <c r="H26" s="341">
        <v>152</v>
      </c>
      <c r="I26" s="342">
        <v>11.242603550295858</v>
      </c>
      <c r="J26" s="341"/>
      <c r="K26" s="341">
        <v>1820</v>
      </c>
      <c r="L26" s="342">
        <v>31.531531531531531</v>
      </c>
      <c r="M26" s="341">
        <v>316</v>
      </c>
      <c r="N26" s="342">
        <v>17.362637362637361</v>
      </c>
      <c r="O26" s="341"/>
      <c r="P26" s="341">
        <v>2600</v>
      </c>
      <c r="Q26" s="342">
        <v>45.045045045045043</v>
      </c>
      <c r="R26" s="341">
        <v>820</v>
      </c>
      <c r="S26" s="342">
        <v>31.538461538461537</v>
      </c>
    </row>
    <row r="27" spans="1:19" s="275" customFormat="1" ht="18" customHeight="1" x14ac:dyDescent="0.2">
      <c r="B27" s="331" t="s">
        <v>49</v>
      </c>
      <c r="C27" s="341">
        <f t="shared" si="0"/>
        <v>3736</v>
      </c>
      <c r="D27" s="342">
        <f t="shared" si="1"/>
        <v>1.090032735993838</v>
      </c>
      <c r="E27" s="338"/>
      <c r="F27" s="341">
        <v>742</v>
      </c>
      <c r="G27" s="342">
        <v>19.860813704496788</v>
      </c>
      <c r="H27" s="341">
        <v>162</v>
      </c>
      <c r="I27" s="342">
        <v>21.832884097035041</v>
      </c>
      <c r="J27" s="341"/>
      <c r="K27" s="341">
        <v>1372</v>
      </c>
      <c r="L27" s="342">
        <v>36.723768736616705</v>
      </c>
      <c r="M27" s="341">
        <v>315</v>
      </c>
      <c r="N27" s="342">
        <v>22.95918367346939</v>
      </c>
      <c r="O27" s="341"/>
      <c r="P27" s="341">
        <v>1622</v>
      </c>
      <c r="Q27" s="342">
        <v>43.41541755888651</v>
      </c>
      <c r="R27" s="341">
        <v>663</v>
      </c>
      <c r="S27" s="342">
        <v>40.87546239210851</v>
      </c>
    </row>
    <row r="28" spans="1:19" s="275" customFormat="1" ht="18" customHeight="1" x14ac:dyDescent="0.2">
      <c r="B28" s="336" t="s">
        <v>4</v>
      </c>
      <c r="C28" s="343">
        <f t="shared" si="0"/>
        <v>1190</v>
      </c>
      <c r="D28" s="344">
        <f t="shared" si="1"/>
        <v>0.34719993464471821</v>
      </c>
      <c r="E28" s="338"/>
      <c r="F28" s="343">
        <v>344</v>
      </c>
      <c r="G28" s="344">
        <v>28.907563025210088</v>
      </c>
      <c r="H28" s="343">
        <v>134</v>
      </c>
      <c r="I28" s="344">
        <v>38.953488372093027</v>
      </c>
      <c r="J28" s="341"/>
      <c r="K28" s="343">
        <v>390</v>
      </c>
      <c r="L28" s="344">
        <v>32.773109243697476</v>
      </c>
      <c r="M28" s="343">
        <v>151</v>
      </c>
      <c r="N28" s="344">
        <v>38.717948717948723</v>
      </c>
      <c r="O28" s="341"/>
      <c r="P28" s="343">
        <v>456</v>
      </c>
      <c r="Q28" s="344">
        <v>38.319327731092443</v>
      </c>
      <c r="R28" s="343">
        <v>232</v>
      </c>
      <c r="S28" s="344">
        <v>50.877192982456144</v>
      </c>
    </row>
    <row r="29" spans="1:19" s="212" customFormat="1" ht="18" customHeight="1" x14ac:dyDescent="0.2">
      <c r="B29" s="332" t="s">
        <v>3</v>
      </c>
      <c r="C29" s="333">
        <f>SUM(C11:C28)</f>
        <v>342742</v>
      </c>
      <c r="D29" s="334">
        <f t="shared" si="1"/>
        <v>100</v>
      </c>
      <c r="E29" s="349"/>
      <c r="F29" s="333">
        <f>SUM(F11:F28)</f>
        <v>75840</v>
      </c>
      <c r="G29" s="334">
        <f t="shared" ref="G12:G29" si="2">F29/$C29*100</f>
        <v>22.127431128954139</v>
      </c>
      <c r="H29" s="333">
        <f>SUM(H11:H28)</f>
        <v>25790</v>
      </c>
      <c r="I29" s="334">
        <f>H29/F29*100</f>
        <v>34.005801687763714</v>
      </c>
      <c r="J29" s="352"/>
      <c r="K29" s="333">
        <f>SUM(K11:K28)</f>
        <v>135302</v>
      </c>
      <c r="L29" s="334">
        <f t="shared" ref="L12:L29" si="3">K29/$C29*100</f>
        <v>39.4763408044535</v>
      </c>
      <c r="M29" s="333">
        <f>SUM(M11:M28)</f>
        <v>41047</v>
      </c>
      <c r="N29" s="334">
        <f>M29/K29*100</f>
        <v>30.337319477908682</v>
      </c>
      <c r="O29" s="352"/>
      <c r="P29" s="333">
        <f>SUM(P11:P28)</f>
        <v>131600</v>
      </c>
      <c r="Q29" s="353">
        <f t="shared" ref="Q12:Q29" si="4">P29/$C29*100</f>
        <v>38.396228066592364</v>
      </c>
      <c r="R29" s="333">
        <f>SUM(R11:R28)</f>
        <v>48274</v>
      </c>
      <c r="S29" s="353">
        <f>R29/P29*100</f>
        <v>36.682370820668694</v>
      </c>
    </row>
    <row r="30" spans="1:19" s="256" customFormat="1" ht="6.75" customHeight="1" x14ac:dyDescent="0.2">
      <c r="B30" s="1145"/>
      <c r="C30" s="1145"/>
      <c r="D30" s="1145"/>
      <c r="E30" s="293"/>
    </row>
    <row r="31" spans="1:19" ht="26.25"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445</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81</v>
      </c>
      <c r="D7" s="1152"/>
      <c r="E7" s="347"/>
      <c r="F7" s="1162" t="s">
        <v>34</v>
      </c>
      <c r="G7" s="1163"/>
      <c r="H7" s="1163"/>
      <c r="I7" s="1164"/>
      <c r="J7" s="351"/>
      <c r="K7" s="1162" t="s">
        <v>52</v>
      </c>
      <c r="L7" s="1163"/>
      <c r="M7" s="1163"/>
      <c r="N7" s="1164"/>
      <c r="O7" s="351"/>
      <c r="P7" s="1162" t="s">
        <v>53</v>
      </c>
      <c r="Q7" s="1163"/>
      <c r="R7" s="1163"/>
      <c r="S7" s="1164"/>
    </row>
    <row r="8" spans="1:21" s="211" customFormat="1" ht="29.25" customHeight="1" x14ac:dyDescent="0.2">
      <c r="A8" s="212"/>
      <c r="B8" s="1149"/>
      <c r="C8" s="1153"/>
      <c r="D8" s="1154"/>
      <c r="E8" s="347"/>
      <c r="F8" s="1165" t="s">
        <v>75</v>
      </c>
      <c r="G8" s="1166"/>
      <c r="H8" s="1167" t="s">
        <v>137</v>
      </c>
      <c r="I8" s="1168"/>
      <c r="J8" s="329"/>
      <c r="K8" s="1165" t="s">
        <v>75</v>
      </c>
      <c r="L8" s="1166"/>
      <c r="M8" s="1167" t="s">
        <v>137</v>
      </c>
      <c r="N8" s="1168"/>
      <c r="O8" s="329"/>
      <c r="P8" s="1165" t="s">
        <v>75</v>
      </c>
      <c r="Q8" s="1166"/>
      <c r="R8" s="1167" t="s">
        <v>137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14714</v>
      </c>
      <c r="D11" s="340">
        <f>C11/C$29*100</f>
        <v>13.987090886622241</v>
      </c>
      <c r="E11" s="338"/>
      <c r="F11" s="335">
        <v>6164</v>
      </c>
      <c r="G11" s="340">
        <v>41.892075574282991</v>
      </c>
      <c r="H11" s="335">
        <v>2154</v>
      </c>
      <c r="I11" s="340">
        <v>34.944841012329661</v>
      </c>
      <c r="J11" s="341"/>
      <c r="K11" s="335">
        <v>8178</v>
      </c>
      <c r="L11" s="340">
        <v>55.579719994563007</v>
      </c>
      <c r="M11" s="335">
        <v>3457</v>
      </c>
      <c r="N11" s="340">
        <v>42.271949131817074</v>
      </c>
      <c r="O11" s="341"/>
      <c r="P11" s="335">
        <v>372</v>
      </c>
      <c r="Q11" s="340">
        <v>2.5282044311540028</v>
      </c>
      <c r="R11" s="335">
        <v>354</v>
      </c>
      <c r="S11" s="340">
        <v>95.161290322580655</v>
      </c>
    </row>
    <row r="12" spans="1:21" s="275" customFormat="1" ht="18" customHeight="1" x14ac:dyDescent="0.2">
      <c r="A12" s="318"/>
      <c r="B12" s="331" t="s">
        <v>10</v>
      </c>
      <c r="C12" s="341">
        <f t="shared" ref="C12:C28" si="0">F12+K12+P12</f>
        <v>1763</v>
      </c>
      <c r="D12" s="342">
        <f t="shared" ref="D12:D29" si="1">C12/C$29*100</f>
        <v>1.6759033052273355</v>
      </c>
      <c r="E12" s="338"/>
      <c r="F12" s="341">
        <v>471</v>
      </c>
      <c r="G12" s="342">
        <v>26.715825297787859</v>
      </c>
      <c r="H12" s="341">
        <v>236</v>
      </c>
      <c r="I12" s="342">
        <v>50.106157112526539</v>
      </c>
      <c r="J12" s="341"/>
      <c r="K12" s="341">
        <v>659</v>
      </c>
      <c r="L12" s="342">
        <v>37.379466817923998</v>
      </c>
      <c r="M12" s="341">
        <v>286</v>
      </c>
      <c r="N12" s="342">
        <v>43.399089529590292</v>
      </c>
      <c r="O12" s="341"/>
      <c r="P12" s="341">
        <v>633</v>
      </c>
      <c r="Q12" s="342">
        <v>35.904707884288143</v>
      </c>
      <c r="R12" s="341">
        <v>145</v>
      </c>
      <c r="S12" s="342">
        <v>22.906793048973142</v>
      </c>
    </row>
    <row r="13" spans="1:21" s="275" customFormat="1" ht="18" customHeight="1" x14ac:dyDescent="0.2">
      <c r="A13" s="318"/>
      <c r="B13" s="331" t="s">
        <v>40</v>
      </c>
      <c r="C13" s="341">
        <f t="shared" si="0"/>
        <v>2285</v>
      </c>
      <c r="D13" s="342">
        <f t="shared" si="1"/>
        <v>2.1721151743871023</v>
      </c>
      <c r="E13" s="338"/>
      <c r="F13" s="341">
        <v>585</v>
      </c>
      <c r="G13" s="342">
        <v>25.601750547045953</v>
      </c>
      <c r="H13" s="341">
        <v>11</v>
      </c>
      <c r="I13" s="342">
        <v>1.8803418803418803</v>
      </c>
      <c r="J13" s="341"/>
      <c r="K13" s="341">
        <v>900</v>
      </c>
      <c r="L13" s="342">
        <v>39.387308533916851</v>
      </c>
      <c r="M13" s="341">
        <v>18</v>
      </c>
      <c r="N13" s="342">
        <v>2</v>
      </c>
      <c r="O13" s="341"/>
      <c r="P13" s="341">
        <v>800</v>
      </c>
      <c r="Q13" s="342">
        <v>35.010940919037196</v>
      </c>
      <c r="R13" s="341">
        <v>28</v>
      </c>
      <c r="S13" s="342">
        <v>3.5000000000000004</v>
      </c>
    </row>
    <row r="14" spans="1:21" s="275" customFormat="1" ht="18" customHeight="1" x14ac:dyDescent="0.2">
      <c r="A14" s="318"/>
      <c r="B14" s="331" t="s">
        <v>41</v>
      </c>
      <c r="C14" s="341">
        <f t="shared" si="0"/>
        <v>1635</v>
      </c>
      <c r="D14" s="342">
        <f t="shared" si="1"/>
        <v>1.5542268315636378</v>
      </c>
      <c r="E14" s="338"/>
      <c r="F14" s="341">
        <v>569</v>
      </c>
      <c r="G14" s="342">
        <v>34.801223241590215</v>
      </c>
      <c r="H14" s="341">
        <v>270</v>
      </c>
      <c r="I14" s="342">
        <v>47.451669595782079</v>
      </c>
      <c r="J14" s="341"/>
      <c r="K14" s="341">
        <v>892</v>
      </c>
      <c r="L14" s="342">
        <v>54.556574923547394</v>
      </c>
      <c r="M14" s="341">
        <v>203</v>
      </c>
      <c r="N14" s="342">
        <v>22.757847533632287</v>
      </c>
      <c r="O14" s="341"/>
      <c r="P14" s="341">
        <v>174</v>
      </c>
      <c r="Q14" s="342">
        <v>10.642201834862385</v>
      </c>
      <c r="R14" s="341">
        <v>51</v>
      </c>
      <c r="S14" s="342">
        <v>29.310344827586203</v>
      </c>
    </row>
    <row r="15" spans="1:21" s="275" customFormat="1" ht="18" customHeight="1" x14ac:dyDescent="0.2">
      <c r="A15" s="318"/>
      <c r="B15" s="331" t="s">
        <v>9</v>
      </c>
      <c r="C15" s="341">
        <f t="shared" si="0"/>
        <v>5631</v>
      </c>
      <c r="D15" s="342">
        <f t="shared" si="1"/>
        <v>5.3528142437521984</v>
      </c>
      <c r="E15" s="338"/>
      <c r="F15" s="341">
        <v>1420</v>
      </c>
      <c r="G15" s="342">
        <v>25.217545729000179</v>
      </c>
      <c r="H15" s="341">
        <v>815</v>
      </c>
      <c r="I15" s="342">
        <v>57.394366197183103</v>
      </c>
      <c r="J15" s="341"/>
      <c r="K15" s="341">
        <v>1933</v>
      </c>
      <c r="L15" s="342">
        <v>34.327828094477006</v>
      </c>
      <c r="M15" s="341">
        <v>1223</v>
      </c>
      <c r="N15" s="342">
        <v>63.269529229177444</v>
      </c>
      <c r="O15" s="341"/>
      <c r="P15" s="341">
        <v>2278</v>
      </c>
      <c r="Q15" s="342">
        <v>40.454626176522815</v>
      </c>
      <c r="R15" s="341">
        <v>1642</v>
      </c>
      <c r="S15" s="342">
        <v>72.080772607550486</v>
      </c>
    </row>
    <row r="16" spans="1:21" s="275" customFormat="1" ht="18" customHeight="1" x14ac:dyDescent="0.2">
      <c r="A16" s="318"/>
      <c r="B16" s="331" t="s">
        <v>8</v>
      </c>
      <c r="C16" s="341">
        <f t="shared" si="0"/>
        <v>1950</v>
      </c>
      <c r="D16" s="342">
        <f t="shared" si="1"/>
        <v>1.8536650284703935</v>
      </c>
      <c r="E16" s="338"/>
      <c r="F16" s="341">
        <v>737</v>
      </c>
      <c r="G16" s="342">
        <v>37.794871794871796</v>
      </c>
      <c r="H16" s="341">
        <v>2</v>
      </c>
      <c r="I16" s="342">
        <v>0.27137042062415195</v>
      </c>
      <c r="J16" s="341"/>
      <c r="K16" s="341">
        <v>734</v>
      </c>
      <c r="L16" s="342">
        <v>37.641025641025635</v>
      </c>
      <c r="M16" s="341">
        <v>4</v>
      </c>
      <c r="N16" s="342">
        <v>0.54495912806539504</v>
      </c>
      <c r="O16" s="341"/>
      <c r="P16" s="341">
        <v>479</v>
      </c>
      <c r="Q16" s="342">
        <v>24.564102564102562</v>
      </c>
      <c r="R16" s="341">
        <v>7</v>
      </c>
      <c r="S16" s="342">
        <v>1.4613778705636742</v>
      </c>
    </row>
    <row r="17" spans="1:19" s="275" customFormat="1" ht="18" customHeight="1" x14ac:dyDescent="0.2">
      <c r="A17" s="318"/>
      <c r="B17" s="331" t="s">
        <v>7</v>
      </c>
      <c r="C17" s="341">
        <f t="shared" si="0"/>
        <v>8030</v>
      </c>
      <c r="D17" s="342">
        <f t="shared" si="1"/>
        <v>7.6332975274960315</v>
      </c>
      <c r="E17" s="338"/>
      <c r="F17" s="341">
        <v>2097</v>
      </c>
      <c r="G17" s="342">
        <v>26.114570361145706</v>
      </c>
      <c r="H17" s="341">
        <v>20</v>
      </c>
      <c r="I17" s="342">
        <v>0.95374344301382918</v>
      </c>
      <c r="J17" s="341"/>
      <c r="K17" s="341">
        <v>2463</v>
      </c>
      <c r="L17" s="342">
        <v>30.672478206724783</v>
      </c>
      <c r="M17" s="341">
        <v>21</v>
      </c>
      <c r="N17" s="342">
        <v>0.85261875761266748</v>
      </c>
      <c r="O17" s="341"/>
      <c r="P17" s="341">
        <v>3470</v>
      </c>
      <c r="Q17" s="342">
        <v>43.212951432129515</v>
      </c>
      <c r="R17" s="341">
        <v>27</v>
      </c>
      <c r="S17" s="342">
        <v>0.77809798270893371</v>
      </c>
    </row>
    <row r="18" spans="1:19" s="275" customFormat="1" ht="18" customHeight="1" x14ac:dyDescent="0.2">
      <c r="A18" s="318"/>
      <c r="B18" s="331" t="s">
        <v>43</v>
      </c>
      <c r="C18" s="341">
        <f t="shared" si="0"/>
        <v>3597</v>
      </c>
      <c r="D18" s="342">
        <f t="shared" si="1"/>
        <v>3.419299029440003</v>
      </c>
      <c r="E18" s="338"/>
      <c r="F18" s="341">
        <v>1209</v>
      </c>
      <c r="G18" s="342">
        <v>33.611342785654713</v>
      </c>
      <c r="H18" s="341">
        <v>323</v>
      </c>
      <c r="I18" s="342">
        <v>26.716294458229946</v>
      </c>
      <c r="J18" s="341"/>
      <c r="K18" s="341">
        <v>1411</v>
      </c>
      <c r="L18" s="342">
        <v>39.227133722546562</v>
      </c>
      <c r="M18" s="341">
        <v>618</v>
      </c>
      <c r="N18" s="342">
        <v>43.798724309000711</v>
      </c>
      <c r="O18" s="341"/>
      <c r="P18" s="341">
        <v>977</v>
      </c>
      <c r="Q18" s="342">
        <v>27.161523491798722</v>
      </c>
      <c r="R18" s="341">
        <v>517</v>
      </c>
      <c r="S18" s="342">
        <v>52.917093142272265</v>
      </c>
    </row>
    <row r="19" spans="1:19" s="275" customFormat="1" ht="18" customHeight="1" x14ac:dyDescent="0.2">
      <c r="A19" s="318"/>
      <c r="B19" s="331" t="s">
        <v>44</v>
      </c>
      <c r="C19" s="341">
        <f t="shared" si="0"/>
        <v>13796</v>
      </c>
      <c r="D19" s="342">
        <f t="shared" si="1"/>
        <v>13.114442427065413</v>
      </c>
      <c r="E19" s="338"/>
      <c r="F19" s="341">
        <v>3458</v>
      </c>
      <c r="G19" s="342">
        <v>25.06523630037692</v>
      </c>
      <c r="H19" s="341">
        <v>307</v>
      </c>
      <c r="I19" s="342">
        <v>8.8779641411220354</v>
      </c>
      <c r="J19" s="341"/>
      <c r="K19" s="341">
        <v>7002</v>
      </c>
      <c r="L19" s="342">
        <v>50.753841693244418</v>
      </c>
      <c r="M19" s="341">
        <v>1073</v>
      </c>
      <c r="N19" s="342">
        <v>15.324193087689231</v>
      </c>
      <c r="O19" s="341"/>
      <c r="P19" s="341">
        <v>3336</v>
      </c>
      <c r="Q19" s="342">
        <v>24.180922006378662</v>
      </c>
      <c r="R19" s="341">
        <v>2922</v>
      </c>
      <c r="S19" s="342">
        <v>87.589928057553962</v>
      </c>
    </row>
    <row r="20" spans="1:19" s="275" customFormat="1" ht="18" customHeight="1" x14ac:dyDescent="0.2">
      <c r="A20" s="318"/>
      <c r="B20" s="331" t="s">
        <v>6</v>
      </c>
      <c r="C20" s="341">
        <f t="shared" si="0"/>
        <v>9149</v>
      </c>
      <c r="D20" s="342">
        <f t="shared" si="1"/>
        <v>8.6970160746028888</v>
      </c>
      <c r="E20" s="338"/>
      <c r="F20" s="341">
        <v>2869</v>
      </c>
      <c r="G20" s="342">
        <v>31.358618428243524</v>
      </c>
      <c r="H20" s="341">
        <v>363</v>
      </c>
      <c r="I20" s="342">
        <v>12.652492157546183</v>
      </c>
      <c r="J20" s="341"/>
      <c r="K20" s="341">
        <v>4142</v>
      </c>
      <c r="L20" s="342">
        <v>45.27270739971582</v>
      </c>
      <c r="M20" s="341">
        <v>863</v>
      </c>
      <c r="N20" s="342">
        <v>20.835345243843552</v>
      </c>
      <c r="O20" s="341"/>
      <c r="P20" s="341">
        <v>2138</v>
      </c>
      <c r="Q20" s="342">
        <v>23.368674172040659</v>
      </c>
      <c r="R20" s="341">
        <v>615</v>
      </c>
      <c r="S20" s="342">
        <v>28.765201122544433</v>
      </c>
    </row>
    <row r="21" spans="1:19" s="275" customFormat="1" ht="18" customHeight="1" x14ac:dyDescent="0.2">
      <c r="A21" s="318"/>
      <c r="B21" s="331" t="s">
        <v>5</v>
      </c>
      <c r="C21" s="341">
        <f t="shared" si="0"/>
        <v>2276</v>
      </c>
      <c r="D21" s="342">
        <f t="shared" si="1"/>
        <v>2.1635597973326237</v>
      </c>
      <c r="E21" s="338"/>
      <c r="F21" s="341">
        <v>708</v>
      </c>
      <c r="G21" s="342">
        <v>31.107205623901578</v>
      </c>
      <c r="H21" s="341">
        <v>501</v>
      </c>
      <c r="I21" s="342">
        <v>70.762711864406782</v>
      </c>
      <c r="J21" s="341"/>
      <c r="K21" s="341">
        <v>869</v>
      </c>
      <c r="L21" s="342">
        <v>38.181019332161689</v>
      </c>
      <c r="M21" s="341">
        <v>645</v>
      </c>
      <c r="N21" s="342">
        <v>74.223245109321056</v>
      </c>
      <c r="O21" s="341"/>
      <c r="P21" s="341">
        <v>699</v>
      </c>
      <c r="Q21" s="342">
        <v>30.711775043936729</v>
      </c>
      <c r="R21" s="341">
        <v>559</v>
      </c>
      <c r="S21" s="342">
        <v>79.971387696709584</v>
      </c>
    </row>
    <row r="22" spans="1:19" s="275" customFormat="1" ht="18" customHeight="1" x14ac:dyDescent="0.2">
      <c r="A22" s="318"/>
      <c r="B22" s="331" t="s">
        <v>38</v>
      </c>
      <c r="C22" s="341">
        <f t="shared" si="0"/>
        <v>8901</v>
      </c>
      <c r="D22" s="342">
        <f t="shared" si="1"/>
        <v>8.4612679068794741</v>
      </c>
      <c r="E22" s="338"/>
      <c r="F22" s="341">
        <v>2054</v>
      </c>
      <c r="G22" s="342">
        <v>23.076058869789911</v>
      </c>
      <c r="H22" s="341">
        <v>373</v>
      </c>
      <c r="I22" s="342">
        <v>18.159688412852969</v>
      </c>
      <c r="J22" s="341"/>
      <c r="K22" s="341">
        <v>3167</v>
      </c>
      <c r="L22" s="342">
        <v>35.580271879564094</v>
      </c>
      <c r="M22" s="341">
        <v>985</v>
      </c>
      <c r="N22" s="342">
        <v>31.101989264287973</v>
      </c>
      <c r="O22" s="341"/>
      <c r="P22" s="341">
        <v>3680</v>
      </c>
      <c r="Q22" s="342">
        <v>41.343669250645995</v>
      </c>
      <c r="R22" s="341">
        <v>1619</v>
      </c>
      <c r="S22" s="342">
        <v>43.994565217391305</v>
      </c>
    </row>
    <row r="23" spans="1:19" s="275" customFormat="1" ht="18" customHeight="1" x14ac:dyDescent="0.2">
      <c r="A23" s="318"/>
      <c r="B23" s="331" t="s">
        <v>45</v>
      </c>
      <c r="C23" s="341">
        <f t="shared" si="0"/>
        <v>17689</v>
      </c>
      <c r="D23" s="342">
        <f t="shared" si="1"/>
        <v>16.815118301852714</v>
      </c>
      <c r="E23" s="338"/>
      <c r="F23" s="341">
        <v>6634</v>
      </c>
      <c r="G23" s="342">
        <v>37.503533269263386</v>
      </c>
      <c r="H23" s="341">
        <v>2555</v>
      </c>
      <c r="I23" s="342">
        <v>38.513717214350315</v>
      </c>
      <c r="J23" s="341"/>
      <c r="K23" s="341">
        <v>7660</v>
      </c>
      <c r="L23" s="342">
        <v>43.303748092034603</v>
      </c>
      <c r="M23" s="341">
        <v>4006</v>
      </c>
      <c r="N23" s="342">
        <v>52.297650130548298</v>
      </c>
      <c r="O23" s="341"/>
      <c r="P23" s="341">
        <v>3395</v>
      </c>
      <c r="Q23" s="342">
        <v>19.192718638702019</v>
      </c>
      <c r="R23" s="341">
        <v>2156</v>
      </c>
      <c r="S23" s="342">
        <v>63.505154639175252</v>
      </c>
    </row>
    <row r="24" spans="1:19" s="275" customFormat="1" ht="18" customHeight="1" x14ac:dyDescent="0.2">
      <c r="A24" s="318">
        <v>47094</v>
      </c>
      <c r="B24" s="331" t="s">
        <v>46</v>
      </c>
      <c r="C24" s="341">
        <f t="shared" si="0"/>
        <v>4101</v>
      </c>
      <c r="D24" s="342">
        <f t="shared" si="1"/>
        <v>3.8984001444908123</v>
      </c>
      <c r="E24" s="338"/>
      <c r="F24" s="341">
        <v>1438</v>
      </c>
      <c r="G24" s="342">
        <v>35.064618385759573</v>
      </c>
      <c r="H24" s="341">
        <v>279</v>
      </c>
      <c r="I24" s="342">
        <v>19.401947148817804</v>
      </c>
      <c r="J24" s="341"/>
      <c r="K24" s="341">
        <v>2014</v>
      </c>
      <c r="L24" s="342">
        <v>49.109973177273837</v>
      </c>
      <c r="M24" s="341">
        <v>318</v>
      </c>
      <c r="N24" s="342">
        <v>15.789473684210526</v>
      </c>
      <c r="O24" s="341"/>
      <c r="P24" s="341">
        <v>649</v>
      </c>
      <c r="Q24" s="342">
        <v>15.825408436966592</v>
      </c>
      <c r="R24" s="341">
        <v>185</v>
      </c>
      <c r="S24" s="342">
        <v>28.505392912172571</v>
      </c>
    </row>
    <row r="25" spans="1:19" s="275" customFormat="1" ht="18" customHeight="1" x14ac:dyDescent="0.2">
      <c r="B25" s="331" t="s">
        <v>47</v>
      </c>
      <c r="C25" s="341">
        <f t="shared" si="0"/>
        <v>713</v>
      </c>
      <c r="D25" s="342">
        <f t="shared" si="1"/>
        <v>0.67777598220481572</v>
      </c>
      <c r="E25" s="338"/>
      <c r="F25" s="341">
        <v>183</v>
      </c>
      <c r="G25" s="342">
        <v>25.666199158485277</v>
      </c>
      <c r="H25" s="341">
        <v>41</v>
      </c>
      <c r="I25" s="342">
        <v>22.404371584699454</v>
      </c>
      <c r="J25" s="341"/>
      <c r="K25" s="341">
        <v>290</v>
      </c>
      <c r="L25" s="342">
        <v>40.67321178120617</v>
      </c>
      <c r="M25" s="341">
        <v>97</v>
      </c>
      <c r="N25" s="342">
        <v>33.448275862068968</v>
      </c>
      <c r="O25" s="341"/>
      <c r="P25" s="341">
        <v>240</v>
      </c>
      <c r="Q25" s="342">
        <v>33.660589060308553</v>
      </c>
      <c r="R25" s="341">
        <v>98</v>
      </c>
      <c r="S25" s="342">
        <v>40.833333333333336</v>
      </c>
    </row>
    <row r="26" spans="1:19" s="275" customFormat="1" ht="18" customHeight="1" x14ac:dyDescent="0.2">
      <c r="B26" s="331" t="s">
        <v>48</v>
      </c>
      <c r="C26" s="341">
        <f t="shared" si="0"/>
        <v>7550</v>
      </c>
      <c r="D26" s="342">
        <f t="shared" si="1"/>
        <v>7.177010751257165</v>
      </c>
      <c r="E26" s="338"/>
      <c r="F26" s="341">
        <v>1909</v>
      </c>
      <c r="G26" s="342">
        <v>25.284768211920529</v>
      </c>
      <c r="H26" s="341">
        <v>222</v>
      </c>
      <c r="I26" s="342">
        <v>11.629125196437926</v>
      </c>
      <c r="J26" s="341"/>
      <c r="K26" s="341">
        <v>3178</v>
      </c>
      <c r="L26" s="342">
        <v>42.092715231788077</v>
      </c>
      <c r="M26" s="341">
        <v>470</v>
      </c>
      <c r="N26" s="342">
        <v>14.789175582127124</v>
      </c>
      <c r="O26" s="341"/>
      <c r="P26" s="341">
        <v>2463</v>
      </c>
      <c r="Q26" s="342">
        <v>32.622516556291394</v>
      </c>
      <c r="R26" s="341">
        <v>636</v>
      </c>
      <c r="S26" s="342">
        <v>25.822168087697928</v>
      </c>
    </row>
    <row r="27" spans="1:19" s="275" customFormat="1" ht="18" customHeight="1" x14ac:dyDescent="0.2">
      <c r="B27" s="331" t="s">
        <v>49</v>
      </c>
      <c r="C27" s="341">
        <f t="shared" si="0"/>
        <v>1350</v>
      </c>
      <c r="D27" s="342">
        <f t="shared" si="1"/>
        <v>1.2833065581718111</v>
      </c>
      <c r="E27" s="338"/>
      <c r="F27" s="341">
        <v>425</v>
      </c>
      <c r="G27" s="342">
        <v>31.481481481481481</v>
      </c>
      <c r="H27" s="341">
        <v>41</v>
      </c>
      <c r="I27" s="342">
        <v>9.6470588235294112</v>
      </c>
      <c r="J27" s="341"/>
      <c r="K27" s="341">
        <v>658</v>
      </c>
      <c r="L27" s="342">
        <v>48.74074074074074</v>
      </c>
      <c r="M27" s="341">
        <v>66</v>
      </c>
      <c r="N27" s="342">
        <v>10.030395136778116</v>
      </c>
      <c r="O27" s="341"/>
      <c r="P27" s="341">
        <v>267</v>
      </c>
      <c r="Q27" s="342">
        <v>19.777777777777779</v>
      </c>
      <c r="R27" s="341">
        <v>65</v>
      </c>
      <c r="S27" s="342">
        <v>24.344569288389515</v>
      </c>
    </row>
    <row r="28" spans="1:19" s="275" customFormat="1" ht="18" customHeight="1" x14ac:dyDescent="0.2">
      <c r="B28" s="336" t="s">
        <v>4</v>
      </c>
      <c r="C28" s="343">
        <f t="shared" si="0"/>
        <v>67</v>
      </c>
      <c r="D28" s="344">
        <f t="shared" si="1"/>
        <v>6.3690029183341726E-2</v>
      </c>
      <c r="E28" s="338"/>
      <c r="F28" s="343">
        <v>21</v>
      </c>
      <c r="G28" s="344">
        <v>31.343283582089555</v>
      </c>
      <c r="H28" s="343">
        <v>11</v>
      </c>
      <c r="I28" s="344">
        <v>52.380952380952387</v>
      </c>
      <c r="J28" s="341"/>
      <c r="K28" s="343">
        <v>28</v>
      </c>
      <c r="L28" s="344">
        <v>41.791044776119399</v>
      </c>
      <c r="M28" s="343">
        <v>16</v>
      </c>
      <c r="N28" s="344">
        <v>57.142857142857139</v>
      </c>
      <c r="O28" s="341"/>
      <c r="P28" s="343">
        <v>18</v>
      </c>
      <c r="Q28" s="344">
        <v>26.865671641791046</v>
      </c>
      <c r="R28" s="343">
        <v>12</v>
      </c>
      <c r="S28" s="344">
        <v>66.666666666666657</v>
      </c>
    </row>
    <row r="29" spans="1:19" s="212" customFormat="1" ht="18" customHeight="1" x14ac:dyDescent="0.2">
      <c r="B29" s="332" t="s">
        <v>3</v>
      </c>
      <c r="C29" s="333">
        <f>SUM(C11:C28)</f>
        <v>105197</v>
      </c>
      <c r="D29" s="334">
        <f t="shared" si="1"/>
        <v>100</v>
      </c>
      <c r="E29" s="349"/>
      <c r="F29" s="333">
        <f>SUM(F11:F28)</f>
        <v>32951</v>
      </c>
      <c r="G29" s="334">
        <f t="shared" ref="G12:G29" si="2">F29/$C29*100</f>
        <v>31.323136591347662</v>
      </c>
      <c r="H29" s="333">
        <f>SUM(H11:H28)</f>
        <v>8524</v>
      </c>
      <c r="I29" s="334">
        <f>H29/F29*100</f>
        <v>25.86871415131559</v>
      </c>
      <c r="J29" s="352"/>
      <c r="K29" s="333">
        <f>SUM(K11:K28)</f>
        <v>46178</v>
      </c>
      <c r="L29" s="334">
        <f t="shared" ref="L12:L29" si="3">K29/$C29*100</f>
        <v>43.896689069079919</v>
      </c>
      <c r="M29" s="333">
        <f>SUM(M11:M28)</f>
        <v>14369</v>
      </c>
      <c r="N29" s="334">
        <f>M29/K29*100</f>
        <v>31.116549006020183</v>
      </c>
      <c r="O29" s="352"/>
      <c r="P29" s="333">
        <f>SUM(P11:P28)</f>
        <v>26068</v>
      </c>
      <c r="Q29" s="353">
        <f t="shared" ref="Q12:Q29" si="4">P29/$C29*100</f>
        <v>24.780174339572422</v>
      </c>
      <c r="R29" s="333">
        <f>SUM(R11:R28)</f>
        <v>11638</v>
      </c>
      <c r="S29" s="353">
        <f>R29/P29*100</f>
        <v>44.64477520331441</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24" customHeight="1" x14ac:dyDescent="0.25">
      <c r="A3" s="865"/>
      <c r="B3" s="1041" t="s">
        <v>377</v>
      </c>
      <c r="C3" s="1041"/>
      <c r="D3" s="1041"/>
      <c r="E3" s="1041"/>
      <c r="F3" s="1041"/>
      <c r="G3" s="1041"/>
      <c r="H3" s="1041"/>
      <c r="I3" s="1041"/>
      <c r="J3" s="1041"/>
      <c r="K3" s="1041"/>
      <c r="L3" s="1041"/>
      <c r="M3" s="1041"/>
      <c r="N3" s="1041"/>
      <c r="O3" s="1041"/>
      <c r="P3" s="1041"/>
      <c r="Q3" s="1041"/>
      <c r="R3" s="1041"/>
      <c r="S3" s="1041"/>
      <c r="T3" s="1041"/>
      <c r="U3" s="1041"/>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EVO_sol!U6</f>
        <v>45322</v>
      </c>
      <c r="V6" s="1040"/>
    </row>
    <row r="7" spans="1:24" x14ac:dyDescent="0.25">
      <c r="B7" s="937"/>
      <c r="C7" s="870">
        <v>43465</v>
      </c>
      <c r="D7" s="870">
        <v>43830</v>
      </c>
      <c r="E7" s="870">
        <v>44196</v>
      </c>
      <c r="F7" s="870">
        <v>44561</v>
      </c>
      <c r="G7" s="870">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354473</v>
      </c>
      <c r="D8" s="916">
        <v>361314</v>
      </c>
      <c r="E8" s="916">
        <v>351802</v>
      </c>
      <c r="F8" s="916">
        <v>362202</v>
      </c>
      <c r="G8" s="916">
        <v>375118</v>
      </c>
      <c r="H8" s="916">
        <v>392545</v>
      </c>
      <c r="I8" s="916">
        <v>388688</v>
      </c>
      <c r="J8" s="881"/>
      <c r="K8" s="917">
        <v>1.9299072143717622E-2</v>
      </c>
      <c r="L8" s="916">
        <v>6841</v>
      </c>
      <c r="M8" s="918">
        <v>-2.632613184100252E-2</v>
      </c>
      <c r="N8" s="919">
        <v>-9512</v>
      </c>
      <c r="O8" s="918">
        <v>2.9562083217264279E-2</v>
      </c>
      <c r="P8" s="919">
        <v>10400</v>
      </c>
      <c r="Q8" s="918">
        <f>G8/F8-1</f>
        <v>3.5659659527004228E-2</v>
      </c>
      <c r="R8" s="919">
        <f>G8-F8</f>
        <v>12916</v>
      </c>
      <c r="S8" s="918">
        <f>H8/G8-1</f>
        <v>4.6457381410649479E-2</v>
      </c>
      <c r="T8" s="919">
        <f>H8-G8</f>
        <v>17427</v>
      </c>
      <c r="U8" s="920">
        <f>[1]Cuadro_CCAA2!N30</f>
        <v>3.6766745620212093E-2</v>
      </c>
      <c r="V8" s="919">
        <f>[1]Cuadro_CCAA2!O30</f>
        <v>13784</v>
      </c>
    </row>
    <row r="9" spans="1:24" x14ac:dyDescent="0.25">
      <c r="B9" s="938" t="s">
        <v>10</v>
      </c>
      <c r="C9" s="886">
        <v>42117</v>
      </c>
      <c r="D9" s="886">
        <v>47743</v>
      </c>
      <c r="E9" s="886">
        <v>44726</v>
      </c>
      <c r="F9" s="886">
        <v>45995</v>
      </c>
      <c r="G9" s="886">
        <v>46968</v>
      </c>
      <c r="H9" s="886">
        <v>48583</v>
      </c>
      <c r="I9" s="886">
        <v>48423</v>
      </c>
      <c r="J9" s="887"/>
      <c r="K9" s="888">
        <v>0.13358026450127025</v>
      </c>
      <c r="L9" s="886">
        <v>5626</v>
      </c>
      <c r="M9" s="891">
        <v>-6.3192509896738747E-2</v>
      </c>
      <c r="N9" s="889">
        <v>-3017</v>
      </c>
      <c r="O9" s="891">
        <v>2.837275857443089E-2</v>
      </c>
      <c r="P9" s="889">
        <v>1269</v>
      </c>
      <c r="Q9" s="891">
        <f t="shared" ref="Q9:Q25" si="0">G9/F9-1</f>
        <v>2.1154473312316568E-2</v>
      </c>
      <c r="R9" s="889">
        <f t="shared" ref="R9:R25" si="1">G9-F9</f>
        <v>973</v>
      </c>
      <c r="S9" s="918">
        <f t="shared" ref="S9:S25" si="2">H9/G9-1</f>
        <v>3.438511326860838E-2</v>
      </c>
      <c r="T9" s="919">
        <f t="shared" ref="T9:T25" si="3">H9-G9</f>
        <v>1615</v>
      </c>
      <c r="U9" s="890">
        <f>[1]Cuadro_CCAA2!N31</f>
        <v>2.9838366652488402E-2</v>
      </c>
      <c r="V9" s="889">
        <f>[1]Cuadro_CCAA2!O31</f>
        <v>1403</v>
      </c>
    </row>
    <row r="10" spans="1:24" x14ac:dyDescent="0.25">
      <c r="B10" s="938" t="s">
        <v>40</v>
      </c>
      <c r="C10" s="886">
        <v>33668</v>
      </c>
      <c r="D10" s="886">
        <v>35198</v>
      </c>
      <c r="E10" s="886">
        <v>35711</v>
      </c>
      <c r="F10" s="886">
        <v>38230</v>
      </c>
      <c r="G10" s="886">
        <v>40199</v>
      </c>
      <c r="H10" s="886">
        <v>41209</v>
      </c>
      <c r="I10" s="886">
        <v>41059</v>
      </c>
      <c r="J10" s="887"/>
      <c r="K10" s="888">
        <v>4.5443744802186048E-2</v>
      </c>
      <c r="L10" s="886">
        <v>1530</v>
      </c>
      <c r="M10" s="891">
        <v>1.4574691743849177E-2</v>
      </c>
      <c r="N10" s="889">
        <v>513</v>
      </c>
      <c r="O10" s="891">
        <v>7.0538489541037697E-2</v>
      </c>
      <c r="P10" s="889">
        <v>2519</v>
      </c>
      <c r="Q10" s="891">
        <f t="shared" si="0"/>
        <v>5.1504054407533362E-2</v>
      </c>
      <c r="R10" s="889">
        <f t="shared" si="1"/>
        <v>1969</v>
      </c>
      <c r="S10" s="918">
        <f t="shared" si="2"/>
        <v>2.5125003109530031E-2</v>
      </c>
      <c r="T10" s="919">
        <f t="shared" si="3"/>
        <v>1010</v>
      </c>
      <c r="U10" s="890">
        <f>[1]Cuadro_CCAA2!N32</f>
        <v>2.0936419921923521E-2</v>
      </c>
      <c r="V10" s="889">
        <f>[1]Cuadro_CCAA2!O32</f>
        <v>842</v>
      </c>
    </row>
    <row r="11" spans="1:24" x14ac:dyDescent="0.25">
      <c r="B11" s="938" t="s">
        <v>41</v>
      </c>
      <c r="C11" s="886">
        <v>25370</v>
      </c>
      <c r="D11" s="886">
        <v>30928</v>
      </c>
      <c r="E11" s="886">
        <v>31586</v>
      </c>
      <c r="F11" s="886">
        <v>33061</v>
      </c>
      <c r="G11" s="886">
        <v>36020</v>
      </c>
      <c r="H11" s="886">
        <v>40725</v>
      </c>
      <c r="I11" s="886">
        <v>40777</v>
      </c>
      <c r="J11" s="887"/>
      <c r="K11" s="888">
        <v>0.21907765076862429</v>
      </c>
      <c r="L11" s="886">
        <v>5558</v>
      </c>
      <c r="M11" s="891">
        <v>2.1275219865493966E-2</v>
      </c>
      <c r="N11" s="889">
        <v>658</v>
      </c>
      <c r="O11" s="891">
        <v>4.6697904134743284E-2</v>
      </c>
      <c r="P11" s="889">
        <v>1475</v>
      </c>
      <c r="Q11" s="891">
        <f t="shared" si="0"/>
        <v>8.9501225008318031E-2</v>
      </c>
      <c r="R11" s="889">
        <f t="shared" si="1"/>
        <v>2959</v>
      </c>
      <c r="S11" s="918">
        <f t="shared" si="2"/>
        <v>0.13062187673514725</v>
      </c>
      <c r="T11" s="919">
        <f t="shared" si="3"/>
        <v>4705</v>
      </c>
      <c r="U11" s="890">
        <f>[1]Cuadro_CCAA2!N33</f>
        <v>0.1278384732402158</v>
      </c>
      <c r="V11" s="889">
        <f>[1]Cuadro_CCAA2!O33</f>
        <v>4622</v>
      </c>
    </row>
    <row r="12" spans="1:24" x14ac:dyDescent="0.25">
      <c r="B12" s="938" t="s">
        <v>9</v>
      </c>
      <c r="C12" s="886">
        <v>35850</v>
      </c>
      <c r="D12" s="886">
        <v>37916</v>
      </c>
      <c r="E12" s="886">
        <v>38655</v>
      </c>
      <c r="F12" s="886">
        <v>42298</v>
      </c>
      <c r="G12" s="886">
        <v>47498</v>
      </c>
      <c r="H12" s="886">
        <v>52927</v>
      </c>
      <c r="I12" s="886">
        <v>53252</v>
      </c>
      <c r="J12" s="887"/>
      <c r="K12" s="888">
        <v>5.7629009762901084E-2</v>
      </c>
      <c r="L12" s="886">
        <v>2066</v>
      </c>
      <c r="M12" s="891">
        <v>1.9490452579385975E-2</v>
      </c>
      <c r="N12" s="889">
        <v>739</v>
      </c>
      <c r="O12" s="891">
        <v>9.4243952916828411E-2</v>
      </c>
      <c r="P12" s="889">
        <v>3643</v>
      </c>
      <c r="Q12" s="891">
        <f t="shared" si="0"/>
        <v>0.12293725471653505</v>
      </c>
      <c r="R12" s="889">
        <f t="shared" si="1"/>
        <v>5200</v>
      </c>
      <c r="S12" s="918">
        <f t="shared" si="2"/>
        <v>0.11429954945471388</v>
      </c>
      <c r="T12" s="919">
        <f t="shared" si="3"/>
        <v>5429</v>
      </c>
      <c r="U12" s="890">
        <f>[1]Cuadro_CCAA2!N34</f>
        <v>0.11885702279651222</v>
      </c>
      <c r="V12" s="889">
        <f>[1]Cuadro_CCAA2!O34</f>
        <v>5657</v>
      </c>
      <c r="X12" s="921"/>
    </row>
    <row r="13" spans="1:24" x14ac:dyDescent="0.25">
      <c r="B13" s="938" t="s">
        <v>8</v>
      </c>
      <c r="C13" s="886">
        <v>24151</v>
      </c>
      <c r="D13" s="886">
        <v>24993</v>
      </c>
      <c r="E13" s="886">
        <v>24832</v>
      </c>
      <c r="F13" s="886">
        <v>22687</v>
      </c>
      <c r="G13" s="886">
        <v>22423</v>
      </c>
      <c r="H13" s="886">
        <v>23077</v>
      </c>
      <c r="I13" s="886">
        <v>22940</v>
      </c>
      <c r="J13" s="887"/>
      <c r="K13" s="888">
        <v>3.4863980787545046E-2</v>
      </c>
      <c r="L13" s="886">
        <v>842</v>
      </c>
      <c r="M13" s="891">
        <v>-6.441803705037441E-3</v>
      </c>
      <c r="N13" s="889">
        <v>-161</v>
      </c>
      <c r="O13" s="891">
        <v>-8.6380476804123751E-2</v>
      </c>
      <c r="P13" s="889">
        <v>-2145</v>
      </c>
      <c r="Q13" s="891">
        <f t="shared" si="0"/>
        <v>-1.1636620090800909E-2</v>
      </c>
      <c r="R13" s="889">
        <f t="shared" si="1"/>
        <v>-264</v>
      </c>
      <c r="S13" s="918">
        <f t="shared" si="2"/>
        <v>2.9166480845560283E-2</v>
      </c>
      <c r="T13" s="919">
        <f t="shared" si="3"/>
        <v>654</v>
      </c>
      <c r="U13" s="890">
        <f>[1]Cuadro_CCAA2!N35</f>
        <v>2.3970004017319191E-2</v>
      </c>
      <c r="V13" s="889">
        <f>[1]Cuadro_CCAA2!O35</f>
        <v>537</v>
      </c>
      <c r="X13" s="921"/>
    </row>
    <row r="14" spans="1:24" x14ac:dyDescent="0.25">
      <c r="B14" s="938" t="s">
        <v>7</v>
      </c>
      <c r="C14" s="886">
        <v>120362</v>
      </c>
      <c r="D14" s="886">
        <v>134693</v>
      </c>
      <c r="E14" s="886">
        <v>132386</v>
      </c>
      <c r="F14" s="886">
        <v>133847</v>
      </c>
      <c r="G14" s="886">
        <v>139217</v>
      </c>
      <c r="H14" s="886">
        <v>150140</v>
      </c>
      <c r="I14" s="886">
        <v>149948</v>
      </c>
      <c r="J14" s="887"/>
      <c r="K14" s="888">
        <v>0.11906581811535211</v>
      </c>
      <c r="L14" s="886">
        <v>14331</v>
      </c>
      <c r="M14" s="891">
        <v>-1.7127838863192579E-2</v>
      </c>
      <c r="N14" s="889">
        <v>-2307</v>
      </c>
      <c r="O14" s="891">
        <v>1.1035910141555805E-2</v>
      </c>
      <c r="P14" s="889">
        <v>1461</v>
      </c>
      <c r="Q14" s="891">
        <f t="shared" si="0"/>
        <v>4.0120436020232075E-2</v>
      </c>
      <c r="R14" s="889">
        <f t="shared" si="1"/>
        <v>5370</v>
      </c>
      <c r="S14" s="918">
        <f t="shared" si="2"/>
        <v>7.8460245515993066E-2</v>
      </c>
      <c r="T14" s="919">
        <f t="shared" si="3"/>
        <v>10923</v>
      </c>
      <c r="U14" s="890">
        <f>[1]Cuadro_CCAA2!N36</f>
        <v>7.3295731096286509E-2</v>
      </c>
      <c r="V14" s="889">
        <f>[1]Cuadro_CCAA2!O36</f>
        <v>10240</v>
      </c>
      <c r="X14" s="921"/>
    </row>
    <row r="15" spans="1:24" x14ac:dyDescent="0.25">
      <c r="B15" s="938" t="s">
        <v>43</v>
      </c>
      <c r="C15" s="886">
        <v>81735</v>
      </c>
      <c r="D15" s="886">
        <v>85461</v>
      </c>
      <c r="E15" s="886">
        <v>81399</v>
      </c>
      <c r="F15" s="886">
        <v>83372</v>
      </c>
      <c r="G15" s="886">
        <v>86743</v>
      </c>
      <c r="H15" s="886">
        <v>91940</v>
      </c>
      <c r="I15" s="886">
        <v>92434</v>
      </c>
      <c r="J15" s="887"/>
      <c r="K15" s="888">
        <v>4.5586346118553944E-2</v>
      </c>
      <c r="L15" s="886">
        <v>3726</v>
      </c>
      <c r="M15" s="891">
        <v>-4.7530452487099417E-2</v>
      </c>
      <c r="N15" s="889">
        <v>-4062</v>
      </c>
      <c r="O15" s="891">
        <v>2.4238627010159774E-2</v>
      </c>
      <c r="P15" s="889">
        <v>1973</v>
      </c>
      <c r="Q15" s="891">
        <f t="shared" si="0"/>
        <v>4.0433238977114705E-2</v>
      </c>
      <c r="R15" s="889">
        <f t="shared" si="1"/>
        <v>3371</v>
      </c>
      <c r="S15" s="918">
        <f t="shared" si="2"/>
        <v>5.9912615427181404E-2</v>
      </c>
      <c r="T15" s="919">
        <f t="shared" si="3"/>
        <v>5197</v>
      </c>
      <c r="U15" s="890">
        <f>[1]Cuadro_CCAA2!N37</f>
        <v>6.1605604685884829E-2</v>
      </c>
      <c r="V15" s="889">
        <f>[1]Cuadro_CCAA2!O37</f>
        <v>5364</v>
      </c>
      <c r="X15" s="921"/>
    </row>
    <row r="16" spans="1:24" x14ac:dyDescent="0.25">
      <c r="B16" s="938" t="s">
        <v>44</v>
      </c>
      <c r="C16" s="886">
        <v>292526</v>
      </c>
      <c r="D16" s="886">
        <v>307817</v>
      </c>
      <c r="E16" s="886">
        <v>300021</v>
      </c>
      <c r="F16" s="886">
        <v>315907</v>
      </c>
      <c r="G16" s="886">
        <v>330438</v>
      </c>
      <c r="H16" s="886">
        <v>327571</v>
      </c>
      <c r="I16" s="886">
        <v>327118</v>
      </c>
      <c r="J16" s="887"/>
      <c r="K16" s="888">
        <v>5.2272276652331806E-2</v>
      </c>
      <c r="L16" s="886">
        <v>15291</v>
      </c>
      <c r="M16" s="891">
        <v>-2.5326736340098188E-2</v>
      </c>
      <c r="N16" s="889">
        <v>-7796</v>
      </c>
      <c r="O16" s="891">
        <v>5.2949626859453147E-2</v>
      </c>
      <c r="P16" s="889">
        <v>15886</v>
      </c>
      <c r="Q16" s="891">
        <f t="shared" si="0"/>
        <v>4.5997714517247212E-2</v>
      </c>
      <c r="R16" s="889">
        <f t="shared" si="1"/>
        <v>14531</v>
      </c>
      <c r="S16" s="918">
        <f t="shared" si="2"/>
        <v>-8.676362888045519E-3</v>
      </c>
      <c r="T16" s="919">
        <f t="shared" si="3"/>
        <v>-2867</v>
      </c>
      <c r="U16" s="890">
        <f>[1]Cuadro_CCAA2!N38</f>
        <v>-1.1312907837430219E-2</v>
      </c>
      <c r="V16" s="889">
        <f>[1]Cuadro_CCAA2!O38</f>
        <v>-3743</v>
      </c>
      <c r="X16" s="921"/>
    </row>
    <row r="17" spans="2:26" x14ac:dyDescent="0.25">
      <c r="B17" s="938" t="s">
        <v>6</v>
      </c>
      <c r="C17" s="886">
        <v>102144</v>
      </c>
      <c r="D17" s="886">
        <v>121696</v>
      </c>
      <c r="E17" s="886">
        <v>136159</v>
      </c>
      <c r="F17" s="886">
        <v>151649</v>
      </c>
      <c r="G17" s="886">
        <v>169110</v>
      </c>
      <c r="H17" s="886">
        <v>189030</v>
      </c>
      <c r="I17" s="886">
        <v>189273</v>
      </c>
      <c r="J17" s="887"/>
      <c r="K17" s="888">
        <v>0.19141604010025071</v>
      </c>
      <c r="L17" s="886">
        <v>19552</v>
      </c>
      <c r="M17" s="891">
        <v>0.11884531948461752</v>
      </c>
      <c r="N17" s="889">
        <v>14463</v>
      </c>
      <c r="O17" s="891">
        <v>0.11376405525892519</v>
      </c>
      <c r="P17" s="889">
        <v>15490</v>
      </c>
      <c r="Q17" s="891">
        <f t="shared" si="0"/>
        <v>0.11514088454259497</v>
      </c>
      <c r="R17" s="889">
        <f t="shared" si="1"/>
        <v>17461</v>
      </c>
      <c r="S17" s="918">
        <f t="shared" si="2"/>
        <v>0.11779315238602095</v>
      </c>
      <c r="T17" s="919">
        <f t="shared" si="3"/>
        <v>19920</v>
      </c>
      <c r="U17" s="890">
        <f>[1]Cuadro_CCAA2!N39</f>
        <v>0.11276184205111317</v>
      </c>
      <c r="V17" s="889">
        <f>[1]Cuadro_CCAA2!O39</f>
        <v>19180</v>
      </c>
      <c r="X17" s="921"/>
    </row>
    <row r="18" spans="2:26" x14ac:dyDescent="0.25">
      <c r="B18" s="938" t="s">
        <v>5</v>
      </c>
      <c r="C18" s="886">
        <v>46533</v>
      </c>
      <c r="D18" s="886">
        <v>49654</v>
      </c>
      <c r="E18" s="886">
        <v>49281</v>
      </c>
      <c r="F18" s="886">
        <v>50941</v>
      </c>
      <c r="G18" s="886">
        <v>53876</v>
      </c>
      <c r="H18" s="886">
        <v>56464</v>
      </c>
      <c r="I18" s="886">
        <v>56108</v>
      </c>
      <c r="J18" s="887"/>
      <c r="K18" s="888">
        <v>6.7070681022070255E-2</v>
      </c>
      <c r="L18" s="886">
        <v>3121</v>
      </c>
      <c r="M18" s="891">
        <v>-7.5119829218189826E-3</v>
      </c>
      <c r="N18" s="889">
        <v>-373</v>
      </c>
      <c r="O18" s="891">
        <v>3.3684381404598174E-2</v>
      </c>
      <c r="P18" s="889">
        <v>1660</v>
      </c>
      <c r="Q18" s="891">
        <f t="shared" si="0"/>
        <v>5.761567303350934E-2</v>
      </c>
      <c r="R18" s="889">
        <f t="shared" si="1"/>
        <v>2935</v>
      </c>
      <c r="S18" s="918">
        <f t="shared" si="2"/>
        <v>4.8036231346053837E-2</v>
      </c>
      <c r="T18" s="919">
        <f t="shared" si="3"/>
        <v>2588</v>
      </c>
      <c r="U18" s="890">
        <f>[1]Cuadro_CCAA2!N40</f>
        <v>4.4141729938960816E-2</v>
      </c>
      <c r="V18" s="889">
        <f>[1]Cuadro_CCAA2!O40</f>
        <v>2372</v>
      </c>
      <c r="X18" s="921"/>
    </row>
    <row r="19" spans="2:26" x14ac:dyDescent="0.25">
      <c r="B19" s="938" t="s">
        <v>38</v>
      </c>
      <c r="C19" s="886">
        <v>79727</v>
      </c>
      <c r="D19" s="886">
        <v>80292</v>
      </c>
      <c r="E19" s="886">
        <v>77049</v>
      </c>
      <c r="F19" s="886">
        <v>77553</v>
      </c>
      <c r="G19" s="886">
        <v>79015</v>
      </c>
      <c r="H19" s="886">
        <v>83386</v>
      </c>
      <c r="I19" s="886">
        <v>83134</v>
      </c>
      <c r="J19" s="887"/>
      <c r="K19" s="888">
        <v>7.0866833067844137E-3</v>
      </c>
      <c r="L19" s="886">
        <v>565</v>
      </c>
      <c r="M19" s="891">
        <v>-4.0390076221790472E-2</v>
      </c>
      <c r="N19" s="889">
        <v>-3243</v>
      </c>
      <c r="O19" s="891">
        <v>6.5412919051512919E-3</v>
      </c>
      <c r="P19" s="889">
        <v>504</v>
      </c>
      <c r="Q19" s="891">
        <f t="shared" si="0"/>
        <v>1.8851624050649329E-2</v>
      </c>
      <c r="R19" s="889">
        <f t="shared" si="1"/>
        <v>1462</v>
      </c>
      <c r="S19" s="918">
        <f t="shared" si="2"/>
        <v>5.5318610390432177E-2</v>
      </c>
      <c r="T19" s="919">
        <f t="shared" si="3"/>
        <v>4371</v>
      </c>
      <c r="U19" s="890">
        <f>[1]Cuadro_CCAA2!N41</f>
        <v>4.275948573220445E-2</v>
      </c>
      <c r="V19" s="889">
        <f>[1]Cuadro_CCAA2!O41</f>
        <v>3409</v>
      </c>
      <c r="X19" s="921"/>
    </row>
    <row r="20" spans="2:26" x14ac:dyDescent="0.25">
      <c r="B20" s="938" t="s">
        <v>45</v>
      </c>
      <c r="C20" s="886">
        <v>215050</v>
      </c>
      <c r="D20" s="886">
        <v>227239</v>
      </c>
      <c r="E20" s="886">
        <v>216497</v>
      </c>
      <c r="F20" s="886">
        <v>215854</v>
      </c>
      <c r="G20" s="886">
        <v>224758</v>
      </c>
      <c r="H20" s="886">
        <v>237020</v>
      </c>
      <c r="I20" s="886">
        <v>242621</v>
      </c>
      <c r="J20" s="887"/>
      <c r="K20" s="888">
        <v>5.6679841897233185E-2</v>
      </c>
      <c r="L20" s="886">
        <v>12189</v>
      </c>
      <c r="M20" s="891">
        <v>-4.7271815137366335E-2</v>
      </c>
      <c r="N20" s="889">
        <v>-10742</v>
      </c>
      <c r="O20" s="891">
        <v>-2.9700180602963977E-3</v>
      </c>
      <c r="P20" s="889">
        <v>-643</v>
      </c>
      <c r="Q20" s="891">
        <f t="shared" si="0"/>
        <v>4.1250104237123164E-2</v>
      </c>
      <c r="R20" s="889">
        <f t="shared" si="1"/>
        <v>8904</v>
      </c>
      <c r="S20" s="918">
        <f t="shared" si="2"/>
        <v>5.4556456277418341E-2</v>
      </c>
      <c r="T20" s="919">
        <f t="shared" si="3"/>
        <v>12262</v>
      </c>
      <c r="U20" s="890">
        <f>[1]Cuadro_CCAA2!N42</f>
        <v>7.8536056260390952E-2</v>
      </c>
      <c r="V20" s="889">
        <f>[1]Cuadro_CCAA2!O42</f>
        <v>17667</v>
      </c>
      <c r="X20" s="921"/>
    </row>
    <row r="21" spans="2:26" x14ac:dyDescent="0.25">
      <c r="B21" s="938" t="s">
        <v>46</v>
      </c>
      <c r="C21" s="886">
        <v>43671</v>
      </c>
      <c r="D21" s="886">
        <v>46430</v>
      </c>
      <c r="E21" s="886">
        <v>45294</v>
      </c>
      <c r="F21" s="886">
        <v>47556</v>
      </c>
      <c r="G21" s="886">
        <v>50117</v>
      </c>
      <c r="H21" s="886">
        <v>54056</v>
      </c>
      <c r="I21" s="886">
        <v>54004</v>
      </c>
      <c r="J21" s="887"/>
      <c r="K21" s="888">
        <v>6.3176936639875336E-2</v>
      </c>
      <c r="L21" s="886">
        <v>2759</v>
      </c>
      <c r="M21" s="891">
        <v>-2.446693947878531E-2</v>
      </c>
      <c r="N21" s="889">
        <v>-1136</v>
      </c>
      <c r="O21" s="891">
        <v>4.994038945555701E-2</v>
      </c>
      <c r="P21" s="889">
        <v>2262</v>
      </c>
      <c r="Q21" s="891">
        <f t="shared" si="0"/>
        <v>5.3852300445790258E-2</v>
      </c>
      <c r="R21" s="889">
        <f t="shared" si="1"/>
        <v>2561</v>
      </c>
      <c r="S21" s="918">
        <f t="shared" si="2"/>
        <v>7.8596085160723916E-2</v>
      </c>
      <c r="T21" s="919">
        <f t="shared" si="3"/>
        <v>3939</v>
      </c>
      <c r="U21" s="890">
        <f>[1]Cuadro_CCAA2!N43</f>
        <v>7.7773564571816278E-2</v>
      </c>
      <c r="V21" s="889">
        <f>[1]Cuadro_CCAA2!O43</f>
        <v>3897</v>
      </c>
      <c r="X21" s="921"/>
    </row>
    <row r="22" spans="2:26" x14ac:dyDescent="0.25">
      <c r="B22" s="938" t="s">
        <v>47</v>
      </c>
      <c r="C22" s="886">
        <v>19559</v>
      </c>
      <c r="D22" s="886">
        <v>18635</v>
      </c>
      <c r="E22" s="886">
        <v>19594</v>
      </c>
      <c r="F22" s="886">
        <v>20339</v>
      </c>
      <c r="G22" s="886">
        <v>21233</v>
      </c>
      <c r="H22" s="886">
        <v>22030</v>
      </c>
      <c r="I22" s="886">
        <v>22027</v>
      </c>
      <c r="J22" s="887"/>
      <c r="K22" s="888">
        <v>-4.7241679022444916E-2</v>
      </c>
      <c r="L22" s="886">
        <v>-924</v>
      </c>
      <c r="M22" s="891">
        <v>5.1462302119667402E-2</v>
      </c>
      <c r="N22" s="889">
        <v>959</v>
      </c>
      <c r="O22" s="891">
        <v>3.8021843421455648E-2</v>
      </c>
      <c r="P22" s="889">
        <v>745</v>
      </c>
      <c r="Q22" s="891">
        <f t="shared" si="0"/>
        <v>4.3954963370863798E-2</v>
      </c>
      <c r="R22" s="889">
        <f t="shared" si="1"/>
        <v>894</v>
      </c>
      <c r="S22" s="918">
        <f t="shared" si="2"/>
        <v>3.7535911081806539E-2</v>
      </c>
      <c r="T22" s="919">
        <f t="shared" si="3"/>
        <v>797</v>
      </c>
      <c r="U22" s="890">
        <f>[1]Cuadro_CCAA2!N44</f>
        <v>3.5638723024119523E-2</v>
      </c>
      <c r="V22" s="889">
        <f>[1]Cuadro_CCAA2!O44</f>
        <v>758</v>
      </c>
      <c r="X22" s="921"/>
    </row>
    <row r="23" spans="2:26" x14ac:dyDescent="0.25">
      <c r="B23" s="938" t="s">
        <v>48</v>
      </c>
      <c r="C23" s="886">
        <v>102231</v>
      </c>
      <c r="D23" s="886">
        <v>105837</v>
      </c>
      <c r="E23" s="886">
        <v>105419</v>
      </c>
      <c r="F23" s="886">
        <v>106624</v>
      </c>
      <c r="G23" s="886">
        <v>108415</v>
      </c>
      <c r="H23" s="886">
        <v>113823</v>
      </c>
      <c r="I23" s="886">
        <v>113489</v>
      </c>
      <c r="J23" s="887"/>
      <c r="K23" s="888">
        <v>3.5273058074360986E-2</v>
      </c>
      <c r="L23" s="886">
        <v>3606</v>
      </c>
      <c r="M23" s="891">
        <v>-3.9494694671995401E-3</v>
      </c>
      <c r="N23" s="889">
        <v>-418</v>
      </c>
      <c r="O23" s="891">
        <v>1.1430577030705935E-2</v>
      </c>
      <c r="P23" s="889">
        <v>1205</v>
      </c>
      <c r="Q23" s="891">
        <f t="shared" si="0"/>
        <v>1.6797343937575038E-2</v>
      </c>
      <c r="R23" s="889">
        <f t="shared" si="1"/>
        <v>1791</v>
      </c>
      <c r="S23" s="918">
        <f t="shared" si="2"/>
        <v>4.9882396347368907E-2</v>
      </c>
      <c r="T23" s="919">
        <f t="shared" si="3"/>
        <v>5408</v>
      </c>
      <c r="U23" s="890">
        <f>[1]Cuadro_CCAA2!N45</f>
        <v>4.3778568735111989E-2</v>
      </c>
      <c r="V23" s="889">
        <f>[1]Cuadro_CCAA2!O45</f>
        <v>4760</v>
      </c>
      <c r="X23" s="921"/>
    </row>
    <row r="24" spans="2:26" x14ac:dyDescent="0.25">
      <c r="B24" s="938" t="s">
        <v>49</v>
      </c>
      <c r="C24" s="886">
        <v>15250</v>
      </c>
      <c r="D24" s="886">
        <v>15370</v>
      </c>
      <c r="E24" s="886">
        <v>14678</v>
      </c>
      <c r="F24" s="886">
        <v>15446</v>
      </c>
      <c r="G24" s="886">
        <v>14352</v>
      </c>
      <c r="H24" s="886">
        <v>14615</v>
      </c>
      <c r="I24" s="886">
        <v>14641</v>
      </c>
      <c r="J24" s="887"/>
      <c r="K24" s="888">
        <v>7.8688524590164732E-3</v>
      </c>
      <c r="L24" s="886">
        <v>120</v>
      </c>
      <c r="M24" s="891">
        <v>-4.5022771633051351E-2</v>
      </c>
      <c r="N24" s="889">
        <v>-692</v>
      </c>
      <c r="O24" s="891">
        <v>5.2323204796293821E-2</v>
      </c>
      <c r="P24" s="889">
        <v>768</v>
      </c>
      <c r="Q24" s="891">
        <f t="shared" si="0"/>
        <v>-7.0827398679269682E-2</v>
      </c>
      <c r="R24" s="889">
        <f t="shared" si="1"/>
        <v>-1094</v>
      </c>
      <c r="S24" s="918">
        <f t="shared" si="2"/>
        <v>1.8324972129319939E-2</v>
      </c>
      <c r="T24" s="919">
        <f t="shared" si="3"/>
        <v>263</v>
      </c>
      <c r="U24" s="890">
        <f>[1]Cuadro_CCAA2!N46</f>
        <v>2.9461397834341208E-2</v>
      </c>
      <c r="V24" s="889">
        <f>[1]Cuadro_CCAA2!O46</f>
        <v>419</v>
      </c>
      <c r="X24" s="921"/>
    </row>
    <row r="25" spans="2:26" x14ac:dyDescent="0.25">
      <c r="B25" s="939" t="s">
        <v>4</v>
      </c>
      <c r="C25" s="902">
        <v>4201</v>
      </c>
      <c r="D25" s="902">
        <v>4335</v>
      </c>
      <c r="E25" s="902">
        <v>4305</v>
      </c>
      <c r="F25" s="902">
        <v>4447</v>
      </c>
      <c r="G25" s="902">
        <v>4708</v>
      </c>
      <c r="H25" s="902">
        <v>5044</v>
      </c>
      <c r="I25" s="902">
        <v>5050</v>
      </c>
      <c r="J25" s="903"/>
      <c r="K25" s="905">
        <v>3.1897167341109256E-2</v>
      </c>
      <c r="L25" s="902">
        <v>134</v>
      </c>
      <c r="M25" s="908">
        <v>-6.9204152249134898E-3</v>
      </c>
      <c r="N25" s="906">
        <v>-30</v>
      </c>
      <c r="O25" s="908">
        <v>3.2984901277584244E-2</v>
      </c>
      <c r="P25" s="906">
        <v>142</v>
      </c>
      <c r="Q25" s="908">
        <f t="shared" si="0"/>
        <v>5.8691252529795346E-2</v>
      </c>
      <c r="R25" s="906">
        <f t="shared" si="1"/>
        <v>261</v>
      </c>
      <c r="S25" s="918">
        <f t="shared" si="2"/>
        <v>7.136788445199671E-2</v>
      </c>
      <c r="T25" s="919">
        <f t="shared" si="3"/>
        <v>336</v>
      </c>
      <c r="U25" s="890">
        <f>[1]Cuadro_CCAA2!P49</f>
        <v>6.991525423728806E-2</v>
      </c>
      <c r="V25" s="906">
        <f>[1]Cuadro_CCAA2!H47+[1]Cuadro_CCAA2!H48</f>
        <v>5050</v>
      </c>
      <c r="X25" s="921"/>
      <c r="Y25" s="921"/>
      <c r="Z25" s="929"/>
    </row>
    <row r="26" spans="2:26" x14ac:dyDescent="0.25">
      <c r="B26" s="871" t="s">
        <v>3</v>
      </c>
      <c r="C26" s="872">
        <v>1638618</v>
      </c>
      <c r="D26" s="872">
        <v>1735551</v>
      </c>
      <c r="E26" s="872">
        <v>1709394</v>
      </c>
      <c r="F26" s="872">
        <v>1768008</v>
      </c>
      <c r="G26" s="872">
        <v>1850208</v>
      </c>
      <c r="H26" s="872">
        <v>1944185</v>
      </c>
      <c r="I26" s="872">
        <v>1944986</v>
      </c>
      <c r="J26" s="873"/>
      <c r="K26" s="874">
        <v>5.9155336997396502E-2</v>
      </c>
      <c r="L26" s="875">
        <v>96933</v>
      </c>
      <c r="M26" s="876">
        <v>-1.507129436127197E-2</v>
      </c>
      <c r="N26" s="872">
        <v>-26157</v>
      </c>
      <c r="O26" s="877">
        <v>3.4289344644944375E-2</v>
      </c>
      <c r="P26" s="878">
        <v>58614</v>
      </c>
      <c r="Q26" s="877">
        <f>G26/F26-1</f>
        <v>4.6493002294107244E-2</v>
      </c>
      <c r="R26" s="878">
        <f>G26-F26</f>
        <v>82200</v>
      </c>
      <c r="S26" s="877">
        <f>H26/G26-1</f>
        <v>5.0792667635206401E-2</v>
      </c>
      <c r="T26" s="878">
        <f>H26-G26</f>
        <v>93977</v>
      </c>
      <c r="U26" s="877">
        <f>[1]Cuadro_CCAA2!N49</f>
        <v>4.936530476593326E-2</v>
      </c>
      <c r="V26" s="878">
        <f>SUM(V8:V25)</f>
        <v>96218</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EVO_resol!C8:I8</xm:f>
              <xm:sqref>J8</xm:sqref>
            </x14:sparkline>
            <x14:sparkline>
              <xm:f>EVO_resol!C9:I9</xm:f>
              <xm:sqref>J9</xm:sqref>
            </x14:sparkline>
            <x14:sparkline>
              <xm:f>EVO_resol!C10:I10</xm:f>
              <xm:sqref>J10</xm:sqref>
            </x14:sparkline>
            <x14:sparkline>
              <xm:f>EVO_resol!C11:I11</xm:f>
              <xm:sqref>J11</xm:sqref>
            </x14:sparkline>
            <x14:sparkline>
              <xm:f>EVO_resol!C12:I12</xm:f>
              <xm:sqref>J12</xm:sqref>
            </x14:sparkline>
            <x14:sparkline>
              <xm:f>EVO_resol!C13:I13</xm:f>
              <xm:sqref>J13</xm:sqref>
            </x14:sparkline>
            <x14:sparkline>
              <xm:f>EVO_resol!C14:I14</xm:f>
              <xm:sqref>J14</xm:sqref>
            </x14:sparkline>
            <x14:sparkline>
              <xm:f>EVO_resol!C15:I15</xm:f>
              <xm:sqref>J15</xm:sqref>
            </x14:sparkline>
            <x14:sparkline>
              <xm:f>EVO_resol!C16:I16</xm:f>
              <xm:sqref>J16</xm:sqref>
            </x14:sparkline>
            <x14:sparkline>
              <xm:f>EVO_resol!C17:I17</xm:f>
              <xm:sqref>J17</xm:sqref>
            </x14:sparkline>
            <x14:sparkline>
              <xm:f>EVO_resol!C18:I18</xm:f>
              <xm:sqref>J18</xm:sqref>
            </x14:sparkline>
            <x14:sparkline>
              <xm:f>EVO_resol!C19:I19</xm:f>
              <xm:sqref>J19</xm:sqref>
            </x14:sparkline>
            <x14:sparkline>
              <xm:f>EVO_resol!C20:I20</xm:f>
              <xm:sqref>J20</xm:sqref>
            </x14:sparkline>
            <x14:sparkline>
              <xm:f>EVO_resol!C21:I21</xm:f>
              <xm:sqref>J21</xm:sqref>
            </x14:sparkline>
            <x14:sparkline>
              <xm:f>EVO_resol!C22:I22</xm:f>
              <xm:sqref>J22</xm:sqref>
            </x14:sparkline>
            <x14:sparkline>
              <xm:f>EVO_resol!C23:I23</xm:f>
              <xm:sqref>J23</xm:sqref>
            </x14:sparkline>
            <x14:sparkline>
              <xm:f>EVO_resol!C24:I24</xm:f>
              <xm:sqref>J24</xm:sqref>
            </x14:sparkline>
            <x14:sparkline>
              <xm:f>EVO_resol!C25:I25</xm:f>
              <xm:sqref>J25</xm:sqref>
            </x14:sparkline>
            <x14:sparkline>
              <xm:f>EVO_resol!C26:I26</xm:f>
              <xm:sqref>J26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444</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82</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297</v>
      </c>
      <c r="I8" s="1168"/>
      <c r="J8" s="329"/>
      <c r="K8" s="1165" t="s">
        <v>75</v>
      </c>
      <c r="L8" s="1166"/>
      <c r="M8" s="1167" t="s">
        <v>297</v>
      </c>
      <c r="N8" s="1168"/>
      <c r="O8" s="329"/>
      <c r="P8" s="1165" t="s">
        <v>75</v>
      </c>
      <c r="Q8" s="1166"/>
      <c r="R8" s="1167" t="s">
        <v>297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28739</v>
      </c>
      <c r="D11" s="340">
        <f>C11/C$29*100</f>
        <v>15.92453039286308</v>
      </c>
      <c r="E11" s="338"/>
      <c r="F11" s="335">
        <v>12746</v>
      </c>
      <c r="G11" s="340">
        <v>44.350882076620621</v>
      </c>
      <c r="H11" s="335">
        <v>12698</v>
      </c>
      <c r="I11" s="340">
        <v>99.623411266279618</v>
      </c>
      <c r="J11" s="341"/>
      <c r="K11" s="335">
        <v>15897</v>
      </c>
      <c r="L11" s="340">
        <v>55.315077072967043</v>
      </c>
      <c r="M11" s="335">
        <v>15764</v>
      </c>
      <c r="N11" s="340">
        <v>99.163364156759144</v>
      </c>
      <c r="O11" s="341"/>
      <c r="P11" s="335">
        <v>96</v>
      </c>
      <c r="Q11" s="340">
        <v>0.33404085041233167</v>
      </c>
      <c r="R11" s="335">
        <v>94</v>
      </c>
      <c r="S11" s="340">
        <v>97.916666666666657</v>
      </c>
    </row>
    <row r="12" spans="1:21" s="275" customFormat="1" ht="18" customHeight="1" x14ac:dyDescent="0.2">
      <c r="A12" s="318"/>
      <c r="B12" s="331" t="s">
        <v>10</v>
      </c>
      <c r="C12" s="341">
        <f t="shared" ref="C12:C28" si="0">F12+K12+P12</f>
        <v>4121</v>
      </c>
      <c r="D12" s="342">
        <f t="shared" ref="D12:D29" si="1">C12/C$29*100</f>
        <v>2.2834820191721619</v>
      </c>
      <c r="E12" s="338"/>
      <c r="F12" s="341">
        <v>2763</v>
      </c>
      <c r="G12" s="342">
        <v>67.046833292890071</v>
      </c>
      <c r="H12" s="341">
        <v>1244</v>
      </c>
      <c r="I12" s="342">
        <v>45.023525153818312</v>
      </c>
      <c r="J12" s="341"/>
      <c r="K12" s="341">
        <v>1244</v>
      </c>
      <c r="L12" s="342">
        <v>30.186847852462996</v>
      </c>
      <c r="M12" s="341">
        <v>577</v>
      </c>
      <c r="N12" s="342">
        <v>46.382636655948552</v>
      </c>
      <c r="O12" s="341"/>
      <c r="P12" s="341">
        <v>114</v>
      </c>
      <c r="Q12" s="342">
        <v>2.7663188546469302</v>
      </c>
      <c r="R12" s="341">
        <v>62</v>
      </c>
      <c r="S12" s="342">
        <v>54.385964912280706</v>
      </c>
    </row>
    <row r="13" spans="1:21" s="275" customFormat="1" ht="18" customHeight="1" x14ac:dyDescent="0.2">
      <c r="A13" s="318"/>
      <c r="B13" s="331" t="s">
        <v>40</v>
      </c>
      <c r="C13" s="341">
        <f t="shared" si="0"/>
        <v>3738</v>
      </c>
      <c r="D13" s="342">
        <f t="shared" si="1"/>
        <v>2.0712583808943315</v>
      </c>
      <c r="E13" s="338"/>
      <c r="F13" s="341">
        <v>1741</v>
      </c>
      <c r="G13" s="342">
        <v>46.575708935259499</v>
      </c>
      <c r="H13" s="341">
        <v>33</v>
      </c>
      <c r="I13" s="342">
        <v>1.8954623779437105</v>
      </c>
      <c r="J13" s="341"/>
      <c r="K13" s="341">
        <v>1910</v>
      </c>
      <c r="L13" s="342">
        <v>51.096843231674697</v>
      </c>
      <c r="M13" s="341">
        <v>48</v>
      </c>
      <c r="N13" s="342">
        <v>2.5130890052356021</v>
      </c>
      <c r="O13" s="341"/>
      <c r="P13" s="341">
        <v>87</v>
      </c>
      <c r="Q13" s="342">
        <v>2.3274478330658108</v>
      </c>
      <c r="R13" s="341">
        <v>29</v>
      </c>
      <c r="S13" s="342">
        <v>33.333333333333329</v>
      </c>
    </row>
    <row r="14" spans="1:21" s="275" customFormat="1" ht="18" customHeight="1" x14ac:dyDescent="0.2">
      <c r="A14" s="318"/>
      <c r="B14" s="331" t="s">
        <v>41</v>
      </c>
      <c r="C14" s="341">
        <f t="shared" si="0"/>
        <v>2910</v>
      </c>
      <c r="D14" s="342">
        <f t="shared" si="1"/>
        <v>1.6124563639386049</v>
      </c>
      <c r="E14" s="338"/>
      <c r="F14" s="341">
        <v>2067</v>
      </c>
      <c r="G14" s="342">
        <v>71.030927835051543</v>
      </c>
      <c r="H14" s="341">
        <v>2022</v>
      </c>
      <c r="I14" s="342">
        <v>97.822931785195934</v>
      </c>
      <c r="J14" s="341"/>
      <c r="K14" s="341">
        <v>837</v>
      </c>
      <c r="L14" s="342">
        <v>28.762886597938142</v>
      </c>
      <c r="M14" s="341">
        <v>760</v>
      </c>
      <c r="N14" s="342">
        <v>90.80047789725208</v>
      </c>
      <c r="O14" s="341"/>
      <c r="P14" s="341">
        <v>6</v>
      </c>
      <c r="Q14" s="342">
        <v>0.2061855670103093</v>
      </c>
      <c r="R14" s="341">
        <v>6</v>
      </c>
      <c r="S14" s="342">
        <v>100</v>
      </c>
    </row>
    <row r="15" spans="1:21" s="275" customFormat="1" ht="18" customHeight="1" x14ac:dyDescent="0.2">
      <c r="A15" s="318"/>
      <c r="B15" s="331" t="s">
        <v>9</v>
      </c>
      <c r="C15" s="341">
        <f t="shared" si="0"/>
        <v>4858</v>
      </c>
      <c r="D15" s="342">
        <f t="shared" si="1"/>
        <v>2.6918601429600488</v>
      </c>
      <c r="E15" s="338"/>
      <c r="F15" s="341">
        <v>2874</v>
      </c>
      <c r="G15" s="342">
        <v>59.160148209139564</v>
      </c>
      <c r="H15" s="341">
        <v>2790</v>
      </c>
      <c r="I15" s="342">
        <v>97.077244258872653</v>
      </c>
      <c r="J15" s="341"/>
      <c r="K15" s="341">
        <v>1902</v>
      </c>
      <c r="L15" s="342">
        <v>39.151914368052701</v>
      </c>
      <c r="M15" s="341">
        <v>1795</v>
      </c>
      <c r="N15" s="342">
        <v>94.374342797055732</v>
      </c>
      <c r="O15" s="341"/>
      <c r="P15" s="341">
        <v>82</v>
      </c>
      <c r="Q15" s="342">
        <v>1.68793742280774</v>
      </c>
      <c r="R15" s="341">
        <v>72</v>
      </c>
      <c r="S15" s="342">
        <v>87.804878048780495</v>
      </c>
    </row>
    <row r="16" spans="1:21" s="275" customFormat="1" ht="18" customHeight="1" x14ac:dyDescent="0.2">
      <c r="A16" s="318"/>
      <c r="B16" s="331" t="s">
        <v>8</v>
      </c>
      <c r="C16" s="341">
        <f t="shared" si="0"/>
        <v>4503</v>
      </c>
      <c r="D16" s="342">
        <f t="shared" si="1"/>
        <v>2.4951515487338614</v>
      </c>
      <c r="E16" s="338"/>
      <c r="F16" s="341">
        <v>1907</v>
      </c>
      <c r="G16" s="342">
        <v>42.349544747945814</v>
      </c>
      <c r="H16" s="341">
        <v>12</v>
      </c>
      <c r="I16" s="342">
        <v>0.62926061877294182</v>
      </c>
      <c r="J16" s="341"/>
      <c r="K16" s="341">
        <v>2547</v>
      </c>
      <c r="L16" s="342">
        <v>56.562291805463026</v>
      </c>
      <c r="M16" s="341">
        <v>18</v>
      </c>
      <c r="N16" s="342">
        <v>0.70671378091872794</v>
      </c>
      <c r="O16" s="341"/>
      <c r="P16" s="341">
        <v>49</v>
      </c>
      <c r="Q16" s="342">
        <v>1.0881634465911614</v>
      </c>
      <c r="R16" s="341">
        <v>0</v>
      </c>
      <c r="S16" s="342">
        <v>0</v>
      </c>
    </row>
    <row r="17" spans="1:19" s="275" customFormat="1" ht="18" customHeight="1" x14ac:dyDescent="0.2">
      <c r="A17" s="318"/>
      <c r="B17" s="331" t="s">
        <v>7</v>
      </c>
      <c r="C17" s="341">
        <f t="shared" si="0"/>
        <v>8454</v>
      </c>
      <c r="D17" s="342">
        <f t="shared" si="1"/>
        <v>4.684435086163905</v>
      </c>
      <c r="E17" s="338"/>
      <c r="F17" s="341">
        <v>5275</v>
      </c>
      <c r="G17" s="342">
        <v>62.396498698840787</v>
      </c>
      <c r="H17" s="341">
        <v>423</v>
      </c>
      <c r="I17" s="342">
        <v>8.0189573459715646</v>
      </c>
      <c r="J17" s="341"/>
      <c r="K17" s="341">
        <v>3175</v>
      </c>
      <c r="L17" s="342">
        <v>37.556186420629288</v>
      </c>
      <c r="M17" s="341">
        <v>103</v>
      </c>
      <c r="N17" s="342">
        <v>3.2440944881889764</v>
      </c>
      <c r="O17" s="341"/>
      <c r="P17" s="341">
        <v>4</v>
      </c>
      <c r="Q17" s="342">
        <v>4.7314880529926662E-2</v>
      </c>
      <c r="R17" s="341">
        <v>2</v>
      </c>
      <c r="S17" s="342">
        <v>50</v>
      </c>
    </row>
    <row r="18" spans="1:19" s="275" customFormat="1" ht="18" customHeight="1" x14ac:dyDescent="0.2">
      <c r="A18" s="318"/>
      <c r="B18" s="331" t="s">
        <v>43</v>
      </c>
      <c r="C18" s="341">
        <f t="shared" si="0"/>
        <v>12216</v>
      </c>
      <c r="D18" s="342">
        <f t="shared" si="1"/>
        <v>6.7689920762453584</v>
      </c>
      <c r="E18" s="338"/>
      <c r="F18" s="341">
        <v>6713</v>
      </c>
      <c r="G18" s="342">
        <v>54.95252128356254</v>
      </c>
      <c r="H18" s="341">
        <v>6651</v>
      </c>
      <c r="I18" s="342">
        <v>99.076418888723367</v>
      </c>
      <c r="J18" s="341"/>
      <c r="K18" s="341">
        <v>3990</v>
      </c>
      <c r="L18" s="342">
        <v>32.662082514734777</v>
      </c>
      <c r="M18" s="341">
        <v>3901</v>
      </c>
      <c r="N18" s="342">
        <v>97.769423558897245</v>
      </c>
      <c r="O18" s="341"/>
      <c r="P18" s="341">
        <v>1513</v>
      </c>
      <c r="Q18" s="342">
        <v>12.385396201702685</v>
      </c>
      <c r="R18" s="341">
        <v>1471</v>
      </c>
      <c r="S18" s="342">
        <v>97.224058162590879</v>
      </c>
    </row>
    <row r="19" spans="1:19" s="275" customFormat="1" ht="18" customHeight="1" x14ac:dyDescent="0.2">
      <c r="A19" s="318"/>
      <c r="B19" s="331" t="s">
        <v>44</v>
      </c>
      <c r="C19" s="341">
        <f t="shared" si="0"/>
        <v>37984</v>
      </c>
      <c r="D19" s="342">
        <f t="shared" si="1"/>
        <v>21.047265473485901</v>
      </c>
      <c r="E19" s="338"/>
      <c r="F19" s="341">
        <v>15295</v>
      </c>
      <c r="G19" s="342">
        <v>40.266954507160911</v>
      </c>
      <c r="H19" s="341">
        <v>14710</v>
      </c>
      <c r="I19" s="342">
        <v>96.175220660346511</v>
      </c>
      <c r="J19" s="341"/>
      <c r="K19" s="341">
        <v>19599</v>
      </c>
      <c r="L19" s="342">
        <v>51.598041280539178</v>
      </c>
      <c r="M19" s="341">
        <v>18149</v>
      </c>
      <c r="N19" s="342">
        <v>92.601663350170924</v>
      </c>
      <c r="O19" s="341"/>
      <c r="P19" s="341">
        <v>3090</v>
      </c>
      <c r="Q19" s="342">
        <v>8.1350042122999167</v>
      </c>
      <c r="R19" s="341">
        <v>3065</v>
      </c>
      <c r="S19" s="342">
        <v>99.190938511326863</v>
      </c>
    </row>
    <row r="20" spans="1:19" s="275" customFormat="1" ht="18" customHeight="1" x14ac:dyDescent="0.2">
      <c r="A20" s="318"/>
      <c r="B20" s="331" t="s">
        <v>6</v>
      </c>
      <c r="C20" s="341">
        <f t="shared" si="0"/>
        <v>13525</v>
      </c>
      <c r="D20" s="342">
        <f t="shared" si="1"/>
        <v>7.494320385659667</v>
      </c>
      <c r="E20" s="338"/>
      <c r="F20" s="341">
        <v>6304</v>
      </c>
      <c r="G20" s="342">
        <v>46.609981515711645</v>
      </c>
      <c r="H20" s="341">
        <v>6039</v>
      </c>
      <c r="I20" s="342">
        <v>95.796319796954307</v>
      </c>
      <c r="J20" s="341"/>
      <c r="K20" s="341">
        <v>6278</v>
      </c>
      <c r="L20" s="342">
        <v>46.417744916820702</v>
      </c>
      <c r="M20" s="341">
        <v>5841</v>
      </c>
      <c r="N20" s="342">
        <v>93.039184453647664</v>
      </c>
      <c r="O20" s="341"/>
      <c r="P20" s="341">
        <v>943</v>
      </c>
      <c r="Q20" s="342">
        <v>6.9722735674676528</v>
      </c>
      <c r="R20" s="341">
        <v>613</v>
      </c>
      <c r="S20" s="342">
        <v>65.005302226935314</v>
      </c>
    </row>
    <row r="21" spans="1:19" s="275" customFormat="1" ht="18" customHeight="1" x14ac:dyDescent="0.2">
      <c r="A21" s="318"/>
      <c r="B21" s="331" t="s">
        <v>5</v>
      </c>
      <c r="C21" s="341">
        <f t="shared" si="0"/>
        <v>4967</v>
      </c>
      <c r="D21" s="342">
        <f t="shared" si="1"/>
        <v>2.75225799301823</v>
      </c>
      <c r="E21" s="338"/>
      <c r="F21" s="341">
        <v>3222</v>
      </c>
      <c r="G21" s="342">
        <v>64.868129655727799</v>
      </c>
      <c r="H21" s="341">
        <v>3201</v>
      </c>
      <c r="I21" s="342">
        <v>99.348230912476723</v>
      </c>
      <c r="J21" s="341"/>
      <c r="K21" s="341">
        <v>1703</v>
      </c>
      <c r="L21" s="342">
        <v>34.286289510771091</v>
      </c>
      <c r="M21" s="341">
        <v>1690</v>
      </c>
      <c r="N21" s="342">
        <v>99.236641221374043</v>
      </c>
      <c r="O21" s="341"/>
      <c r="P21" s="341">
        <v>42</v>
      </c>
      <c r="Q21" s="342">
        <v>0.84558083350110735</v>
      </c>
      <c r="R21" s="341">
        <v>42</v>
      </c>
      <c r="S21" s="342">
        <v>100</v>
      </c>
    </row>
    <row r="22" spans="1:19" s="275" customFormat="1" ht="18" customHeight="1" x14ac:dyDescent="0.2">
      <c r="A22" s="318"/>
      <c r="B22" s="331" t="s">
        <v>38</v>
      </c>
      <c r="C22" s="341">
        <f t="shared" si="0"/>
        <v>7091</v>
      </c>
      <c r="D22" s="342">
        <f t="shared" si="1"/>
        <v>3.9291849060785728</v>
      </c>
      <c r="E22" s="338"/>
      <c r="F22" s="341">
        <v>4298</v>
      </c>
      <c r="G22" s="342">
        <v>60.612043435340567</v>
      </c>
      <c r="H22" s="341">
        <v>4296</v>
      </c>
      <c r="I22" s="342">
        <v>99.953466728711021</v>
      </c>
      <c r="J22" s="341"/>
      <c r="K22" s="341">
        <v>2628</v>
      </c>
      <c r="L22" s="342">
        <v>37.061063319701034</v>
      </c>
      <c r="M22" s="341">
        <v>2628</v>
      </c>
      <c r="N22" s="342">
        <v>100</v>
      </c>
      <c r="O22" s="341"/>
      <c r="P22" s="341">
        <v>165</v>
      </c>
      <c r="Q22" s="342">
        <v>2.3268932449583981</v>
      </c>
      <c r="R22" s="341">
        <v>165</v>
      </c>
      <c r="S22" s="342">
        <v>100</v>
      </c>
    </row>
    <row r="23" spans="1:19" s="275" customFormat="1" ht="18" customHeight="1" x14ac:dyDescent="0.2">
      <c r="A23" s="318"/>
      <c r="B23" s="331" t="s">
        <v>45</v>
      </c>
      <c r="C23" s="341">
        <f t="shared" si="0"/>
        <v>24424</v>
      </c>
      <c r="D23" s="342">
        <f t="shared" si="1"/>
        <v>13.533551282761676</v>
      </c>
      <c r="E23" s="338"/>
      <c r="F23" s="341">
        <v>15100</v>
      </c>
      <c r="G23" s="342">
        <v>61.824434981984936</v>
      </c>
      <c r="H23" s="341">
        <v>13184</v>
      </c>
      <c r="I23" s="342">
        <v>87.311258278145701</v>
      </c>
      <c r="J23" s="341"/>
      <c r="K23" s="341">
        <v>7965</v>
      </c>
      <c r="L23" s="342">
        <v>32.611365869636423</v>
      </c>
      <c r="M23" s="341">
        <v>7204</v>
      </c>
      <c r="N23" s="342">
        <v>90.44569993722537</v>
      </c>
      <c r="O23" s="341"/>
      <c r="P23" s="341">
        <v>1359</v>
      </c>
      <c r="Q23" s="342">
        <v>5.5641991483786439</v>
      </c>
      <c r="R23" s="341">
        <v>1349</v>
      </c>
      <c r="S23" s="342">
        <v>99.264164827078744</v>
      </c>
    </row>
    <row r="24" spans="1:19" s="275" customFormat="1" ht="18" customHeight="1" x14ac:dyDescent="0.2">
      <c r="A24" s="318">
        <v>47094</v>
      </c>
      <c r="B24" s="331" t="s">
        <v>46</v>
      </c>
      <c r="C24" s="341">
        <f t="shared" si="0"/>
        <v>5147</v>
      </c>
      <c r="D24" s="342">
        <f t="shared" si="1"/>
        <v>2.8519975619216491</v>
      </c>
      <c r="E24" s="338"/>
      <c r="F24" s="341">
        <v>2731</v>
      </c>
      <c r="G24" s="342">
        <v>53.060034971828252</v>
      </c>
      <c r="H24" s="341">
        <v>2722</v>
      </c>
      <c r="I24" s="342">
        <v>99.670450384474549</v>
      </c>
      <c r="J24" s="341"/>
      <c r="K24" s="341">
        <v>2391</v>
      </c>
      <c r="L24" s="342">
        <v>46.454245191373616</v>
      </c>
      <c r="M24" s="341">
        <v>2384</v>
      </c>
      <c r="N24" s="342">
        <v>99.707235466332079</v>
      </c>
      <c r="O24" s="341"/>
      <c r="P24" s="341">
        <v>25</v>
      </c>
      <c r="Q24" s="342">
        <v>0.48571983679813485</v>
      </c>
      <c r="R24" s="341">
        <v>24</v>
      </c>
      <c r="S24" s="342">
        <v>96</v>
      </c>
    </row>
    <row r="25" spans="1:19" s="275" customFormat="1" ht="18" customHeight="1" x14ac:dyDescent="0.2">
      <c r="B25" s="331" t="s">
        <v>47</v>
      </c>
      <c r="C25" s="341">
        <f t="shared" si="0"/>
        <v>2536</v>
      </c>
      <c r="D25" s="342">
        <f t="shared" si="1"/>
        <v>1.4052197041059455</v>
      </c>
      <c r="E25" s="338"/>
      <c r="F25" s="341">
        <v>1023</v>
      </c>
      <c r="G25" s="342">
        <v>40.339116719242902</v>
      </c>
      <c r="H25" s="341">
        <v>1017</v>
      </c>
      <c r="I25" s="342">
        <v>99.413489736070375</v>
      </c>
      <c r="J25" s="341"/>
      <c r="K25" s="341">
        <v>1423</v>
      </c>
      <c r="L25" s="342">
        <v>56.111987381703464</v>
      </c>
      <c r="M25" s="341">
        <v>1415</v>
      </c>
      <c r="N25" s="342">
        <v>99.437807449051292</v>
      </c>
      <c r="O25" s="341"/>
      <c r="P25" s="341">
        <v>90</v>
      </c>
      <c r="Q25" s="342">
        <v>3.5488958990536279</v>
      </c>
      <c r="R25" s="341">
        <v>90</v>
      </c>
      <c r="S25" s="342">
        <v>100</v>
      </c>
    </row>
    <row r="26" spans="1:19" s="275" customFormat="1" ht="18" customHeight="1" x14ac:dyDescent="0.2">
      <c r="B26" s="331" t="s">
        <v>48</v>
      </c>
      <c r="C26" s="341">
        <f t="shared" si="0"/>
        <v>13080</v>
      </c>
      <c r="D26" s="342">
        <f t="shared" si="1"/>
        <v>7.2477420069817695</v>
      </c>
      <c r="E26" s="338"/>
      <c r="F26" s="341">
        <v>6024</v>
      </c>
      <c r="G26" s="342">
        <v>46.055045871559635</v>
      </c>
      <c r="H26" s="341">
        <v>5077</v>
      </c>
      <c r="I26" s="342">
        <v>84.279548472775573</v>
      </c>
      <c r="J26" s="341"/>
      <c r="K26" s="341">
        <v>4710</v>
      </c>
      <c r="L26" s="342">
        <v>36.009174311926607</v>
      </c>
      <c r="M26" s="341">
        <v>3777</v>
      </c>
      <c r="N26" s="342">
        <v>80.191082802547768</v>
      </c>
      <c r="O26" s="341"/>
      <c r="P26" s="341">
        <v>2346</v>
      </c>
      <c r="Q26" s="342">
        <v>17.935779816513762</v>
      </c>
      <c r="R26" s="341">
        <v>1652</v>
      </c>
      <c r="S26" s="342">
        <v>70.417732310315429</v>
      </c>
    </row>
    <row r="27" spans="1:19" s="275" customFormat="1" ht="18" customHeight="1" x14ac:dyDescent="0.2">
      <c r="B27" s="331" t="s">
        <v>49</v>
      </c>
      <c r="C27" s="341">
        <f t="shared" si="0"/>
        <v>1978</v>
      </c>
      <c r="D27" s="342">
        <f t="shared" si="1"/>
        <v>1.0960270405053472</v>
      </c>
      <c r="E27" s="338"/>
      <c r="F27" s="341">
        <v>697</v>
      </c>
      <c r="G27" s="342">
        <v>35.2376137512639</v>
      </c>
      <c r="H27" s="341">
        <v>537</v>
      </c>
      <c r="I27" s="342">
        <v>77.0444763271162</v>
      </c>
      <c r="J27" s="341"/>
      <c r="K27" s="341">
        <v>1170</v>
      </c>
      <c r="L27" s="342">
        <v>59.150657229524775</v>
      </c>
      <c r="M27" s="341">
        <v>900</v>
      </c>
      <c r="N27" s="342">
        <v>76.923076923076934</v>
      </c>
      <c r="O27" s="341"/>
      <c r="P27" s="341">
        <v>111</v>
      </c>
      <c r="Q27" s="342">
        <v>5.6117290192113245</v>
      </c>
      <c r="R27" s="341">
        <v>85</v>
      </c>
      <c r="S27" s="342">
        <v>76.576576576576571</v>
      </c>
    </row>
    <row r="28" spans="1:19" s="275" customFormat="1" ht="18" customHeight="1" x14ac:dyDescent="0.2">
      <c r="B28" s="336" t="s">
        <v>4</v>
      </c>
      <c r="C28" s="343">
        <f t="shared" si="0"/>
        <v>199</v>
      </c>
      <c r="D28" s="344">
        <f t="shared" si="1"/>
        <v>0.11026763450989084</v>
      </c>
      <c r="E28" s="338"/>
      <c r="F28" s="343">
        <v>95</v>
      </c>
      <c r="G28" s="344">
        <v>47.738693467336688</v>
      </c>
      <c r="H28" s="343">
        <v>87</v>
      </c>
      <c r="I28" s="344">
        <v>91.578947368421055</v>
      </c>
      <c r="J28" s="341"/>
      <c r="K28" s="343">
        <v>104</v>
      </c>
      <c r="L28" s="344">
        <v>52.261306532663319</v>
      </c>
      <c r="M28" s="343">
        <v>98</v>
      </c>
      <c r="N28" s="344">
        <v>94.230769230769226</v>
      </c>
      <c r="O28" s="341"/>
      <c r="P28" s="343">
        <v>0</v>
      </c>
      <c r="Q28" s="344">
        <v>0</v>
      </c>
      <c r="R28" s="343">
        <v>0</v>
      </c>
      <c r="S28" s="344" t="s">
        <v>374</v>
      </c>
    </row>
    <row r="29" spans="1:19" s="212" customFormat="1" ht="18" customHeight="1" x14ac:dyDescent="0.2">
      <c r="B29" s="332" t="s">
        <v>3</v>
      </c>
      <c r="C29" s="333">
        <f>SUM(C11:C28)</f>
        <v>180470</v>
      </c>
      <c r="D29" s="334">
        <f t="shared" si="1"/>
        <v>100</v>
      </c>
      <c r="E29" s="349"/>
      <c r="F29" s="333">
        <f>SUM(F11:F28)</f>
        <v>90875</v>
      </c>
      <c r="G29" s="334">
        <f t="shared" ref="G12:G29" si="2">F29/$C29*100</f>
        <v>50.354629578323262</v>
      </c>
      <c r="H29" s="333">
        <f>SUM(H11:H28)</f>
        <v>76743</v>
      </c>
      <c r="I29" s="334">
        <f>H29/F29*100</f>
        <v>84.448968363136174</v>
      </c>
      <c r="J29" s="352"/>
      <c r="K29" s="333">
        <f>SUM(K11:K28)</f>
        <v>79473</v>
      </c>
      <c r="L29" s="334">
        <f t="shared" ref="L12:L29" si="3">K29/$C29*100</f>
        <v>44.036681997007818</v>
      </c>
      <c r="M29" s="333">
        <f>SUM(M11:M28)</f>
        <v>67052</v>
      </c>
      <c r="N29" s="334">
        <f>M29/K29*100</f>
        <v>84.370792596227645</v>
      </c>
      <c r="O29" s="352"/>
      <c r="P29" s="333">
        <f>SUM(P11:P28)</f>
        <v>10122</v>
      </c>
      <c r="Q29" s="353">
        <f t="shared" ref="Q12:Q29" si="4">P29/$C29*100</f>
        <v>5.6086884246689204</v>
      </c>
      <c r="R29" s="333">
        <f>SUM(R11:R28)</f>
        <v>8821</v>
      </c>
      <c r="S29" s="353">
        <f>R29/P29*100</f>
        <v>87.146808931041292</v>
      </c>
    </row>
    <row r="30" spans="1:19" s="256" customFormat="1" ht="6.75" customHeight="1" x14ac:dyDescent="0.2">
      <c r="B30" s="1145"/>
      <c r="C30" s="1145"/>
      <c r="D30" s="1145"/>
      <c r="E30" s="293"/>
    </row>
    <row r="31" spans="1:19" s="997" customFormat="1" x14ac:dyDescent="0.2">
      <c r="F31" s="998"/>
    </row>
    <row r="32" spans="1:19" s="997" customFormat="1" x14ac:dyDescent="0.2">
      <c r="F32" s="998"/>
      <c r="K32" s="998"/>
    </row>
    <row r="33" spans="2:16" s="997" customFormat="1" x14ac:dyDescent="0.2">
      <c r="B33" s="998"/>
      <c r="K33" s="998"/>
    </row>
    <row r="34" spans="2:16" s="997" customFormat="1" x14ac:dyDescent="0.2">
      <c r="B34" s="997" t="s">
        <v>42</v>
      </c>
      <c r="F34" s="997" t="e">
        <f>GETPIVOTDATA("ID PRESTACION
COUNT",#REF!,"
CCAA",$B34,"
Tipo Prestación",$B$1,"Grado Resuelto",F$7)</f>
        <v>#REF!</v>
      </c>
      <c r="J34" s="997" t="e">
        <f>GETPIVOTDATA("ID PRESTACION
COUNT",#REF!,"
CCAA",$B34,"
Tipo Prestación",$B$1,"Grado Resuelto",J$7)</f>
        <v>#REF!</v>
      </c>
      <c r="K34" s="997" t="e">
        <f>GETPIVOTDATA("ID PRESTACION
COUNT",#REF!,"
CCAA",$B34,"
Tipo Prestación",$B$1,"Grado Resuelto",K$7)</f>
        <v>#REF!</v>
      </c>
      <c r="O34" s="997" t="e">
        <f>GETPIVOTDATA("ID PRESTACION
COUNT",#REF!,"
CCAA",$B34,"
Tipo Prestación",$B$1,"Grado Resuelto",O$7)</f>
        <v>#REF!</v>
      </c>
      <c r="P34" s="997" t="e">
        <f>GETPIVOTDATA("ID PRESTACION
COUNT",#REF!,"
CCAA",$B34,"
Tipo Prestación",$B$1,"Grado Resuelto",P$7)</f>
        <v>#REF!</v>
      </c>
    </row>
    <row r="35" spans="2:16" s="997" customFormat="1" x14ac:dyDescent="0.2">
      <c r="B35" s="997" t="s">
        <v>50</v>
      </c>
      <c r="F35" s="997" t="e">
        <f>GETPIVOTDATA("ID PRESTACION
COUNT",#REF!,"
CCAA",$B35,"
Tipo Prestación",$B$1,"Grado Resuelto",F$7)</f>
        <v>#REF!</v>
      </c>
      <c r="J35" s="997" t="e">
        <f>GETPIVOTDATA("ID PRESTACION
COUNT",#REF!,"
CCAA",$B35,"
Tipo Prestación",$B$1,"Grado Resuelto",J$7)</f>
        <v>#REF!</v>
      </c>
      <c r="K35" s="997" t="e">
        <f>GETPIVOTDATA("ID PRESTACION
COUNT",#REF!,"
CCAA",$B35,"
Tipo Prestación",$B$1,"Grado Resuelto",K$7)</f>
        <v>#REF!</v>
      </c>
      <c r="O35" s="997" t="e">
        <f>GETPIVOTDATA("ID PRESTACION
COUNT",#REF!,"
CCAA",$B35,"
Tipo Prestación",$B$1,"Grado Resuelto",O$7)</f>
        <v>#REF!</v>
      </c>
      <c r="P35" s="997" t="e">
        <f>GETPIVOTDATA("ID PRESTACION
COUNT",#REF!,"
CCAA",$B35,"
Tipo Prestación",$B$1,"Grado Resuelto",P$7)</f>
        <v>#REF!</v>
      </c>
    </row>
    <row r="36" spans="2:16" s="997" customFormat="1" x14ac:dyDescent="0.2"/>
    <row r="37" spans="2:16" s="997" customFormat="1" x14ac:dyDescent="0.2"/>
    <row r="38" spans="2:16" s="997" customFormat="1" x14ac:dyDescent="0.2"/>
    <row r="39" spans="2:16" s="1001" customFormat="1" x14ac:dyDescent="0.2"/>
    <row r="40" spans="2:16" s="1001" customFormat="1" x14ac:dyDescent="0.2"/>
    <row r="41" spans="2:16" s="1001" customFormat="1" x14ac:dyDescent="0.2"/>
    <row r="42" spans="2:16" s="997" customFormat="1" x14ac:dyDescent="0.2"/>
    <row r="43" spans="2:16" s="997" customFormat="1" x14ac:dyDescent="0.2"/>
    <row r="44" spans="2:16" s="997" customFormat="1" x14ac:dyDescent="0.2"/>
    <row r="45" spans="2:16" s="997" customFormat="1" x14ac:dyDescent="0.2"/>
    <row r="46" spans="2:16" s="997"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443</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83</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297</v>
      </c>
      <c r="I8" s="1168"/>
      <c r="J8" s="329"/>
      <c r="K8" s="1165" t="s">
        <v>75</v>
      </c>
      <c r="L8" s="1166"/>
      <c r="M8" s="1167" t="s">
        <v>297</v>
      </c>
      <c r="N8" s="1168"/>
      <c r="O8" s="329"/>
      <c r="P8" s="1165" t="s">
        <v>75</v>
      </c>
      <c r="Q8" s="1166"/>
      <c r="R8" s="1167" t="s">
        <v>297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4813</v>
      </c>
      <c r="D11" s="340">
        <f>C11/C$29*100</f>
        <v>2.2982962142338694</v>
      </c>
      <c r="E11" s="338"/>
      <c r="F11" s="335">
        <v>2705</v>
      </c>
      <c r="G11" s="340">
        <v>56.201953043839602</v>
      </c>
      <c r="H11" s="335">
        <v>2648</v>
      </c>
      <c r="I11" s="340">
        <v>97.892791127541585</v>
      </c>
      <c r="J11" s="341"/>
      <c r="K11" s="335">
        <v>2016</v>
      </c>
      <c r="L11" s="340">
        <v>41.886557240806148</v>
      </c>
      <c r="M11" s="335">
        <v>1943</v>
      </c>
      <c r="N11" s="340">
        <v>96.378968253968253</v>
      </c>
      <c r="O11" s="341"/>
      <c r="P11" s="335">
        <v>92</v>
      </c>
      <c r="Q11" s="340">
        <v>1.9114897153542489</v>
      </c>
      <c r="R11" s="335">
        <v>39</v>
      </c>
      <c r="S11" s="340">
        <v>42.391304347826086</v>
      </c>
    </row>
    <row r="12" spans="1:21" s="275" customFormat="1" ht="18" customHeight="1" x14ac:dyDescent="0.2">
      <c r="A12" s="318"/>
      <c r="B12" s="331" t="s">
        <v>10</v>
      </c>
      <c r="C12" s="341">
        <f t="shared" ref="C12:C28" si="0">F12+K12+P12</f>
        <v>8268</v>
      </c>
      <c r="D12" s="342">
        <f t="shared" ref="D12:D29" si="1">C12/C$29*100</f>
        <v>3.9481223975245441</v>
      </c>
      <c r="E12" s="338"/>
      <c r="F12" s="341">
        <v>3368</v>
      </c>
      <c r="G12" s="342">
        <v>40.735365263667148</v>
      </c>
      <c r="H12" s="341">
        <v>3332</v>
      </c>
      <c r="I12" s="342">
        <v>98.931116389548691</v>
      </c>
      <c r="J12" s="341"/>
      <c r="K12" s="341">
        <v>3624</v>
      </c>
      <c r="L12" s="342">
        <v>43.831640058055157</v>
      </c>
      <c r="M12" s="341">
        <v>3576</v>
      </c>
      <c r="N12" s="342">
        <v>98.675496688741731</v>
      </c>
      <c r="O12" s="341"/>
      <c r="P12" s="341">
        <v>1276</v>
      </c>
      <c r="Q12" s="342">
        <v>15.432994678277698</v>
      </c>
      <c r="R12" s="341">
        <v>1237</v>
      </c>
      <c r="S12" s="342">
        <v>96.943573667711604</v>
      </c>
    </row>
    <row r="13" spans="1:21" s="275" customFormat="1" ht="18" customHeight="1" x14ac:dyDescent="0.2">
      <c r="A13" s="318"/>
      <c r="B13" s="331" t="s">
        <v>40</v>
      </c>
      <c r="C13" s="341">
        <f t="shared" si="0"/>
        <v>4594</v>
      </c>
      <c r="D13" s="342">
        <f t="shared" si="1"/>
        <v>2.1937196775795544</v>
      </c>
      <c r="E13" s="338"/>
      <c r="F13" s="341">
        <v>1668</v>
      </c>
      <c r="G13" s="342">
        <v>36.30822812363953</v>
      </c>
      <c r="H13" s="341">
        <v>1643</v>
      </c>
      <c r="I13" s="342">
        <v>98.501199040767389</v>
      </c>
      <c r="J13" s="341"/>
      <c r="K13" s="341">
        <v>1646</v>
      </c>
      <c r="L13" s="342">
        <v>35.829342620809754</v>
      </c>
      <c r="M13" s="341">
        <v>1562</v>
      </c>
      <c r="N13" s="342">
        <v>94.896719319562578</v>
      </c>
      <c r="O13" s="341"/>
      <c r="P13" s="341">
        <v>1280</v>
      </c>
      <c r="Q13" s="342">
        <v>27.862429255550719</v>
      </c>
      <c r="R13" s="341">
        <v>1134</v>
      </c>
      <c r="S13" s="342">
        <v>88.59375</v>
      </c>
    </row>
    <row r="14" spans="1:21" s="275" customFormat="1" ht="18" customHeight="1" x14ac:dyDescent="0.2">
      <c r="A14" s="318"/>
      <c r="B14" s="331" t="s">
        <v>41</v>
      </c>
      <c r="C14" s="341">
        <f t="shared" si="0"/>
        <v>749</v>
      </c>
      <c r="D14" s="342">
        <f t="shared" si="1"/>
        <v>0.35766130572640104</v>
      </c>
      <c r="E14" s="338"/>
      <c r="F14" s="341">
        <v>365</v>
      </c>
      <c r="G14" s="342">
        <v>48.731642189586118</v>
      </c>
      <c r="H14" s="341">
        <v>333</v>
      </c>
      <c r="I14" s="342">
        <v>91.232876712328775</v>
      </c>
      <c r="J14" s="341"/>
      <c r="K14" s="341">
        <v>348</v>
      </c>
      <c r="L14" s="342">
        <v>46.461949265687586</v>
      </c>
      <c r="M14" s="341">
        <v>310</v>
      </c>
      <c r="N14" s="342">
        <v>89.080459770114942</v>
      </c>
      <c r="O14" s="341"/>
      <c r="P14" s="341">
        <v>36</v>
      </c>
      <c r="Q14" s="342">
        <v>4.8064085447263016</v>
      </c>
      <c r="R14" s="341">
        <v>12</v>
      </c>
      <c r="S14" s="342">
        <v>33.333333333333329</v>
      </c>
    </row>
    <row r="15" spans="1:21" s="275" customFormat="1" ht="18" customHeight="1" x14ac:dyDescent="0.2">
      <c r="A15" s="318"/>
      <c r="B15" s="331" t="s">
        <v>9</v>
      </c>
      <c r="C15" s="341">
        <f t="shared" si="0"/>
        <v>14091</v>
      </c>
      <c r="D15" s="342">
        <f t="shared" si="1"/>
        <v>6.7287122282920127</v>
      </c>
      <c r="E15" s="338"/>
      <c r="F15" s="341">
        <v>4003</v>
      </c>
      <c r="G15" s="342">
        <v>28.408203818039883</v>
      </c>
      <c r="H15" s="341">
        <v>3527</v>
      </c>
      <c r="I15" s="342">
        <v>88.108918311266549</v>
      </c>
      <c r="J15" s="341"/>
      <c r="K15" s="341">
        <v>4515</v>
      </c>
      <c r="L15" s="342">
        <v>32.04172876304024</v>
      </c>
      <c r="M15" s="341">
        <v>3876</v>
      </c>
      <c r="N15" s="342">
        <v>85.847176079734226</v>
      </c>
      <c r="O15" s="341"/>
      <c r="P15" s="341">
        <v>5573</v>
      </c>
      <c r="Q15" s="342">
        <v>39.550067418919873</v>
      </c>
      <c r="R15" s="341">
        <v>4814</v>
      </c>
      <c r="S15" s="342">
        <v>86.380764399784667</v>
      </c>
    </row>
    <row r="16" spans="1:21" s="275" customFormat="1" ht="18" customHeight="1" x14ac:dyDescent="0.2">
      <c r="A16" s="318"/>
      <c r="B16" s="331" t="s">
        <v>8</v>
      </c>
      <c r="C16" s="341">
        <f t="shared" si="0"/>
        <v>160</v>
      </c>
      <c r="D16" s="342">
        <f t="shared" si="1"/>
        <v>7.6402949153837343E-2</v>
      </c>
      <c r="E16" s="338"/>
      <c r="F16" s="341">
        <v>81</v>
      </c>
      <c r="G16" s="342">
        <v>50.625</v>
      </c>
      <c r="H16" s="341">
        <v>81</v>
      </c>
      <c r="I16" s="342">
        <v>100</v>
      </c>
      <c r="J16" s="341"/>
      <c r="K16" s="341">
        <v>79</v>
      </c>
      <c r="L16" s="342">
        <v>49.375</v>
      </c>
      <c r="M16" s="341">
        <v>79</v>
      </c>
      <c r="N16" s="342">
        <v>100</v>
      </c>
      <c r="O16" s="341"/>
      <c r="P16" s="341">
        <v>0</v>
      </c>
      <c r="Q16" s="342">
        <v>0</v>
      </c>
      <c r="R16" s="341">
        <v>0</v>
      </c>
      <c r="S16" s="342" t="s">
        <v>374</v>
      </c>
    </row>
    <row r="17" spans="1:19" s="275" customFormat="1" ht="18" customHeight="1" x14ac:dyDescent="0.2">
      <c r="A17" s="318"/>
      <c r="B17" s="331" t="s">
        <v>7</v>
      </c>
      <c r="C17" s="341">
        <f t="shared" si="0"/>
        <v>53153</v>
      </c>
      <c r="D17" s="342">
        <f t="shared" si="1"/>
        <v>25.381537227336974</v>
      </c>
      <c r="E17" s="338"/>
      <c r="F17" s="341">
        <v>16726</v>
      </c>
      <c r="G17" s="342">
        <v>31.467649991533875</v>
      </c>
      <c r="H17" s="341">
        <v>14266</v>
      </c>
      <c r="I17" s="342">
        <v>85.292359201243571</v>
      </c>
      <c r="J17" s="341"/>
      <c r="K17" s="341">
        <v>16890</v>
      </c>
      <c r="L17" s="342">
        <v>31.776193253438191</v>
      </c>
      <c r="M17" s="341">
        <v>13615</v>
      </c>
      <c r="N17" s="342">
        <v>80.609828300769678</v>
      </c>
      <c r="O17" s="341"/>
      <c r="P17" s="341">
        <v>19537</v>
      </c>
      <c r="Q17" s="342">
        <v>36.756156755027938</v>
      </c>
      <c r="R17" s="341">
        <v>13710</v>
      </c>
      <c r="S17" s="342">
        <v>70.174540615242876</v>
      </c>
    </row>
    <row r="18" spans="1:19" s="275" customFormat="1" ht="18" customHeight="1" x14ac:dyDescent="0.2">
      <c r="A18" s="318"/>
      <c r="B18" s="331" t="s">
        <v>43</v>
      </c>
      <c r="C18" s="341">
        <f t="shared" si="0"/>
        <v>10423</v>
      </c>
      <c r="D18" s="342">
        <f t="shared" si="1"/>
        <v>4.9771746189402908</v>
      </c>
      <c r="E18" s="338"/>
      <c r="F18" s="341">
        <v>3600</v>
      </c>
      <c r="G18" s="342">
        <v>34.539000287824997</v>
      </c>
      <c r="H18" s="341">
        <v>2991</v>
      </c>
      <c r="I18" s="342">
        <v>83.083333333333329</v>
      </c>
      <c r="J18" s="341"/>
      <c r="K18" s="341">
        <v>3850</v>
      </c>
      <c r="L18" s="342">
        <v>36.937541974479515</v>
      </c>
      <c r="M18" s="341">
        <v>3238</v>
      </c>
      <c r="N18" s="342">
        <v>84.103896103896105</v>
      </c>
      <c r="O18" s="341"/>
      <c r="P18" s="341">
        <v>2973</v>
      </c>
      <c r="Q18" s="342">
        <v>28.52345773769548</v>
      </c>
      <c r="R18" s="341">
        <v>2284</v>
      </c>
      <c r="S18" s="342">
        <v>76.824756138580568</v>
      </c>
    </row>
    <row r="19" spans="1:19" s="275" customFormat="1" ht="18" customHeight="1" x14ac:dyDescent="0.2">
      <c r="A19" s="318"/>
      <c r="B19" s="331" t="s">
        <v>44</v>
      </c>
      <c r="C19" s="341">
        <f t="shared" si="0"/>
        <v>24099</v>
      </c>
      <c r="D19" s="342">
        <f t="shared" si="1"/>
        <v>11.507716697864538</v>
      </c>
      <c r="E19" s="338"/>
      <c r="F19" s="341">
        <v>6097</v>
      </c>
      <c r="G19" s="342">
        <v>25.299804971160629</v>
      </c>
      <c r="H19" s="341">
        <v>5750</v>
      </c>
      <c r="I19" s="342">
        <v>94.308676398228641</v>
      </c>
      <c r="J19" s="341"/>
      <c r="K19" s="341">
        <v>11116</v>
      </c>
      <c r="L19" s="342">
        <v>46.126395286111453</v>
      </c>
      <c r="M19" s="341">
        <v>10065</v>
      </c>
      <c r="N19" s="342">
        <v>90.545160129543007</v>
      </c>
      <c r="O19" s="341"/>
      <c r="P19" s="341">
        <v>6886</v>
      </c>
      <c r="Q19" s="342">
        <v>28.573799742727914</v>
      </c>
      <c r="R19" s="341">
        <v>5533</v>
      </c>
      <c r="S19" s="342">
        <v>80.351437699680503</v>
      </c>
    </row>
    <row r="20" spans="1:19" s="275" customFormat="1" ht="18" customHeight="1" x14ac:dyDescent="0.2">
      <c r="A20" s="318"/>
      <c r="B20" s="331" t="s">
        <v>6</v>
      </c>
      <c r="C20" s="341">
        <f t="shared" si="0"/>
        <v>22027</v>
      </c>
      <c r="D20" s="342">
        <f t="shared" si="1"/>
        <v>10.518298506322346</v>
      </c>
      <c r="E20" s="338"/>
      <c r="F20" s="341">
        <v>7312</v>
      </c>
      <c r="G20" s="342">
        <v>33.195623552912338</v>
      </c>
      <c r="H20" s="341">
        <v>4918</v>
      </c>
      <c r="I20" s="342">
        <v>67.25929978118161</v>
      </c>
      <c r="J20" s="341"/>
      <c r="K20" s="341">
        <v>8145</v>
      </c>
      <c r="L20" s="342">
        <v>36.977345984473601</v>
      </c>
      <c r="M20" s="341">
        <v>4956</v>
      </c>
      <c r="N20" s="342">
        <v>60.847145488029462</v>
      </c>
      <c r="O20" s="341"/>
      <c r="P20" s="341">
        <v>6570</v>
      </c>
      <c r="Q20" s="342">
        <v>29.827030462614061</v>
      </c>
      <c r="R20" s="341">
        <v>3009</v>
      </c>
      <c r="S20" s="342">
        <v>45.799086757990871</v>
      </c>
    </row>
    <row r="21" spans="1:19" s="275" customFormat="1" ht="18" customHeight="1" x14ac:dyDescent="0.2">
      <c r="A21" s="318"/>
      <c r="B21" s="331" t="s">
        <v>5</v>
      </c>
      <c r="C21" s="341">
        <f t="shared" si="0"/>
        <v>18738</v>
      </c>
      <c r="D21" s="342">
        <f t="shared" si="1"/>
        <v>8.9477403827787754</v>
      </c>
      <c r="E21" s="338"/>
      <c r="F21" s="341">
        <v>5884</v>
      </c>
      <c r="G21" s="342">
        <v>31.401430248692495</v>
      </c>
      <c r="H21" s="341">
        <v>5063</v>
      </c>
      <c r="I21" s="342">
        <v>86.046906866077506</v>
      </c>
      <c r="J21" s="341"/>
      <c r="K21" s="341">
        <v>6097</v>
      </c>
      <c r="L21" s="342">
        <v>32.53815775429608</v>
      </c>
      <c r="M21" s="341">
        <v>4610</v>
      </c>
      <c r="N21" s="342">
        <v>75.610956207971142</v>
      </c>
      <c r="O21" s="341"/>
      <c r="P21" s="341">
        <v>6757</v>
      </c>
      <c r="Q21" s="342">
        <v>36.060411997011421</v>
      </c>
      <c r="R21" s="341">
        <v>4683</v>
      </c>
      <c r="S21" s="342">
        <v>69.305904987420448</v>
      </c>
    </row>
    <row r="22" spans="1:19" s="275" customFormat="1" ht="18" customHeight="1" x14ac:dyDescent="0.2">
      <c r="A22" s="318"/>
      <c r="B22" s="331" t="s">
        <v>38</v>
      </c>
      <c r="C22" s="341">
        <f t="shared" si="0"/>
        <v>14899</v>
      </c>
      <c r="D22" s="342">
        <f t="shared" si="1"/>
        <v>7.1145471215188909</v>
      </c>
      <c r="E22" s="338"/>
      <c r="F22" s="341">
        <v>5792</v>
      </c>
      <c r="G22" s="342">
        <v>38.875092288073027</v>
      </c>
      <c r="H22" s="341">
        <v>5527</v>
      </c>
      <c r="I22" s="342">
        <v>95.424723756906076</v>
      </c>
      <c r="J22" s="341"/>
      <c r="K22" s="341">
        <v>4758</v>
      </c>
      <c r="L22" s="342">
        <v>31.935029196590374</v>
      </c>
      <c r="M22" s="341">
        <v>4290</v>
      </c>
      <c r="N22" s="342">
        <v>90.163934426229503</v>
      </c>
      <c r="O22" s="341"/>
      <c r="P22" s="341">
        <v>4349</v>
      </c>
      <c r="Q22" s="342">
        <v>29.189878515336598</v>
      </c>
      <c r="R22" s="341">
        <v>3670</v>
      </c>
      <c r="S22" s="342">
        <v>84.387215451827998</v>
      </c>
    </row>
    <row r="23" spans="1:19" s="275" customFormat="1" ht="18" customHeight="1" x14ac:dyDescent="0.2">
      <c r="A23" s="318"/>
      <c r="B23" s="331" t="s">
        <v>45</v>
      </c>
      <c r="C23" s="341">
        <f t="shared" si="0"/>
        <v>26811</v>
      </c>
      <c r="D23" s="342">
        <f t="shared" si="1"/>
        <v>12.802746686022083</v>
      </c>
      <c r="E23" s="338"/>
      <c r="F23" s="341">
        <v>12814</v>
      </c>
      <c r="G23" s="342">
        <v>47.793815971056659</v>
      </c>
      <c r="H23" s="341">
        <v>11037</v>
      </c>
      <c r="I23" s="342">
        <v>86.132355236460128</v>
      </c>
      <c r="J23" s="341"/>
      <c r="K23" s="341">
        <v>9177</v>
      </c>
      <c r="L23" s="342">
        <v>34.228488307038155</v>
      </c>
      <c r="M23" s="341">
        <v>7571</v>
      </c>
      <c r="N23" s="342">
        <v>82.499727579819108</v>
      </c>
      <c r="O23" s="341"/>
      <c r="P23" s="341">
        <v>4820</v>
      </c>
      <c r="Q23" s="342">
        <v>17.977695721905189</v>
      </c>
      <c r="R23" s="341">
        <v>3525</v>
      </c>
      <c r="S23" s="342">
        <v>73.132780082987551</v>
      </c>
    </row>
    <row r="24" spans="1:19" s="275" customFormat="1" ht="18" customHeight="1" x14ac:dyDescent="0.2">
      <c r="A24" s="318">
        <v>47094</v>
      </c>
      <c r="B24" s="331" t="s">
        <v>46</v>
      </c>
      <c r="C24" s="341">
        <f t="shared" si="0"/>
        <v>1396</v>
      </c>
      <c r="D24" s="342">
        <f t="shared" si="1"/>
        <v>0.66661573136723073</v>
      </c>
      <c r="E24" s="338"/>
      <c r="F24" s="341">
        <v>764</v>
      </c>
      <c r="G24" s="342">
        <v>54.727793696275072</v>
      </c>
      <c r="H24" s="341">
        <v>738</v>
      </c>
      <c r="I24" s="342">
        <v>96.596858638743456</v>
      </c>
      <c r="J24" s="341"/>
      <c r="K24" s="341">
        <v>458</v>
      </c>
      <c r="L24" s="342">
        <v>32.808022922636106</v>
      </c>
      <c r="M24" s="341">
        <v>430</v>
      </c>
      <c r="N24" s="342">
        <v>93.886462882096069</v>
      </c>
      <c r="O24" s="341"/>
      <c r="P24" s="341">
        <v>174</v>
      </c>
      <c r="Q24" s="342">
        <v>12.464183381088825</v>
      </c>
      <c r="R24" s="341">
        <v>141</v>
      </c>
      <c r="S24" s="342">
        <v>81.034482758620683</v>
      </c>
    </row>
    <row r="25" spans="1:19" s="275" customFormat="1" ht="18" customHeight="1" x14ac:dyDescent="0.2">
      <c r="B25" s="331" t="s">
        <v>47</v>
      </c>
      <c r="C25" s="341">
        <f t="shared" si="0"/>
        <v>2846</v>
      </c>
      <c r="D25" s="342">
        <f t="shared" si="1"/>
        <v>1.3590174580738816</v>
      </c>
      <c r="E25" s="338"/>
      <c r="F25" s="341">
        <v>761</v>
      </c>
      <c r="G25" s="342">
        <v>26.739283204497539</v>
      </c>
      <c r="H25" s="341">
        <v>613</v>
      </c>
      <c r="I25" s="342">
        <v>80.551905387647821</v>
      </c>
      <c r="J25" s="341"/>
      <c r="K25" s="341">
        <v>1365</v>
      </c>
      <c r="L25" s="342">
        <v>47.962052002810964</v>
      </c>
      <c r="M25" s="341">
        <v>1047</v>
      </c>
      <c r="N25" s="342">
        <v>76.703296703296715</v>
      </c>
      <c r="O25" s="341"/>
      <c r="P25" s="341">
        <v>720</v>
      </c>
      <c r="Q25" s="342">
        <v>25.298664792691493</v>
      </c>
      <c r="R25" s="341">
        <v>451</v>
      </c>
      <c r="S25" s="342">
        <v>62.638888888888886</v>
      </c>
    </row>
    <row r="26" spans="1:19" s="275" customFormat="1" ht="18" customHeight="1" x14ac:dyDescent="0.2">
      <c r="B26" s="331" t="s">
        <v>48</v>
      </c>
      <c r="C26" s="341">
        <f t="shared" si="0"/>
        <v>1429</v>
      </c>
      <c r="D26" s="342">
        <f t="shared" si="1"/>
        <v>0.6823738396302097</v>
      </c>
      <c r="E26" s="338"/>
      <c r="F26" s="341">
        <v>708</v>
      </c>
      <c r="G26" s="342">
        <v>49.545136459062284</v>
      </c>
      <c r="H26" s="341">
        <v>577</v>
      </c>
      <c r="I26" s="342">
        <v>81.497175141242934</v>
      </c>
      <c r="J26" s="341"/>
      <c r="K26" s="341">
        <v>680</v>
      </c>
      <c r="L26" s="342">
        <v>47.585724282715184</v>
      </c>
      <c r="M26" s="341">
        <v>531</v>
      </c>
      <c r="N26" s="342">
        <v>78.088235294117652</v>
      </c>
      <c r="O26" s="341"/>
      <c r="P26" s="341">
        <v>41</v>
      </c>
      <c r="Q26" s="342">
        <v>2.8691392582225332</v>
      </c>
      <c r="R26" s="341">
        <v>39</v>
      </c>
      <c r="S26" s="342">
        <v>95.121951219512198</v>
      </c>
    </row>
    <row r="27" spans="1:19" s="275" customFormat="1" ht="18" customHeight="1" x14ac:dyDescent="0.2">
      <c r="B27" s="331" t="s">
        <v>49</v>
      </c>
      <c r="C27" s="341">
        <f t="shared" si="0"/>
        <v>917</v>
      </c>
      <c r="D27" s="342">
        <f t="shared" si="1"/>
        <v>0.43788440233793025</v>
      </c>
      <c r="E27" s="338"/>
      <c r="F27" s="341">
        <v>496</v>
      </c>
      <c r="G27" s="342">
        <v>54.089422028353326</v>
      </c>
      <c r="H27" s="341">
        <v>435</v>
      </c>
      <c r="I27" s="342">
        <v>87.701612903225808</v>
      </c>
      <c r="J27" s="341"/>
      <c r="K27" s="341">
        <v>394</v>
      </c>
      <c r="L27" s="342">
        <v>42.966194111232284</v>
      </c>
      <c r="M27" s="341">
        <v>337</v>
      </c>
      <c r="N27" s="342">
        <v>85.532994923857871</v>
      </c>
      <c r="O27" s="341"/>
      <c r="P27" s="341">
        <v>27</v>
      </c>
      <c r="Q27" s="342">
        <v>2.9443838604143946</v>
      </c>
      <c r="R27" s="341">
        <v>17</v>
      </c>
      <c r="S27" s="342">
        <v>62.962962962962962</v>
      </c>
    </row>
    <row r="28" spans="1:19" s="275" customFormat="1" ht="18" customHeight="1" x14ac:dyDescent="0.2">
      <c r="B28" s="336" t="s">
        <v>4</v>
      </c>
      <c r="C28" s="343">
        <f t="shared" si="0"/>
        <v>3</v>
      </c>
      <c r="D28" s="344">
        <f t="shared" si="1"/>
        <v>1.4325552966344501E-3</v>
      </c>
      <c r="E28" s="338"/>
      <c r="F28" s="343">
        <v>1</v>
      </c>
      <c r="G28" s="344">
        <v>33.333333333333329</v>
      </c>
      <c r="H28" s="343">
        <v>1</v>
      </c>
      <c r="I28" s="344">
        <v>100</v>
      </c>
      <c r="J28" s="341"/>
      <c r="K28" s="343">
        <v>1</v>
      </c>
      <c r="L28" s="344">
        <v>33.333333333333329</v>
      </c>
      <c r="M28" s="343">
        <v>1</v>
      </c>
      <c r="N28" s="344">
        <v>100</v>
      </c>
      <c r="O28" s="341"/>
      <c r="P28" s="343">
        <v>1</v>
      </c>
      <c r="Q28" s="344">
        <v>33.333333333333329</v>
      </c>
      <c r="R28" s="343">
        <v>1</v>
      </c>
      <c r="S28" s="344">
        <v>100</v>
      </c>
    </row>
    <row r="29" spans="1:19" s="212" customFormat="1" ht="18" customHeight="1" x14ac:dyDescent="0.2">
      <c r="B29" s="332" t="s">
        <v>3</v>
      </c>
      <c r="C29" s="333">
        <f>SUM(C11:C28)</f>
        <v>209416</v>
      </c>
      <c r="D29" s="334">
        <f t="shared" si="1"/>
        <v>100</v>
      </c>
      <c r="E29" s="349"/>
      <c r="F29" s="333">
        <f>SUM(F11:F28)</f>
        <v>73145</v>
      </c>
      <c r="G29" s="334">
        <f>F29/$C29*100</f>
        <v>34.928085724108946</v>
      </c>
      <c r="H29" s="333">
        <f>SUM(H11:H28)</f>
        <v>63480</v>
      </c>
      <c r="I29" s="334">
        <f>H29/F29*100</f>
        <v>86.786519926174037</v>
      </c>
      <c r="J29" s="352"/>
      <c r="K29" s="333">
        <f>SUM(K11:K28)</f>
        <v>75159</v>
      </c>
      <c r="L29" s="334">
        <f>K29/$C29*100</f>
        <v>35.889807846582876</v>
      </c>
      <c r="M29" s="333">
        <f>SUM(M11:M28)</f>
        <v>62037</v>
      </c>
      <c r="N29" s="334">
        <f>M29/K29*100</f>
        <v>82.541013052329063</v>
      </c>
      <c r="O29" s="352"/>
      <c r="P29" s="333">
        <f>SUM(P11:P28)</f>
        <v>61112</v>
      </c>
      <c r="Q29" s="353">
        <f>P29/$C29*100</f>
        <v>29.18210642930817</v>
      </c>
      <c r="R29" s="333">
        <f>SUM(R11:R28)</f>
        <v>44299</v>
      </c>
      <c r="S29" s="353">
        <f>R29/P29*100</f>
        <v>72.488218353187591</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9.5" customHeight="1" x14ac:dyDescent="0.2">
      <c r="B4" s="1160" t="s">
        <v>442</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69</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297</v>
      </c>
      <c r="I8" s="1168"/>
      <c r="J8" s="329"/>
      <c r="K8" s="1165" t="s">
        <v>75</v>
      </c>
      <c r="L8" s="1166"/>
      <c r="M8" s="1167" t="s">
        <v>297</v>
      </c>
      <c r="N8" s="1168"/>
      <c r="O8" s="329"/>
      <c r="P8" s="1165" t="s">
        <v>75</v>
      </c>
      <c r="Q8" s="1166"/>
      <c r="R8" s="1167" t="s">
        <v>297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82193</v>
      </c>
      <c r="D11" s="340">
        <f>C11/C$29*100</f>
        <v>14.721064018798716</v>
      </c>
      <c r="E11" s="338"/>
      <c r="F11" s="335">
        <v>26762</v>
      </c>
      <c r="G11" s="340">
        <v>32.559950360736316</v>
      </c>
      <c r="H11" s="335">
        <v>21533</v>
      </c>
      <c r="I11" s="340">
        <v>80.461101561916152</v>
      </c>
      <c r="J11" s="341"/>
      <c r="K11" s="335">
        <v>38408</v>
      </c>
      <c r="L11" s="340">
        <v>46.729040185903905</v>
      </c>
      <c r="M11" s="335">
        <v>30605</v>
      </c>
      <c r="N11" s="340">
        <v>79.683920016663194</v>
      </c>
      <c r="O11" s="341"/>
      <c r="P11" s="335">
        <v>17023</v>
      </c>
      <c r="Q11" s="340">
        <v>20.711009453359775</v>
      </c>
      <c r="R11" s="335">
        <v>14144</v>
      </c>
      <c r="S11" s="340">
        <v>83.087587381777595</v>
      </c>
    </row>
    <row r="12" spans="1:21" s="275" customFormat="1" ht="18" customHeight="1" x14ac:dyDescent="0.2">
      <c r="A12" s="318"/>
      <c r="B12" s="331" t="s">
        <v>10</v>
      </c>
      <c r="C12" s="341">
        <f t="shared" ref="C12:C28" si="0">F12+K12+P12</f>
        <v>20178</v>
      </c>
      <c r="D12" s="342">
        <f t="shared" ref="D12:D29" si="1">C12/C$29*100</f>
        <v>3.6139528885832188</v>
      </c>
      <c r="E12" s="338"/>
      <c r="F12" s="341">
        <v>4514</v>
      </c>
      <c r="G12" s="342">
        <v>22.370898998909702</v>
      </c>
      <c r="H12" s="341">
        <v>3765</v>
      </c>
      <c r="I12" s="342">
        <v>83.407177669472759</v>
      </c>
      <c r="J12" s="341"/>
      <c r="K12" s="341">
        <v>7458</v>
      </c>
      <c r="L12" s="342">
        <v>36.961046684507878</v>
      </c>
      <c r="M12" s="341">
        <v>6124</v>
      </c>
      <c r="N12" s="342">
        <v>82.113167068919282</v>
      </c>
      <c r="O12" s="341"/>
      <c r="P12" s="341">
        <v>8206</v>
      </c>
      <c r="Q12" s="342">
        <v>40.668054316582413</v>
      </c>
      <c r="R12" s="341">
        <v>6618</v>
      </c>
      <c r="S12" s="342">
        <v>80.648306117475016</v>
      </c>
    </row>
    <row r="13" spans="1:21" s="275" customFormat="1" ht="18" customHeight="1" x14ac:dyDescent="0.2">
      <c r="A13" s="318"/>
      <c r="B13" s="331" t="s">
        <v>40</v>
      </c>
      <c r="C13" s="341">
        <f t="shared" si="0"/>
        <v>11457</v>
      </c>
      <c r="D13" s="342">
        <f t="shared" si="1"/>
        <v>2.0519901994497936</v>
      </c>
      <c r="E13" s="338"/>
      <c r="F13" s="341">
        <v>2793</v>
      </c>
      <c r="G13" s="342">
        <v>24.378109452736318</v>
      </c>
      <c r="H13" s="341">
        <v>2676</v>
      </c>
      <c r="I13" s="342">
        <v>95.810955961331899</v>
      </c>
      <c r="J13" s="341"/>
      <c r="K13" s="341">
        <v>4164</v>
      </c>
      <c r="L13" s="342">
        <v>36.34459282534695</v>
      </c>
      <c r="M13" s="341">
        <v>3903</v>
      </c>
      <c r="N13" s="342">
        <v>93.731988472622476</v>
      </c>
      <c r="O13" s="341"/>
      <c r="P13" s="341">
        <v>4500</v>
      </c>
      <c r="Q13" s="342">
        <v>39.277297721916732</v>
      </c>
      <c r="R13" s="341">
        <v>4088</v>
      </c>
      <c r="S13" s="342">
        <v>90.844444444444449</v>
      </c>
    </row>
    <row r="14" spans="1:21" s="275" customFormat="1" ht="18" customHeight="1" x14ac:dyDescent="0.2">
      <c r="A14" s="318"/>
      <c r="B14" s="331" t="s">
        <v>41</v>
      </c>
      <c r="C14" s="341">
        <f t="shared" si="0"/>
        <v>21861</v>
      </c>
      <c r="D14" s="342">
        <f t="shared" si="1"/>
        <v>3.9153842847317746</v>
      </c>
      <c r="E14" s="338"/>
      <c r="F14" s="341">
        <v>4438</v>
      </c>
      <c r="G14" s="342">
        <v>20.300992635286583</v>
      </c>
      <c r="H14" s="341">
        <v>2183</v>
      </c>
      <c r="I14" s="342">
        <v>49.188823794502028</v>
      </c>
      <c r="J14" s="341"/>
      <c r="K14" s="341">
        <v>7566</v>
      </c>
      <c r="L14" s="342">
        <v>34.609578701797723</v>
      </c>
      <c r="M14" s="341">
        <v>2977</v>
      </c>
      <c r="N14" s="342">
        <v>39.34707903780069</v>
      </c>
      <c r="O14" s="341"/>
      <c r="P14" s="341">
        <v>9857</v>
      </c>
      <c r="Q14" s="342">
        <v>45.089428662915694</v>
      </c>
      <c r="R14" s="341">
        <v>2852</v>
      </c>
      <c r="S14" s="342">
        <v>28.933752663082075</v>
      </c>
    </row>
    <row r="15" spans="1:21" s="275" customFormat="1" ht="18" customHeight="1" x14ac:dyDescent="0.2">
      <c r="A15" s="318"/>
      <c r="B15" s="331" t="s">
        <v>9</v>
      </c>
      <c r="C15" s="341">
        <f t="shared" si="0"/>
        <v>16878</v>
      </c>
      <c r="D15" s="342">
        <f t="shared" si="1"/>
        <v>3.0229109353507564</v>
      </c>
      <c r="E15" s="338"/>
      <c r="F15" s="341">
        <v>5671</v>
      </c>
      <c r="G15" s="342">
        <v>33.599952601019076</v>
      </c>
      <c r="H15" s="341">
        <v>4810</v>
      </c>
      <c r="I15" s="342">
        <v>84.817492505730911</v>
      </c>
      <c r="J15" s="341"/>
      <c r="K15" s="341">
        <v>6349</v>
      </c>
      <c r="L15" s="342">
        <v>37.617016234150967</v>
      </c>
      <c r="M15" s="341">
        <v>5490</v>
      </c>
      <c r="N15" s="342">
        <v>86.470310285084267</v>
      </c>
      <c r="O15" s="341"/>
      <c r="P15" s="341">
        <v>4858</v>
      </c>
      <c r="Q15" s="342">
        <v>28.783031164829957</v>
      </c>
      <c r="R15" s="341">
        <v>4238</v>
      </c>
      <c r="S15" s="342">
        <v>87.237546315356113</v>
      </c>
    </row>
    <row r="16" spans="1:21" s="275" customFormat="1" ht="18" customHeight="1" x14ac:dyDescent="0.2">
      <c r="A16" s="318"/>
      <c r="B16" s="331" t="s">
        <v>8</v>
      </c>
      <c r="C16" s="341">
        <f t="shared" si="0"/>
        <v>9004</v>
      </c>
      <c r="D16" s="342">
        <f t="shared" si="1"/>
        <v>1.6126490142136636</v>
      </c>
      <c r="E16" s="338"/>
      <c r="F16" s="341">
        <v>2285</v>
      </c>
      <c r="G16" s="342">
        <v>25.377609951132829</v>
      </c>
      <c r="H16" s="341">
        <v>1989</v>
      </c>
      <c r="I16" s="342">
        <v>87.045951859956233</v>
      </c>
      <c r="J16" s="341"/>
      <c r="K16" s="341">
        <v>3530</v>
      </c>
      <c r="L16" s="342">
        <v>39.204797867614396</v>
      </c>
      <c r="M16" s="341">
        <v>2703</v>
      </c>
      <c r="N16" s="342">
        <v>76.572237960339933</v>
      </c>
      <c r="O16" s="341"/>
      <c r="P16" s="341">
        <v>3189</v>
      </c>
      <c r="Q16" s="342">
        <v>35.417592181252779</v>
      </c>
      <c r="R16" s="341">
        <v>2342</v>
      </c>
      <c r="S16" s="342">
        <v>73.439949827532146</v>
      </c>
    </row>
    <row r="17" spans="1:19" s="275" customFormat="1" ht="18" customHeight="1" x14ac:dyDescent="0.2">
      <c r="A17" s="318"/>
      <c r="B17" s="331" t="s">
        <v>7</v>
      </c>
      <c r="C17" s="341">
        <f t="shared" si="0"/>
        <v>33132</v>
      </c>
      <c r="D17" s="342">
        <f t="shared" si="1"/>
        <v>5.9340612104539208</v>
      </c>
      <c r="E17" s="338"/>
      <c r="F17" s="341">
        <v>9150</v>
      </c>
      <c r="G17" s="342">
        <v>27.616805505251719</v>
      </c>
      <c r="H17" s="341">
        <v>6598</v>
      </c>
      <c r="I17" s="342">
        <v>72.10928961748634</v>
      </c>
      <c r="J17" s="341"/>
      <c r="K17" s="341">
        <v>12213</v>
      </c>
      <c r="L17" s="342">
        <v>36.861644331763856</v>
      </c>
      <c r="M17" s="341">
        <v>8462</v>
      </c>
      <c r="N17" s="342">
        <v>69.286825513796785</v>
      </c>
      <c r="O17" s="341"/>
      <c r="P17" s="341">
        <v>11769</v>
      </c>
      <c r="Q17" s="342">
        <v>35.521550162984425</v>
      </c>
      <c r="R17" s="341">
        <v>8213</v>
      </c>
      <c r="S17" s="342">
        <v>69.78502846461042</v>
      </c>
    </row>
    <row r="18" spans="1:19" s="275" customFormat="1" ht="18" customHeight="1" x14ac:dyDescent="0.2">
      <c r="A18" s="318"/>
      <c r="B18" s="331" t="s">
        <v>43</v>
      </c>
      <c r="C18" s="341">
        <f t="shared" si="0"/>
        <v>17219</v>
      </c>
      <c r="D18" s="342">
        <f t="shared" si="1"/>
        <v>3.0839852705181108</v>
      </c>
      <c r="E18" s="338"/>
      <c r="F18" s="341">
        <v>7623</v>
      </c>
      <c r="G18" s="342">
        <v>44.270863580928044</v>
      </c>
      <c r="H18" s="341">
        <v>3891</v>
      </c>
      <c r="I18" s="342">
        <v>51.042896497441944</v>
      </c>
      <c r="J18" s="341"/>
      <c r="K18" s="341">
        <v>7038</v>
      </c>
      <c r="L18" s="342">
        <v>40.873453742958361</v>
      </c>
      <c r="M18" s="341">
        <v>4313</v>
      </c>
      <c r="N18" s="342">
        <v>61.28161409491333</v>
      </c>
      <c r="O18" s="341"/>
      <c r="P18" s="341">
        <v>2558</v>
      </c>
      <c r="Q18" s="342">
        <v>14.855682676113597</v>
      </c>
      <c r="R18" s="341">
        <v>1726</v>
      </c>
      <c r="S18" s="342">
        <v>67.474589523064893</v>
      </c>
    </row>
    <row r="19" spans="1:19" s="275" customFormat="1" ht="18" customHeight="1" x14ac:dyDescent="0.2">
      <c r="A19" s="318"/>
      <c r="B19" s="331" t="s">
        <v>44</v>
      </c>
      <c r="C19" s="341">
        <f t="shared" si="0"/>
        <v>108774</v>
      </c>
      <c r="D19" s="342">
        <f t="shared" si="1"/>
        <v>19.481817400275105</v>
      </c>
      <c r="E19" s="338"/>
      <c r="F19" s="341">
        <v>19877</v>
      </c>
      <c r="G19" s="342">
        <v>18.273668339860631</v>
      </c>
      <c r="H19" s="341">
        <v>13394</v>
      </c>
      <c r="I19" s="342">
        <v>67.38441414700408</v>
      </c>
      <c r="J19" s="341"/>
      <c r="K19" s="341">
        <v>42504</v>
      </c>
      <c r="L19" s="342">
        <v>39.075514369242647</v>
      </c>
      <c r="M19" s="341">
        <v>31271</v>
      </c>
      <c r="N19" s="342">
        <v>73.571899115377377</v>
      </c>
      <c r="O19" s="341"/>
      <c r="P19" s="341">
        <v>46393</v>
      </c>
      <c r="Q19" s="342">
        <v>42.650817290896718</v>
      </c>
      <c r="R19" s="341">
        <v>41322</v>
      </c>
      <c r="S19" s="342">
        <v>89.069471687539064</v>
      </c>
    </row>
    <row r="20" spans="1:19" s="275" customFormat="1" ht="18" customHeight="1" x14ac:dyDescent="0.2">
      <c r="A20" s="318"/>
      <c r="B20" s="331" t="s">
        <v>6</v>
      </c>
      <c r="C20" s="341">
        <f t="shared" si="0"/>
        <v>96415</v>
      </c>
      <c r="D20" s="342">
        <f t="shared" si="1"/>
        <v>17.268275733608437</v>
      </c>
      <c r="E20" s="338"/>
      <c r="F20" s="341">
        <v>28057</v>
      </c>
      <c r="G20" s="342">
        <v>29.10024373800757</v>
      </c>
      <c r="H20" s="341">
        <v>15359</v>
      </c>
      <c r="I20" s="342">
        <v>54.742132088248916</v>
      </c>
      <c r="J20" s="341"/>
      <c r="K20" s="341">
        <v>35542</v>
      </c>
      <c r="L20" s="342">
        <v>36.863558574910542</v>
      </c>
      <c r="M20" s="341">
        <v>18552</v>
      </c>
      <c r="N20" s="342">
        <v>52.197400258848681</v>
      </c>
      <c r="O20" s="341"/>
      <c r="P20" s="341">
        <v>32816</v>
      </c>
      <c r="Q20" s="342">
        <v>34.036197687081888</v>
      </c>
      <c r="R20" s="341">
        <v>17470</v>
      </c>
      <c r="S20" s="342">
        <v>53.236226231106777</v>
      </c>
    </row>
    <row r="21" spans="1:19" s="275" customFormat="1" ht="18" customHeight="1" x14ac:dyDescent="0.2">
      <c r="A21" s="318"/>
      <c r="B21" s="331" t="s">
        <v>5</v>
      </c>
      <c r="C21" s="341">
        <f t="shared" si="0"/>
        <v>6358</v>
      </c>
      <c r="D21" s="342">
        <f t="shared" si="1"/>
        <v>1.1387408298945438</v>
      </c>
      <c r="E21" s="338"/>
      <c r="F21" s="341">
        <v>1943</v>
      </c>
      <c r="G21" s="342">
        <v>30.559924504561181</v>
      </c>
      <c r="H21" s="341">
        <v>1677</v>
      </c>
      <c r="I21" s="342">
        <v>86.30983015954709</v>
      </c>
      <c r="J21" s="341"/>
      <c r="K21" s="341">
        <v>2480</v>
      </c>
      <c r="L21" s="342">
        <v>39.005976722239701</v>
      </c>
      <c r="M21" s="341">
        <v>2194</v>
      </c>
      <c r="N21" s="342">
        <v>88.467741935483872</v>
      </c>
      <c r="O21" s="341"/>
      <c r="P21" s="341">
        <v>1935</v>
      </c>
      <c r="Q21" s="342">
        <v>30.434098773199121</v>
      </c>
      <c r="R21" s="341">
        <v>1764</v>
      </c>
      <c r="S21" s="342">
        <v>91.162790697674424</v>
      </c>
    </row>
    <row r="22" spans="1:19" s="275" customFormat="1" ht="18" customHeight="1" x14ac:dyDescent="0.2">
      <c r="A22" s="318"/>
      <c r="B22" s="331" t="s">
        <v>38</v>
      </c>
      <c r="C22" s="341">
        <f t="shared" si="0"/>
        <v>17600</v>
      </c>
      <c r="D22" s="342">
        <f t="shared" si="1"/>
        <v>3.1522237505731314</v>
      </c>
      <c r="E22" s="338"/>
      <c r="F22" s="341">
        <v>5111</v>
      </c>
      <c r="G22" s="342">
        <v>29.039772727272727</v>
      </c>
      <c r="H22" s="341">
        <v>4866</v>
      </c>
      <c r="I22" s="342">
        <v>95.206417530815884</v>
      </c>
      <c r="J22" s="341"/>
      <c r="K22" s="341">
        <v>6355</v>
      </c>
      <c r="L22" s="342">
        <v>36.107954545454547</v>
      </c>
      <c r="M22" s="341">
        <v>6058</v>
      </c>
      <c r="N22" s="342">
        <v>95.326514555468137</v>
      </c>
      <c r="O22" s="341"/>
      <c r="P22" s="341">
        <v>6134</v>
      </c>
      <c r="Q22" s="342">
        <v>34.852272727272727</v>
      </c>
      <c r="R22" s="341">
        <v>5890</v>
      </c>
      <c r="S22" s="342">
        <v>96.022171503097482</v>
      </c>
    </row>
    <row r="23" spans="1:19" s="275" customFormat="1" ht="18" customHeight="1" x14ac:dyDescent="0.2">
      <c r="A23" s="318"/>
      <c r="B23" s="331" t="s">
        <v>45</v>
      </c>
      <c r="C23" s="341">
        <f t="shared" si="0"/>
        <v>45614</v>
      </c>
      <c r="D23" s="342">
        <f t="shared" si="1"/>
        <v>8.1696326226501608</v>
      </c>
      <c r="E23" s="338"/>
      <c r="F23" s="341">
        <v>15078</v>
      </c>
      <c r="G23" s="342">
        <v>33.055640812031392</v>
      </c>
      <c r="H23" s="341">
        <v>10397</v>
      </c>
      <c r="I23" s="342">
        <v>68.954768536941231</v>
      </c>
      <c r="J23" s="341"/>
      <c r="K23" s="341">
        <v>18407</v>
      </c>
      <c r="L23" s="342">
        <v>40.3538387337221</v>
      </c>
      <c r="M23" s="341">
        <v>12896</v>
      </c>
      <c r="N23" s="342">
        <v>70.060303145542463</v>
      </c>
      <c r="O23" s="341"/>
      <c r="P23" s="341">
        <v>12129</v>
      </c>
      <c r="Q23" s="342">
        <v>26.590520454246501</v>
      </c>
      <c r="R23" s="341">
        <v>9269</v>
      </c>
      <c r="S23" s="342">
        <v>76.420150053590561</v>
      </c>
    </row>
    <row r="24" spans="1:19" s="275" customFormat="1" ht="18" customHeight="1" x14ac:dyDescent="0.2">
      <c r="A24" s="318">
        <v>47094</v>
      </c>
      <c r="B24" s="331" t="s">
        <v>46</v>
      </c>
      <c r="C24" s="341">
        <f t="shared" si="0"/>
        <v>24196</v>
      </c>
      <c r="D24" s="342">
        <f t="shared" si="1"/>
        <v>4.3335912425492893</v>
      </c>
      <c r="E24" s="338"/>
      <c r="F24" s="341">
        <v>7508</v>
      </c>
      <c r="G24" s="342">
        <v>31.029922301206813</v>
      </c>
      <c r="H24" s="341">
        <v>6166</v>
      </c>
      <c r="I24" s="342">
        <v>82.125732551944594</v>
      </c>
      <c r="J24" s="341"/>
      <c r="K24" s="341">
        <v>9532</v>
      </c>
      <c r="L24" s="342">
        <v>39.394941312613661</v>
      </c>
      <c r="M24" s="341">
        <v>7643</v>
      </c>
      <c r="N24" s="342">
        <v>80.182543013008811</v>
      </c>
      <c r="O24" s="341"/>
      <c r="P24" s="341">
        <v>7156</v>
      </c>
      <c r="Q24" s="342">
        <v>29.575136386179533</v>
      </c>
      <c r="R24" s="341">
        <v>5812</v>
      </c>
      <c r="S24" s="342">
        <v>81.21855785354947</v>
      </c>
    </row>
    <row r="25" spans="1:19" s="275" customFormat="1" ht="18" customHeight="1" x14ac:dyDescent="0.2">
      <c r="B25" s="331" t="s">
        <v>47</v>
      </c>
      <c r="C25" s="341">
        <f t="shared" si="0"/>
        <v>9821</v>
      </c>
      <c r="D25" s="342">
        <f t="shared" si="1"/>
        <v>1.7589766735442456</v>
      </c>
      <c r="E25" s="338"/>
      <c r="F25" s="341">
        <v>1528</v>
      </c>
      <c r="G25" s="342">
        <v>15.558497098055188</v>
      </c>
      <c r="H25" s="341">
        <v>1053</v>
      </c>
      <c r="I25" s="342">
        <v>68.913612565445021</v>
      </c>
      <c r="J25" s="341"/>
      <c r="K25" s="341">
        <v>3195</v>
      </c>
      <c r="L25" s="342">
        <v>32.532328683433462</v>
      </c>
      <c r="M25" s="341">
        <v>2020</v>
      </c>
      <c r="N25" s="342">
        <v>63.223787167449139</v>
      </c>
      <c r="O25" s="341"/>
      <c r="P25" s="341">
        <v>5098</v>
      </c>
      <c r="Q25" s="342">
        <v>51.909174218511353</v>
      </c>
      <c r="R25" s="341">
        <v>2919</v>
      </c>
      <c r="S25" s="342">
        <v>57.257748136524121</v>
      </c>
    </row>
    <row r="26" spans="1:19" s="275" customFormat="1" ht="18" customHeight="1" x14ac:dyDescent="0.2">
      <c r="B26" s="331" t="s">
        <v>48</v>
      </c>
      <c r="C26" s="341">
        <f t="shared" si="0"/>
        <v>34655</v>
      </c>
      <c r="D26" s="342">
        <f t="shared" si="1"/>
        <v>6.2068360270518115</v>
      </c>
      <c r="E26" s="338"/>
      <c r="F26" s="341">
        <v>7165</v>
      </c>
      <c r="G26" s="342">
        <v>20.675227239936518</v>
      </c>
      <c r="H26" s="341">
        <v>3819</v>
      </c>
      <c r="I26" s="342">
        <v>53.300767620376831</v>
      </c>
      <c r="J26" s="341"/>
      <c r="K26" s="341">
        <v>12167</v>
      </c>
      <c r="L26" s="342">
        <v>35.108930890203432</v>
      </c>
      <c r="M26" s="341">
        <v>6506</v>
      </c>
      <c r="N26" s="342">
        <v>53.472507602531437</v>
      </c>
      <c r="O26" s="341"/>
      <c r="P26" s="341">
        <v>15323</v>
      </c>
      <c r="Q26" s="342">
        <v>44.21584186986005</v>
      </c>
      <c r="R26" s="341">
        <v>9464</v>
      </c>
      <c r="S26" s="342">
        <v>61.763362265874832</v>
      </c>
    </row>
    <row r="27" spans="1:19" s="275" customFormat="1" ht="18" customHeight="1" x14ac:dyDescent="0.2">
      <c r="B27" s="331" t="s">
        <v>49</v>
      </c>
      <c r="C27" s="341">
        <f t="shared" si="0"/>
        <v>1216</v>
      </c>
      <c r="D27" s="342">
        <f t="shared" si="1"/>
        <v>0.21779000458505274</v>
      </c>
      <c r="E27" s="338"/>
      <c r="F27" s="341">
        <v>505</v>
      </c>
      <c r="G27" s="342">
        <v>41.52960526315789</v>
      </c>
      <c r="H27" s="341">
        <v>183</v>
      </c>
      <c r="I27" s="342">
        <v>36.237623762376238</v>
      </c>
      <c r="J27" s="341"/>
      <c r="K27" s="341">
        <v>705</v>
      </c>
      <c r="L27" s="342">
        <v>57.976973684210535</v>
      </c>
      <c r="M27" s="341">
        <v>262</v>
      </c>
      <c r="N27" s="342">
        <v>37.163120567375884</v>
      </c>
      <c r="O27" s="341"/>
      <c r="P27" s="341">
        <v>6</v>
      </c>
      <c r="Q27" s="342">
        <v>0.49342105263157893</v>
      </c>
      <c r="R27" s="341">
        <v>4</v>
      </c>
      <c r="S27" s="342">
        <v>66.666666666666657</v>
      </c>
    </row>
    <row r="28" spans="1:19" s="275" customFormat="1" ht="18" customHeight="1" x14ac:dyDescent="0.2">
      <c r="B28" s="336" t="s">
        <v>4</v>
      </c>
      <c r="C28" s="343">
        <f t="shared" si="0"/>
        <v>1765</v>
      </c>
      <c r="D28" s="344">
        <f t="shared" si="1"/>
        <v>0.31611789316827144</v>
      </c>
      <c r="E28" s="338"/>
      <c r="F28" s="343">
        <v>670</v>
      </c>
      <c r="G28" s="344">
        <v>37.960339943342774</v>
      </c>
      <c r="H28" s="343">
        <v>646</v>
      </c>
      <c r="I28" s="344">
        <v>96.417910447761187</v>
      </c>
      <c r="J28" s="341"/>
      <c r="K28" s="343">
        <v>668</v>
      </c>
      <c r="L28" s="344">
        <v>37.847025495750707</v>
      </c>
      <c r="M28" s="343">
        <v>643</v>
      </c>
      <c r="N28" s="344">
        <v>96.257485029940113</v>
      </c>
      <c r="O28" s="341"/>
      <c r="P28" s="343">
        <v>427</v>
      </c>
      <c r="Q28" s="344">
        <v>24.192634560906516</v>
      </c>
      <c r="R28" s="343">
        <v>408</v>
      </c>
      <c r="S28" s="344">
        <v>95.550351288056206</v>
      </c>
    </row>
    <row r="29" spans="1:19" s="212" customFormat="1" ht="18" customHeight="1" x14ac:dyDescent="0.2">
      <c r="B29" s="332" t="s">
        <v>3</v>
      </c>
      <c r="C29" s="333">
        <f>SUM(C11:C28)</f>
        <v>558336</v>
      </c>
      <c r="D29" s="334">
        <f t="shared" si="1"/>
        <v>100</v>
      </c>
      <c r="E29" s="349"/>
      <c r="F29" s="333">
        <f>SUM(F11:F28)</f>
        <v>150678</v>
      </c>
      <c r="G29" s="334">
        <f>F29/$C29*100</f>
        <v>26.986975584594227</v>
      </c>
      <c r="H29" s="333">
        <f>SUM(H11:H28)</f>
        <v>105005</v>
      </c>
      <c r="I29" s="334">
        <f>H29/F29*100</f>
        <v>69.688342027369615</v>
      </c>
      <c r="J29" s="352"/>
      <c r="K29" s="333">
        <f>SUM(K11:K28)</f>
        <v>218281</v>
      </c>
      <c r="L29" s="334">
        <f>K29/$C29*100</f>
        <v>39.094917755616684</v>
      </c>
      <c r="M29" s="333">
        <f>SUM(M11:M28)</f>
        <v>152622</v>
      </c>
      <c r="N29" s="334">
        <f>M29/K29*100</f>
        <v>69.919965548994185</v>
      </c>
      <c r="O29" s="352"/>
      <c r="P29" s="333">
        <f>SUM(P11:P28)</f>
        <v>189377</v>
      </c>
      <c r="Q29" s="353">
        <f>P29/$C29*100</f>
        <v>33.918106659789089</v>
      </c>
      <c r="R29" s="333">
        <f>SUM(R11:R28)</f>
        <v>138543</v>
      </c>
      <c r="S29" s="353">
        <f>R29/P29*100</f>
        <v>73.157247184188151</v>
      </c>
    </row>
    <row r="30" spans="1:19" s="256" customFormat="1" ht="6.75" customHeight="1" x14ac:dyDescent="0.2">
      <c r="B30" s="1145"/>
      <c r="C30" s="1145"/>
      <c r="D30" s="1145"/>
      <c r="E30" s="293"/>
    </row>
    <row r="31" spans="1:19" ht="25.5" customHeight="1" x14ac:dyDescent="0.2">
      <c r="B31" s="1161"/>
      <c r="C31" s="1161"/>
      <c r="D31" s="1161"/>
      <c r="E31" s="1161"/>
      <c r="F31" s="1161"/>
      <c r="G31" s="1161"/>
      <c r="H31" s="1161"/>
      <c r="I31" s="1161"/>
      <c r="J31" s="1161"/>
      <c r="K31" s="1161"/>
      <c r="L31" s="1161"/>
      <c r="M31" s="1161"/>
      <c r="N31" s="1161"/>
      <c r="O31" s="1161"/>
      <c r="P31" s="1161"/>
      <c r="Q31" s="1161"/>
    </row>
    <row r="32" spans="1:19" x14ac:dyDescent="0.2">
      <c r="B32" s="319"/>
      <c r="K32"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5"/>
      <c r="C2" s="1045"/>
      <c r="D2" s="1045"/>
      <c r="E2" s="206"/>
      <c r="F2" s="1146"/>
      <c r="G2" s="1146"/>
      <c r="H2" s="1146"/>
      <c r="I2" s="1146"/>
      <c r="J2" s="1146"/>
      <c r="K2" s="1146"/>
      <c r="L2" s="1146"/>
      <c r="M2" s="1146"/>
      <c r="N2" s="1146"/>
      <c r="O2" s="1146"/>
      <c r="P2" s="1146"/>
      <c r="Q2" s="1146"/>
      <c r="S2" s="206"/>
    </row>
    <row r="3" spans="1:21" s="205" customFormat="1" ht="3" customHeight="1" x14ac:dyDescent="0.2">
      <c r="B3" s="206"/>
      <c r="C3" s="206"/>
      <c r="D3" s="206"/>
      <c r="E3" s="206"/>
      <c r="K3" s="206"/>
      <c r="P3" s="206"/>
      <c r="S3" s="206"/>
    </row>
    <row r="4" spans="1:21" s="208" customFormat="1" ht="15" customHeight="1" x14ac:dyDescent="0.2">
      <c r="B4" s="1160" t="s">
        <v>441</v>
      </c>
      <c r="C4" s="1160"/>
      <c r="D4" s="1160"/>
      <c r="E4" s="1160"/>
      <c r="F4" s="1160"/>
      <c r="G4" s="1160"/>
      <c r="H4" s="1160"/>
      <c r="I4" s="1160"/>
      <c r="J4" s="1160"/>
      <c r="K4" s="1160"/>
      <c r="L4" s="1160"/>
      <c r="M4" s="1160"/>
      <c r="N4" s="1160"/>
      <c r="O4" s="1160"/>
      <c r="P4" s="1160"/>
      <c r="Q4" s="1160"/>
      <c r="R4" s="1160"/>
      <c r="S4" s="1160"/>
      <c r="T4" s="314"/>
    </row>
    <row r="5" spans="1:21" s="315" customFormat="1" ht="1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316"/>
      <c r="U5" s="91"/>
    </row>
    <row r="6" spans="1:21" s="208" customFormat="1" ht="4.5" customHeight="1" x14ac:dyDescent="0.2"/>
    <row r="7" spans="1:21" s="211" customFormat="1" ht="15" customHeight="1" x14ac:dyDescent="0.2">
      <c r="A7" s="212"/>
      <c r="B7" s="1148" t="s">
        <v>15</v>
      </c>
      <c r="C7" s="1151" t="s">
        <v>68</v>
      </c>
      <c r="D7" s="1152"/>
      <c r="E7" s="347"/>
      <c r="F7" s="1162" t="s">
        <v>34</v>
      </c>
      <c r="G7" s="1163"/>
      <c r="H7" s="1163"/>
      <c r="I7" s="1164"/>
      <c r="J7" s="351"/>
      <c r="K7" s="1162" t="s">
        <v>52</v>
      </c>
      <c r="L7" s="1163"/>
      <c r="M7" s="1163"/>
      <c r="N7" s="1164"/>
      <c r="O7" s="351"/>
      <c r="P7" s="1162" t="s">
        <v>53</v>
      </c>
      <c r="Q7" s="1163"/>
      <c r="R7" s="1163"/>
      <c r="S7" s="1164"/>
    </row>
    <row r="8" spans="1:21" s="211" customFormat="1" ht="37.5" customHeight="1" x14ac:dyDescent="0.2">
      <c r="A8" s="212"/>
      <c r="B8" s="1149"/>
      <c r="C8" s="1153"/>
      <c r="D8" s="1154"/>
      <c r="E8" s="347"/>
      <c r="F8" s="1165" t="s">
        <v>75</v>
      </c>
      <c r="G8" s="1166"/>
      <c r="H8" s="1167" t="s">
        <v>297</v>
      </c>
      <c r="I8" s="1168"/>
      <c r="J8" s="329"/>
      <c r="K8" s="1165" t="s">
        <v>75</v>
      </c>
      <c r="L8" s="1166"/>
      <c r="M8" s="1167" t="s">
        <v>297</v>
      </c>
      <c r="N8" s="1168"/>
      <c r="O8" s="329"/>
      <c r="P8" s="1165" t="s">
        <v>75</v>
      </c>
      <c r="Q8" s="1166"/>
      <c r="R8" s="1167" t="s">
        <v>297</v>
      </c>
      <c r="S8" s="1168"/>
    </row>
    <row r="9" spans="1:21" s="216" customFormat="1" ht="29.25" customHeight="1" x14ac:dyDescent="0.2">
      <c r="A9" s="317"/>
      <c r="B9" s="1150"/>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0.10825706131286292</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374</v>
      </c>
    </row>
    <row r="12" spans="1:21" s="275" customFormat="1" ht="18" customHeight="1" x14ac:dyDescent="0.2">
      <c r="A12" s="318"/>
      <c r="B12" s="331" t="s">
        <v>10</v>
      </c>
      <c r="C12" s="341">
        <f t="shared" ref="C12:C28" si="0">F12+K12+P12</f>
        <v>0</v>
      </c>
      <c r="D12" s="342">
        <f t="shared" ref="D12:D29" si="1">C12/C$29*100</f>
        <v>0</v>
      </c>
      <c r="E12" s="338"/>
      <c r="F12" s="341">
        <v>0</v>
      </c>
      <c r="G12" s="342" t="s">
        <v>374</v>
      </c>
      <c r="H12" s="341">
        <v>0</v>
      </c>
      <c r="I12" s="342" t="s">
        <v>374</v>
      </c>
      <c r="J12" s="341"/>
      <c r="K12" s="341">
        <v>0</v>
      </c>
      <c r="L12" s="342" t="s">
        <v>374</v>
      </c>
      <c r="M12" s="341">
        <v>0</v>
      </c>
      <c r="N12" s="342" t="s">
        <v>374</v>
      </c>
      <c r="O12" s="341"/>
      <c r="P12" s="341">
        <v>0</v>
      </c>
      <c r="Q12" s="342" t="s">
        <v>374</v>
      </c>
      <c r="R12" s="341">
        <v>0</v>
      </c>
      <c r="S12" s="342" t="s">
        <v>374</v>
      </c>
    </row>
    <row r="13" spans="1:21" s="275" customFormat="1" ht="18" customHeight="1" x14ac:dyDescent="0.2">
      <c r="A13" s="318"/>
      <c r="B13" s="331" t="s">
        <v>40</v>
      </c>
      <c r="C13" s="341">
        <f t="shared" si="0"/>
        <v>21</v>
      </c>
      <c r="D13" s="342">
        <f t="shared" si="1"/>
        <v>0.20667257159728372</v>
      </c>
      <c r="E13" s="338"/>
      <c r="F13" s="341">
        <v>9</v>
      </c>
      <c r="G13" s="342">
        <v>42.857142857142854</v>
      </c>
      <c r="H13" s="341">
        <v>9</v>
      </c>
      <c r="I13" s="342">
        <v>100</v>
      </c>
      <c r="J13" s="341"/>
      <c r="K13" s="341">
        <v>4</v>
      </c>
      <c r="L13" s="342">
        <v>19.047619047619047</v>
      </c>
      <c r="M13" s="341">
        <v>3</v>
      </c>
      <c r="N13" s="342">
        <v>75</v>
      </c>
      <c r="O13" s="341"/>
      <c r="P13" s="341">
        <v>8</v>
      </c>
      <c r="Q13" s="342">
        <v>38.095238095238095</v>
      </c>
      <c r="R13" s="341">
        <v>8</v>
      </c>
      <c r="S13" s="342">
        <v>100</v>
      </c>
    </row>
    <row r="14" spans="1:21" s="275" customFormat="1" ht="18" customHeight="1" x14ac:dyDescent="0.2">
      <c r="A14" s="318"/>
      <c r="B14" s="331" t="s">
        <v>41</v>
      </c>
      <c r="C14" s="341">
        <f t="shared" si="0"/>
        <v>0</v>
      </c>
      <c r="D14" s="342">
        <f t="shared" si="1"/>
        <v>0</v>
      </c>
      <c r="E14" s="338"/>
      <c r="F14" s="341">
        <v>0</v>
      </c>
      <c r="G14" s="342" t="s">
        <v>374</v>
      </c>
      <c r="H14" s="341">
        <v>0</v>
      </c>
      <c r="I14" s="342" t="s">
        <v>374</v>
      </c>
      <c r="J14" s="341"/>
      <c r="K14" s="341">
        <v>0</v>
      </c>
      <c r="L14" s="342" t="s">
        <v>374</v>
      </c>
      <c r="M14" s="341">
        <v>0</v>
      </c>
      <c r="N14" s="342" t="s">
        <v>374</v>
      </c>
      <c r="O14" s="341"/>
      <c r="P14" s="341">
        <v>0</v>
      </c>
      <c r="Q14" s="342" t="s">
        <v>374</v>
      </c>
      <c r="R14" s="341">
        <v>0</v>
      </c>
      <c r="S14" s="342" t="s">
        <v>374</v>
      </c>
    </row>
    <row r="15" spans="1:21" s="275" customFormat="1" ht="18" customHeight="1" x14ac:dyDescent="0.2">
      <c r="A15" s="318"/>
      <c r="B15" s="331" t="s">
        <v>9</v>
      </c>
      <c r="C15" s="341">
        <f t="shared" si="0"/>
        <v>0</v>
      </c>
      <c r="D15" s="342">
        <f t="shared" si="1"/>
        <v>0</v>
      </c>
      <c r="E15" s="338"/>
      <c r="F15" s="341">
        <v>0</v>
      </c>
      <c r="G15" s="342" t="s">
        <v>374</v>
      </c>
      <c r="H15" s="341">
        <v>0</v>
      </c>
      <c r="I15" s="342" t="s">
        <v>374</v>
      </c>
      <c r="J15" s="341"/>
      <c r="K15" s="341">
        <v>0</v>
      </c>
      <c r="L15" s="342" t="s">
        <v>374</v>
      </c>
      <c r="M15" s="341">
        <v>0</v>
      </c>
      <c r="N15" s="342" t="s">
        <v>374</v>
      </c>
      <c r="O15" s="341"/>
      <c r="P15" s="341">
        <v>0</v>
      </c>
      <c r="Q15" s="342" t="s">
        <v>374</v>
      </c>
      <c r="R15" s="341">
        <v>0</v>
      </c>
      <c r="S15" s="342" t="s">
        <v>374</v>
      </c>
    </row>
    <row r="16" spans="1:21" s="275" customFormat="1" ht="18" customHeight="1" x14ac:dyDescent="0.2">
      <c r="A16" s="318"/>
      <c r="B16" s="331" t="s">
        <v>8</v>
      </c>
      <c r="C16" s="341">
        <f t="shared" si="0"/>
        <v>0</v>
      </c>
      <c r="D16" s="342">
        <f t="shared" si="1"/>
        <v>0</v>
      </c>
      <c r="E16" s="338"/>
      <c r="F16" s="341">
        <v>0</v>
      </c>
      <c r="G16" s="342" t="s">
        <v>374</v>
      </c>
      <c r="H16" s="341">
        <v>0</v>
      </c>
      <c r="I16" s="342" t="s">
        <v>374</v>
      </c>
      <c r="J16" s="341"/>
      <c r="K16" s="341">
        <v>0</v>
      </c>
      <c r="L16" s="342" t="s">
        <v>374</v>
      </c>
      <c r="M16" s="341">
        <v>0</v>
      </c>
      <c r="N16" s="342" t="s">
        <v>374</v>
      </c>
      <c r="O16" s="341"/>
      <c r="P16" s="341">
        <v>0</v>
      </c>
      <c r="Q16" s="342" t="s">
        <v>374</v>
      </c>
      <c r="R16" s="341">
        <v>0</v>
      </c>
      <c r="S16" s="342" t="s">
        <v>374</v>
      </c>
    </row>
    <row r="17" spans="1:19" s="275" customFormat="1" ht="18" customHeight="1" x14ac:dyDescent="0.2">
      <c r="A17" s="318"/>
      <c r="B17" s="331" t="s">
        <v>7</v>
      </c>
      <c r="C17" s="341">
        <f t="shared" si="0"/>
        <v>2284</v>
      </c>
      <c r="D17" s="342">
        <f t="shared" si="1"/>
        <v>22.478102548961719</v>
      </c>
      <c r="E17" s="338"/>
      <c r="F17" s="341">
        <v>576</v>
      </c>
      <c r="G17" s="342">
        <v>25.218914185639228</v>
      </c>
      <c r="H17" s="341">
        <v>472</v>
      </c>
      <c r="I17" s="342">
        <v>81.944444444444443</v>
      </c>
      <c r="J17" s="341"/>
      <c r="K17" s="341">
        <v>750</v>
      </c>
      <c r="L17" s="342">
        <v>32.83712784588441</v>
      </c>
      <c r="M17" s="341">
        <v>580</v>
      </c>
      <c r="N17" s="342">
        <v>77.333333333333329</v>
      </c>
      <c r="O17" s="341"/>
      <c r="P17" s="341">
        <v>958</v>
      </c>
      <c r="Q17" s="342">
        <v>41.943957968476361</v>
      </c>
      <c r="R17" s="341">
        <v>743</v>
      </c>
      <c r="S17" s="342">
        <v>77.557411273486437</v>
      </c>
    </row>
    <row r="18" spans="1:19" s="275" customFormat="1" ht="18" customHeight="1" x14ac:dyDescent="0.2">
      <c r="A18" s="318"/>
      <c r="B18" s="331" t="s">
        <v>43</v>
      </c>
      <c r="C18" s="341">
        <f t="shared" si="0"/>
        <v>22</v>
      </c>
      <c r="D18" s="342">
        <f t="shared" si="1"/>
        <v>0.21651412262572584</v>
      </c>
      <c r="E18" s="338"/>
      <c r="F18" s="341">
        <v>13</v>
      </c>
      <c r="G18" s="342">
        <v>59.090909090909093</v>
      </c>
      <c r="H18" s="341">
        <v>9</v>
      </c>
      <c r="I18" s="342">
        <v>69.230769230769226</v>
      </c>
      <c r="J18" s="341"/>
      <c r="K18" s="341">
        <v>5</v>
      </c>
      <c r="L18" s="342">
        <v>22.727272727272727</v>
      </c>
      <c r="M18" s="341">
        <v>3</v>
      </c>
      <c r="N18" s="342">
        <v>60</v>
      </c>
      <c r="O18" s="341"/>
      <c r="P18" s="341">
        <v>4</v>
      </c>
      <c r="Q18" s="342">
        <v>18.181818181818183</v>
      </c>
      <c r="R18" s="341">
        <v>3</v>
      </c>
      <c r="S18" s="342">
        <v>75</v>
      </c>
    </row>
    <row r="19" spans="1:19" s="275" customFormat="1" ht="18" customHeight="1" x14ac:dyDescent="0.2">
      <c r="A19" s="318"/>
      <c r="B19" s="331" t="s">
        <v>44</v>
      </c>
      <c r="C19" s="341">
        <f t="shared" si="0"/>
        <v>99</v>
      </c>
      <c r="D19" s="342">
        <f t="shared" si="1"/>
        <v>0.97431355181576607</v>
      </c>
      <c r="E19" s="338"/>
      <c r="F19" s="341">
        <v>70</v>
      </c>
      <c r="G19" s="342">
        <v>70.707070707070713</v>
      </c>
      <c r="H19" s="341">
        <v>64</v>
      </c>
      <c r="I19" s="342">
        <v>91.428571428571431</v>
      </c>
      <c r="J19" s="341"/>
      <c r="K19" s="341">
        <v>21</v>
      </c>
      <c r="L19" s="342">
        <v>21.212121212121211</v>
      </c>
      <c r="M19" s="341">
        <v>21</v>
      </c>
      <c r="N19" s="342">
        <v>100</v>
      </c>
      <c r="O19" s="341"/>
      <c r="P19" s="341">
        <v>8</v>
      </c>
      <c r="Q19" s="342">
        <v>8.0808080808080813</v>
      </c>
      <c r="R19" s="341">
        <v>8</v>
      </c>
      <c r="S19" s="342">
        <v>100</v>
      </c>
    </row>
    <row r="20" spans="1:19" s="275" customFormat="1" ht="18" customHeight="1" x14ac:dyDescent="0.2">
      <c r="A20" s="318"/>
      <c r="B20" s="331" t="s">
        <v>6</v>
      </c>
      <c r="C20" s="341">
        <f t="shared" si="0"/>
        <v>526</v>
      </c>
      <c r="D20" s="342">
        <f t="shared" si="1"/>
        <v>5.1766558409605352</v>
      </c>
      <c r="E20" s="338"/>
      <c r="F20" s="341">
        <v>196</v>
      </c>
      <c r="G20" s="342">
        <v>37.262357414448672</v>
      </c>
      <c r="H20" s="341">
        <v>138</v>
      </c>
      <c r="I20" s="342">
        <v>70.408163265306129</v>
      </c>
      <c r="J20" s="341"/>
      <c r="K20" s="341">
        <v>232</v>
      </c>
      <c r="L20" s="342">
        <v>44.106463878326998</v>
      </c>
      <c r="M20" s="341">
        <v>186</v>
      </c>
      <c r="N20" s="342">
        <v>80.172413793103445</v>
      </c>
      <c r="O20" s="341"/>
      <c r="P20" s="341">
        <v>98</v>
      </c>
      <c r="Q20" s="342">
        <v>18.631178707224336</v>
      </c>
      <c r="R20" s="341">
        <v>72</v>
      </c>
      <c r="S20" s="342">
        <v>73.469387755102048</v>
      </c>
    </row>
    <row r="21" spans="1:19" s="275" customFormat="1" ht="18" customHeight="1" x14ac:dyDescent="0.2">
      <c r="A21" s="318"/>
      <c r="B21" s="331" t="s">
        <v>5</v>
      </c>
      <c r="C21" s="341">
        <f t="shared" si="0"/>
        <v>0</v>
      </c>
      <c r="D21" s="342">
        <f t="shared" si="1"/>
        <v>0</v>
      </c>
      <c r="E21" s="338"/>
      <c r="F21" s="341">
        <v>0</v>
      </c>
      <c r="G21" s="342" t="s">
        <v>374</v>
      </c>
      <c r="H21" s="341">
        <v>0</v>
      </c>
      <c r="I21" s="342" t="s">
        <v>374</v>
      </c>
      <c r="J21" s="341"/>
      <c r="K21" s="341">
        <v>0</v>
      </c>
      <c r="L21" s="342" t="s">
        <v>374</v>
      </c>
      <c r="M21" s="341">
        <v>0</v>
      </c>
      <c r="N21" s="342" t="s">
        <v>374</v>
      </c>
      <c r="O21" s="341"/>
      <c r="P21" s="341">
        <v>0</v>
      </c>
      <c r="Q21" s="342" t="s">
        <v>374</v>
      </c>
      <c r="R21" s="341">
        <v>0</v>
      </c>
      <c r="S21" s="342" t="s">
        <v>374</v>
      </c>
    </row>
    <row r="22" spans="1:19" s="275" customFormat="1" ht="18" customHeight="1" x14ac:dyDescent="0.2">
      <c r="A22" s="318"/>
      <c r="B22" s="331" t="s">
        <v>38</v>
      </c>
      <c r="C22" s="341">
        <f t="shared" si="0"/>
        <v>133</v>
      </c>
      <c r="D22" s="342">
        <f t="shared" si="1"/>
        <v>1.3089262867827971</v>
      </c>
      <c r="E22" s="338"/>
      <c r="F22" s="341">
        <v>86</v>
      </c>
      <c r="G22" s="342">
        <v>64.661654135338338</v>
      </c>
      <c r="H22" s="341">
        <v>80</v>
      </c>
      <c r="I22" s="342">
        <v>93.023255813953483</v>
      </c>
      <c r="J22" s="341"/>
      <c r="K22" s="341">
        <v>44</v>
      </c>
      <c r="L22" s="342">
        <v>33.082706766917291</v>
      </c>
      <c r="M22" s="341">
        <v>40</v>
      </c>
      <c r="N22" s="342">
        <v>90.909090909090907</v>
      </c>
      <c r="O22" s="341"/>
      <c r="P22" s="341">
        <v>3</v>
      </c>
      <c r="Q22" s="342">
        <v>2.2556390977443606</v>
      </c>
      <c r="R22" s="341">
        <v>3</v>
      </c>
      <c r="S22" s="342">
        <v>100</v>
      </c>
    </row>
    <row r="23" spans="1:19" s="275" customFormat="1" ht="18" customHeight="1" x14ac:dyDescent="0.2">
      <c r="A23" s="318"/>
      <c r="B23" s="331" t="s">
        <v>45</v>
      </c>
      <c r="C23" s="341">
        <f t="shared" si="0"/>
        <v>83</v>
      </c>
      <c r="D23" s="342">
        <f t="shared" si="1"/>
        <v>0.81684873536069291</v>
      </c>
      <c r="E23" s="338"/>
      <c r="F23" s="341">
        <v>67</v>
      </c>
      <c r="G23" s="342">
        <v>80.722891566265062</v>
      </c>
      <c r="H23" s="341">
        <v>57</v>
      </c>
      <c r="I23" s="342">
        <v>85.074626865671647</v>
      </c>
      <c r="J23" s="341"/>
      <c r="K23" s="341">
        <v>16</v>
      </c>
      <c r="L23" s="342">
        <v>19.277108433734941</v>
      </c>
      <c r="M23" s="341">
        <v>15</v>
      </c>
      <c r="N23" s="342">
        <v>93.75</v>
      </c>
      <c r="O23" s="341"/>
      <c r="P23" s="341">
        <v>0</v>
      </c>
      <c r="Q23" s="342">
        <v>0</v>
      </c>
      <c r="R23" s="341">
        <v>0</v>
      </c>
      <c r="S23" s="342" t="s">
        <v>374</v>
      </c>
    </row>
    <row r="24" spans="1:19" s="275" customFormat="1" ht="18" customHeight="1" x14ac:dyDescent="0.2">
      <c r="A24" s="318">
        <v>47094</v>
      </c>
      <c r="B24" s="331" t="s">
        <v>46</v>
      </c>
      <c r="C24" s="341">
        <f t="shared" si="0"/>
        <v>3</v>
      </c>
      <c r="D24" s="342">
        <f t="shared" si="1"/>
        <v>2.9524653085326247E-2</v>
      </c>
      <c r="E24" s="338"/>
      <c r="F24" s="341">
        <v>2</v>
      </c>
      <c r="G24" s="342">
        <v>66.666666666666657</v>
      </c>
      <c r="H24" s="341">
        <v>1</v>
      </c>
      <c r="I24" s="342">
        <v>50</v>
      </c>
      <c r="J24" s="341"/>
      <c r="K24" s="341">
        <v>0</v>
      </c>
      <c r="L24" s="342">
        <v>0</v>
      </c>
      <c r="M24" s="341">
        <v>0</v>
      </c>
      <c r="N24" s="342" t="s">
        <v>374</v>
      </c>
      <c r="O24" s="341"/>
      <c r="P24" s="341">
        <v>1</v>
      </c>
      <c r="Q24" s="342">
        <v>33.333333333333329</v>
      </c>
      <c r="R24" s="341">
        <v>1</v>
      </c>
      <c r="S24" s="342">
        <v>100</v>
      </c>
    </row>
    <row r="25" spans="1:19" s="275" customFormat="1" ht="18" customHeight="1" x14ac:dyDescent="0.2">
      <c r="B25" s="331" t="s">
        <v>47</v>
      </c>
      <c r="C25" s="341">
        <f t="shared" si="0"/>
        <v>36</v>
      </c>
      <c r="D25" s="342">
        <f t="shared" si="1"/>
        <v>0.35429583702391498</v>
      </c>
      <c r="E25" s="338"/>
      <c r="F25" s="341">
        <v>10</v>
      </c>
      <c r="G25" s="342">
        <v>27.777777777777779</v>
      </c>
      <c r="H25" s="341">
        <v>8</v>
      </c>
      <c r="I25" s="342">
        <v>80</v>
      </c>
      <c r="J25" s="341"/>
      <c r="K25" s="341">
        <v>16</v>
      </c>
      <c r="L25" s="342">
        <v>44.444444444444443</v>
      </c>
      <c r="M25" s="341">
        <v>9</v>
      </c>
      <c r="N25" s="342">
        <v>56.25</v>
      </c>
      <c r="O25" s="341"/>
      <c r="P25" s="341">
        <v>10</v>
      </c>
      <c r="Q25" s="342">
        <v>27.777777777777779</v>
      </c>
      <c r="R25" s="341">
        <v>4</v>
      </c>
      <c r="S25" s="342">
        <v>40</v>
      </c>
    </row>
    <row r="26" spans="1:19" s="275" customFormat="1" ht="18" customHeight="1" x14ac:dyDescent="0.2">
      <c r="B26" s="331" t="s">
        <v>48</v>
      </c>
      <c r="C26" s="341">
        <f t="shared" si="0"/>
        <v>6943</v>
      </c>
      <c r="D26" s="342">
        <f t="shared" si="1"/>
        <v>68.329888790473376</v>
      </c>
      <c r="E26" s="338"/>
      <c r="F26" s="341">
        <v>2105</v>
      </c>
      <c r="G26" s="342">
        <v>30.318306207691197</v>
      </c>
      <c r="H26" s="341">
        <v>907</v>
      </c>
      <c r="I26" s="342">
        <v>43.087885985748223</v>
      </c>
      <c r="J26" s="341"/>
      <c r="K26" s="341">
        <v>2436</v>
      </c>
      <c r="L26" s="342">
        <v>35.085697825147633</v>
      </c>
      <c r="M26" s="341">
        <v>849</v>
      </c>
      <c r="N26" s="342">
        <v>34.85221674876847</v>
      </c>
      <c r="O26" s="341"/>
      <c r="P26" s="341">
        <v>2402</v>
      </c>
      <c r="Q26" s="342">
        <v>34.595995967161173</v>
      </c>
      <c r="R26" s="341">
        <v>934</v>
      </c>
      <c r="S26" s="342">
        <v>38.884263114071601</v>
      </c>
    </row>
    <row r="27" spans="1:19" s="275" customFormat="1" ht="18" customHeight="1" x14ac:dyDescent="0.2">
      <c r="B27" s="331" t="s">
        <v>49</v>
      </c>
      <c r="C27" s="341">
        <f t="shared" si="0"/>
        <v>0</v>
      </c>
      <c r="D27" s="342">
        <f t="shared" si="1"/>
        <v>0</v>
      </c>
      <c r="E27" s="338"/>
      <c r="F27" s="341">
        <v>0</v>
      </c>
      <c r="G27" s="342" t="s">
        <v>374</v>
      </c>
      <c r="H27" s="341">
        <v>0</v>
      </c>
      <c r="I27" s="342" t="s">
        <v>374</v>
      </c>
      <c r="J27" s="341"/>
      <c r="K27" s="341">
        <v>0</v>
      </c>
      <c r="L27" s="342" t="s">
        <v>374</v>
      </c>
      <c r="M27" s="341">
        <v>0</v>
      </c>
      <c r="N27" s="342" t="s">
        <v>374</v>
      </c>
      <c r="O27" s="341"/>
      <c r="P27" s="341">
        <v>0</v>
      </c>
      <c r="Q27" s="342" t="s">
        <v>374</v>
      </c>
      <c r="R27" s="341">
        <v>0</v>
      </c>
      <c r="S27" s="342" t="s">
        <v>374</v>
      </c>
    </row>
    <row r="28" spans="1:19" s="275" customFormat="1" ht="18" customHeight="1" x14ac:dyDescent="0.2">
      <c r="B28" s="336" t="s">
        <v>4</v>
      </c>
      <c r="C28" s="343">
        <f t="shared" si="0"/>
        <v>0</v>
      </c>
      <c r="D28" s="344">
        <f t="shared" si="1"/>
        <v>0</v>
      </c>
      <c r="E28" s="338"/>
      <c r="F28" s="343">
        <v>0</v>
      </c>
      <c r="G28" s="344" t="s">
        <v>374</v>
      </c>
      <c r="H28" s="343">
        <v>0</v>
      </c>
      <c r="I28" s="344" t="s">
        <v>374</v>
      </c>
      <c r="J28" s="341"/>
      <c r="K28" s="343">
        <v>0</v>
      </c>
      <c r="L28" s="344" t="s">
        <v>374</v>
      </c>
      <c r="M28" s="343">
        <v>0</v>
      </c>
      <c r="N28" s="344" t="s">
        <v>374</v>
      </c>
      <c r="O28" s="341"/>
      <c r="P28" s="343">
        <v>0</v>
      </c>
      <c r="Q28" s="344" t="s">
        <v>374</v>
      </c>
      <c r="R28" s="343">
        <v>0</v>
      </c>
      <c r="S28" s="344" t="s">
        <v>374</v>
      </c>
    </row>
    <row r="29" spans="1:19" s="212" customFormat="1" ht="18" customHeight="1" x14ac:dyDescent="0.2">
      <c r="B29" s="332" t="s">
        <v>3</v>
      </c>
      <c r="C29" s="333">
        <f>SUM(C11:C28)</f>
        <v>10161</v>
      </c>
      <c r="D29" s="334">
        <f t="shared" si="1"/>
        <v>100</v>
      </c>
      <c r="E29" s="349"/>
      <c r="F29" s="333">
        <f>SUM(F11:F28)</f>
        <v>3142</v>
      </c>
      <c r="G29" s="334">
        <f>F29/$C29*100</f>
        <v>30.922153331365021</v>
      </c>
      <c r="H29" s="333">
        <f>SUM(H11:H28)</f>
        <v>1752</v>
      </c>
      <c r="I29" s="334">
        <f>H29/F29*100</f>
        <v>55.760661998726924</v>
      </c>
      <c r="J29" s="352"/>
      <c r="K29" s="333">
        <f>SUM(K11:K28)</f>
        <v>3527</v>
      </c>
      <c r="L29" s="334">
        <f>K29/$C29*100</f>
        <v>34.711150477315222</v>
      </c>
      <c r="M29" s="333">
        <f>SUM(M11:M28)</f>
        <v>1709</v>
      </c>
      <c r="N29" s="334">
        <f>M29/K29*100</f>
        <v>48.454777431244686</v>
      </c>
      <c r="O29" s="352"/>
      <c r="P29" s="333">
        <f>SUM(P11:P28)</f>
        <v>3492</v>
      </c>
      <c r="Q29" s="353">
        <f>P29/$C29*100</f>
        <v>34.366696191319754</v>
      </c>
      <c r="R29" s="333">
        <f>SUM(R11:R28)</f>
        <v>1776</v>
      </c>
      <c r="S29" s="353">
        <f>R29/P29*100</f>
        <v>50.859106529209619</v>
      </c>
    </row>
    <row r="30" spans="1:19" s="256" customFormat="1" ht="6.75" customHeight="1" x14ac:dyDescent="0.2">
      <c r="B30" s="1145"/>
      <c r="C30" s="1145"/>
      <c r="D30" s="1145"/>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0" customWidth="1"/>
    <col min="2" max="2" width="26.5703125" style="650" bestFit="1" customWidth="1"/>
    <col min="3" max="3" width="7.85546875" style="650" customWidth="1"/>
    <col min="4" max="4" width="7" style="650" bestFit="1" customWidth="1"/>
    <col min="5" max="5" width="8.5703125" style="650" customWidth="1"/>
    <col min="6" max="6" width="5.42578125" style="650" customWidth="1"/>
    <col min="7" max="7" width="8.28515625" style="650" customWidth="1"/>
    <col min="8" max="8" width="7" style="650" bestFit="1" customWidth="1"/>
    <col min="9" max="9" width="9.7109375" style="650" customWidth="1"/>
    <col min="10" max="10" width="6" style="650" customWidth="1"/>
    <col min="11" max="11" width="7" style="650" customWidth="1"/>
    <col min="12" max="12" width="6" style="650" customWidth="1"/>
    <col min="13" max="13" width="7.140625" style="650" customWidth="1"/>
    <col min="14" max="14" width="6" style="650" customWidth="1"/>
    <col min="15" max="15" width="7.140625" style="650" customWidth="1"/>
    <col min="16" max="16" width="7.28515625" style="650" customWidth="1"/>
    <col min="17" max="16384" width="11.42578125" style="650"/>
  </cols>
  <sheetData>
    <row r="1" spans="1:21" s="629" customFormat="1" ht="12.75" customHeight="1" x14ac:dyDescent="0.2">
      <c r="B1" s="630"/>
      <c r="E1" s="631" t="s">
        <v>203</v>
      </c>
      <c r="F1" s="631"/>
      <c r="G1" s="631" t="s">
        <v>204</v>
      </c>
      <c r="H1" s="631"/>
      <c r="I1" s="631" t="s">
        <v>205</v>
      </c>
      <c r="J1" s="631"/>
      <c r="K1" s="631" t="s">
        <v>206</v>
      </c>
      <c r="L1" s="631"/>
      <c r="M1" s="631" t="s">
        <v>207</v>
      </c>
      <c r="N1" s="631"/>
      <c r="O1" s="631" t="s">
        <v>208</v>
      </c>
    </row>
    <row r="2" spans="1:21" s="632" customFormat="1" ht="48" customHeight="1" x14ac:dyDescent="0.2">
      <c r="B2" s="633"/>
      <c r="C2" s="633"/>
      <c r="D2" s="633"/>
      <c r="E2" s="633"/>
      <c r="F2" s="633"/>
      <c r="G2" s="633"/>
      <c r="H2" s="633"/>
    </row>
    <row r="3" spans="1:21" s="634" customFormat="1" ht="19.5" x14ac:dyDescent="0.2">
      <c r="B3" s="1042" t="s">
        <v>450</v>
      </c>
      <c r="C3" s="1042"/>
      <c r="D3" s="1042"/>
      <c r="E3" s="1042"/>
      <c r="F3" s="1042"/>
      <c r="G3" s="1042"/>
      <c r="H3" s="1042"/>
      <c r="I3" s="1042"/>
      <c r="J3" s="1042"/>
      <c r="K3" s="1042"/>
      <c r="L3" s="1042"/>
      <c r="M3" s="1042"/>
      <c r="N3" s="1042"/>
      <c r="O3" s="1042"/>
      <c r="P3" s="1042"/>
    </row>
    <row r="4" spans="1:21" s="634" customFormat="1" x14ac:dyDescent="0.2">
      <c r="B4" s="1047" t="str">
        <f>porsaad!B6</f>
        <v>Situación a 31 de enero de 2024</v>
      </c>
      <c r="C4" s="1047"/>
      <c r="D4" s="1047"/>
      <c r="E4" s="1047"/>
      <c r="F4" s="1047"/>
      <c r="G4" s="1047"/>
      <c r="H4" s="1047"/>
      <c r="I4" s="1047"/>
      <c r="J4" s="1047"/>
      <c r="K4" s="1047"/>
      <c r="L4" s="1047"/>
      <c r="M4" s="1047"/>
      <c r="N4" s="1047"/>
      <c r="O4" s="1047"/>
      <c r="P4" s="1047"/>
      <c r="Q4" s="635"/>
      <c r="R4" s="635"/>
      <c r="S4" s="635"/>
      <c r="T4" s="635"/>
      <c r="U4" s="635"/>
    </row>
    <row r="5" spans="1:21" s="470" customFormat="1" ht="7.5" customHeight="1" x14ac:dyDescent="0.2">
      <c r="B5" s="636"/>
      <c r="C5" s="637" t="s">
        <v>203</v>
      </c>
      <c r="D5" s="637"/>
      <c r="E5" s="637" t="s">
        <v>204</v>
      </c>
      <c r="F5" s="637"/>
      <c r="G5" s="637" t="s">
        <v>205</v>
      </c>
      <c r="H5" s="637"/>
      <c r="I5" s="637" t="s">
        <v>206</v>
      </c>
      <c r="J5" s="637"/>
      <c r="K5" s="638" t="s">
        <v>207</v>
      </c>
      <c r="L5" s="637"/>
      <c r="M5" s="638" t="s">
        <v>208</v>
      </c>
      <c r="O5" s="638" t="s">
        <v>208</v>
      </c>
    </row>
    <row r="6" spans="1:21" s="634" customFormat="1" ht="15" customHeight="1" x14ac:dyDescent="0.2">
      <c r="B6" s="654"/>
      <c r="C6" s="1170" t="s">
        <v>209</v>
      </c>
      <c r="D6" s="1171"/>
      <c r="E6" s="1171"/>
      <c r="F6" s="1171"/>
      <c r="G6" s="1171"/>
      <c r="H6" s="1171"/>
      <c r="I6" s="1171"/>
      <c r="J6" s="1171"/>
      <c r="K6" s="1171"/>
      <c r="L6" s="1171"/>
      <c r="M6" s="1171"/>
      <c r="N6" s="1171"/>
      <c r="O6" s="1171"/>
      <c r="P6" s="1172"/>
    </row>
    <row r="7" spans="1:21" s="634"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39" customFormat="1" ht="12" customHeight="1" x14ac:dyDescent="0.2">
      <c r="B8" s="1174"/>
      <c r="C8" s="657" t="s">
        <v>12</v>
      </c>
      <c r="D8" s="657" t="s">
        <v>31</v>
      </c>
      <c r="E8" s="993" t="s">
        <v>12</v>
      </c>
      <c r="F8" s="657" t="s">
        <v>31</v>
      </c>
      <c r="G8" s="657" t="s">
        <v>12</v>
      </c>
      <c r="H8" s="657" t="s">
        <v>31</v>
      </c>
      <c r="I8" s="657" t="s">
        <v>12</v>
      </c>
      <c r="J8" s="657" t="s">
        <v>31</v>
      </c>
      <c r="K8" s="657" t="s">
        <v>12</v>
      </c>
      <c r="L8" s="657" t="s">
        <v>31</v>
      </c>
      <c r="M8" s="657" t="s">
        <v>12</v>
      </c>
      <c r="N8" s="657" t="s">
        <v>31</v>
      </c>
      <c r="O8" s="657" t="s">
        <v>12</v>
      </c>
      <c r="P8" s="657" t="s">
        <v>31</v>
      </c>
      <c r="R8" s="640"/>
    </row>
    <row r="9" spans="1:21" s="641" customFormat="1" ht="16.5" customHeight="1" x14ac:dyDescent="0.2">
      <c r="A9" s="641">
        <v>1</v>
      </c>
      <c r="B9" s="669" t="s">
        <v>11</v>
      </c>
      <c r="C9" s="666">
        <f>E9+G9+I9+K9+M9+O9</f>
        <v>4813</v>
      </c>
      <c r="D9" s="660">
        <f>IFERROR(C9/$C9*100,"-")</f>
        <v>100</v>
      </c>
      <c r="E9" s="655">
        <v>0</v>
      </c>
      <c r="F9" s="659">
        <v>0</v>
      </c>
      <c r="G9" s="666">
        <v>4567</v>
      </c>
      <c r="H9" s="660">
        <v>94.888842717639719</v>
      </c>
      <c r="I9" s="666">
        <v>246</v>
      </c>
      <c r="J9" s="660">
        <v>5.1111572823602742</v>
      </c>
      <c r="K9" s="666">
        <v>0</v>
      </c>
      <c r="L9" s="660">
        <v>0</v>
      </c>
      <c r="M9" s="658">
        <v>0</v>
      </c>
      <c r="N9" s="659">
        <v>0</v>
      </c>
      <c r="O9" s="666">
        <v>0</v>
      </c>
      <c r="P9" s="660">
        <f t="shared" ref="P9:P26" si="0">IFERROR(O9/$C9*100,"-")</f>
        <v>0</v>
      </c>
      <c r="R9" s="1004"/>
    </row>
    <row r="10" spans="1:21" s="643" customFormat="1" ht="16.5" customHeight="1" x14ac:dyDescent="0.2">
      <c r="A10" s="643">
        <v>2</v>
      </c>
      <c r="B10" s="670" t="s">
        <v>10</v>
      </c>
      <c r="C10" s="667">
        <f t="shared" ref="C10:C26" si="1">E10+G10+I10+K10+M10+O10</f>
        <v>8268</v>
      </c>
      <c r="D10" s="661">
        <f t="shared" ref="D10:F26" si="2">IFERROR(C10/$C10*100,"-")</f>
        <v>100</v>
      </c>
      <c r="E10" s="655">
        <v>4</v>
      </c>
      <c r="F10" s="656">
        <v>4.8379293662312528E-2</v>
      </c>
      <c r="G10" s="667">
        <v>6483</v>
      </c>
      <c r="H10" s="661">
        <v>78.410740203193029</v>
      </c>
      <c r="I10" s="667">
        <v>1781</v>
      </c>
      <c r="J10" s="661">
        <v>21.540880503144656</v>
      </c>
      <c r="K10" s="667">
        <v>0</v>
      </c>
      <c r="L10" s="661">
        <v>0</v>
      </c>
      <c r="M10" s="655">
        <v>0</v>
      </c>
      <c r="N10" s="656">
        <v>0</v>
      </c>
      <c r="O10" s="667">
        <v>0</v>
      </c>
      <c r="P10" s="661">
        <f t="shared" si="0"/>
        <v>0</v>
      </c>
      <c r="R10" s="1004"/>
    </row>
    <row r="11" spans="1:21" s="643" customFormat="1" ht="16.5" customHeight="1" x14ac:dyDescent="0.2">
      <c r="A11" s="643">
        <v>3</v>
      </c>
      <c r="B11" s="670" t="s">
        <v>40</v>
      </c>
      <c r="C11" s="667">
        <f t="shared" si="1"/>
        <v>4594</v>
      </c>
      <c r="D11" s="661">
        <f t="shared" si="2"/>
        <v>100</v>
      </c>
      <c r="E11" s="655">
        <v>251</v>
      </c>
      <c r="F11" s="656">
        <v>5.4636482368306494</v>
      </c>
      <c r="G11" s="667">
        <v>2835</v>
      </c>
      <c r="H11" s="661">
        <v>61.710927296473663</v>
      </c>
      <c r="I11" s="667">
        <v>394</v>
      </c>
      <c r="J11" s="661">
        <v>8.5764040052242052</v>
      </c>
      <c r="K11" s="667">
        <v>911</v>
      </c>
      <c r="L11" s="661">
        <v>19.830213321723988</v>
      </c>
      <c r="M11" s="655">
        <v>203</v>
      </c>
      <c r="N11" s="656">
        <v>4.4188071397474964</v>
      </c>
      <c r="O11" s="667">
        <v>0</v>
      </c>
      <c r="P11" s="661">
        <f t="shared" si="0"/>
        <v>0</v>
      </c>
      <c r="R11" s="1004"/>
    </row>
    <row r="12" spans="1:21" s="643" customFormat="1" ht="16.5" customHeight="1" x14ac:dyDescent="0.2">
      <c r="A12" s="643">
        <v>4</v>
      </c>
      <c r="B12" s="670" t="s">
        <v>41</v>
      </c>
      <c r="C12" s="667">
        <f t="shared" si="1"/>
        <v>749</v>
      </c>
      <c r="D12" s="661">
        <f t="shared" si="2"/>
        <v>100</v>
      </c>
      <c r="E12" s="655">
        <v>0</v>
      </c>
      <c r="F12" s="656">
        <v>0</v>
      </c>
      <c r="G12" s="667">
        <v>625</v>
      </c>
      <c r="H12" s="661">
        <v>83.44459279038719</v>
      </c>
      <c r="I12" s="667">
        <v>124</v>
      </c>
      <c r="J12" s="661">
        <v>16.555407209612817</v>
      </c>
      <c r="K12" s="667">
        <v>0</v>
      </c>
      <c r="L12" s="661">
        <v>0</v>
      </c>
      <c r="M12" s="655">
        <v>0</v>
      </c>
      <c r="N12" s="656">
        <v>0</v>
      </c>
      <c r="O12" s="667">
        <v>0</v>
      </c>
      <c r="P12" s="661">
        <f t="shared" si="0"/>
        <v>0</v>
      </c>
      <c r="R12" s="1004"/>
    </row>
    <row r="13" spans="1:21" s="643" customFormat="1" ht="16.5" customHeight="1" x14ac:dyDescent="0.2">
      <c r="A13" s="643">
        <v>5</v>
      </c>
      <c r="B13" s="670" t="s">
        <v>9</v>
      </c>
      <c r="C13" s="667">
        <f t="shared" si="1"/>
        <v>14091</v>
      </c>
      <c r="D13" s="661">
        <f t="shared" si="2"/>
        <v>100</v>
      </c>
      <c r="E13" s="655">
        <v>9408</v>
      </c>
      <c r="F13" s="656">
        <v>66.766020864381531</v>
      </c>
      <c r="G13" s="667">
        <v>1455</v>
      </c>
      <c r="H13" s="661">
        <v>10.325739833936556</v>
      </c>
      <c r="I13" s="667">
        <v>1111</v>
      </c>
      <c r="J13" s="661">
        <v>7.8844652615144426</v>
      </c>
      <c r="K13" s="667">
        <v>2113</v>
      </c>
      <c r="L13" s="661">
        <v>14.995387126534668</v>
      </c>
      <c r="M13" s="655">
        <v>4</v>
      </c>
      <c r="N13" s="656">
        <v>2.8386913632815272E-2</v>
      </c>
      <c r="O13" s="667">
        <v>0</v>
      </c>
      <c r="P13" s="661">
        <f t="shared" si="0"/>
        <v>0</v>
      </c>
      <c r="R13" s="1004"/>
    </row>
    <row r="14" spans="1:21" s="643" customFormat="1" ht="16.5" customHeight="1" x14ac:dyDescent="0.2">
      <c r="A14" s="643">
        <v>6</v>
      </c>
      <c r="B14" s="670" t="s">
        <v>8</v>
      </c>
      <c r="C14" s="667">
        <f t="shared" si="1"/>
        <v>160</v>
      </c>
      <c r="D14" s="661">
        <f t="shared" si="2"/>
        <v>100</v>
      </c>
      <c r="E14" s="655">
        <v>0</v>
      </c>
      <c r="F14" s="656">
        <v>0</v>
      </c>
      <c r="G14" s="667">
        <v>160</v>
      </c>
      <c r="H14" s="661">
        <v>100</v>
      </c>
      <c r="I14" s="667">
        <v>0</v>
      </c>
      <c r="J14" s="661">
        <v>0</v>
      </c>
      <c r="K14" s="667">
        <v>0</v>
      </c>
      <c r="L14" s="661">
        <v>0</v>
      </c>
      <c r="M14" s="655">
        <v>0</v>
      </c>
      <c r="N14" s="656">
        <v>0</v>
      </c>
      <c r="O14" s="667">
        <v>0</v>
      </c>
      <c r="P14" s="661">
        <f t="shared" si="0"/>
        <v>0</v>
      </c>
      <c r="R14" s="1004"/>
    </row>
    <row r="15" spans="1:21" s="645" customFormat="1" ht="16.5" customHeight="1" x14ac:dyDescent="0.2">
      <c r="A15" s="645">
        <v>7</v>
      </c>
      <c r="B15" s="670" t="s">
        <v>7</v>
      </c>
      <c r="C15" s="667">
        <f t="shared" si="1"/>
        <v>53153</v>
      </c>
      <c r="D15" s="661">
        <f t="shared" si="2"/>
        <v>100</v>
      </c>
      <c r="E15" s="655">
        <v>13210</v>
      </c>
      <c r="F15" s="656">
        <v>24.852783474121875</v>
      </c>
      <c r="G15" s="667">
        <v>20737</v>
      </c>
      <c r="H15" s="661">
        <v>39.013790378718042</v>
      </c>
      <c r="I15" s="667">
        <v>13684</v>
      </c>
      <c r="J15" s="661">
        <v>25.744548755479464</v>
      </c>
      <c r="K15" s="667">
        <v>5522</v>
      </c>
      <c r="L15" s="661">
        <v>10.388877391680621</v>
      </c>
      <c r="M15" s="655">
        <v>0</v>
      </c>
      <c r="N15" s="656">
        <v>0</v>
      </c>
      <c r="O15" s="667">
        <v>0</v>
      </c>
      <c r="P15" s="661">
        <f t="shared" si="0"/>
        <v>0</v>
      </c>
      <c r="R15" s="1004"/>
    </row>
    <row r="16" spans="1:21" s="645" customFormat="1" ht="16.5" customHeight="1" x14ac:dyDescent="0.2">
      <c r="A16" s="645">
        <v>8</v>
      </c>
      <c r="B16" s="670" t="s">
        <v>43</v>
      </c>
      <c r="C16" s="667">
        <f t="shared" si="1"/>
        <v>10423</v>
      </c>
      <c r="D16" s="661">
        <f t="shared" si="2"/>
        <v>100</v>
      </c>
      <c r="E16" s="655">
        <v>945</v>
      </c>
      <c r="F16" s="656">
        <v>9.0664875755540635</v>
      </c>
      <c r="G16" s="667">
        <v>7296</v>
      </c>
      <c r="H16" s="661">
        <v>69.999040583325339</v>
      </c>
      <c r="I16" s="667">
        <v>447</v>
      </c>
      <c r="J16" s="661">
        <v>4.288592535738271</v>
      </c>
      <c r="K16" s="667">
        <v>1735</v>
      </c>
      <c r="L16" s="661">
        <v>16.645879305382326</v>
      </c>
      <c r="M16" s="655">
        <v>0</v>
      </c>
      <c r="N16" s="656">
        <v>0</v>
      </c>
      <c r="O16" s="667">
        <v>0</v>
      </c>
      <c r="P16" s="661">
        <f t="shared" si="0"/>
        <v>0</v>
      </c>
      <c r="R16" s="1004"/>
    </row>
    <row r="17" spans="1:18" s="645" customFormat="1" ht="16.5" customHeight="1" x14ac:dyDescent="0.2">
      <c r="A17" s="645">
        <v>9</v>
      </c>
      <c r="B17" s="670" t="s">
        <v>44</v>
      </c>
      <c r="C17" s="667">
        <f t="shared" si="1"/>
        <v>24099</v>
      </c>
      <c r="D17" s="661">
        <f t="shared" si="2"/>
        <v>100</v>
      </c>
      <c r="E17" s="655">
        <v>10258</v>
      </c>
      <c r="F17" s="656">
        <v>42.566081580148548</v>
      </c>
      <c r="G17" s="667">
        <v>11941</v>
      </c>
      <c r="H17" s="661">
        <v>49.549773849537324</v>
      </c>
      <c r="I17" s="667">
        <v>1900</v>
      </c>
      <c r="J17" s="661">
        <v>7.8841445703141204</v>
      </c>
      <c r="K17" s="667">
        <v>0</v>
      </c>
      <c r="L17" s="661">
        <v>0</v>
      </c>
      <c r="M17" s="655">
        <v>0</v>
      </c>
      <c r="N17" s="656">
        <v>0</v>
      </c>
      <c r="O17" s="667">
        <v>0</v>
      </c>
      <c r="P17" s="661">
        <f t="shared" si="0"/>
        <v>0</v>
      </c>
      <c r="R17" s="1004"/>
    </row>
    <row r="18" spans="1:18" s="645" customFormat="1" ht="16.5" customHeight="1" x14ac:dyDescent="0.2">
      <c r="A18" s="645">
        <v>10</v>
      </c>
      <c r="B18" s="670" t="s">
        <v>6</v>
      </c>
      <c r="C18" s="667">
        <f t="shared" si="1"/>
        <v>22027</v>
      </c>
      <c r="D18" s="661">
        <f t="shared" si="2"/>
        <v>100</v>
      </c>
      <c r="E18" s="655">
        <v>11585</v>
      </c>
      <c r="F18" s="656">
        <v>52.594543060789036</v>
      </c>
      <c r="G18" s="667">
        <v>8181</v>
      </c>
      <c r="H18" s="661">
        <v>37.14078176783039</v>
      </c>
      <c r="I18" s="667">
        <v>787</v>
      </c>
      <c r="J18" s="661">
        <v>3.5728878194942566</v>
      </c>
      <c r="K18" s="667">
        <v>1474</v>
      </c>
      <c r="L18" s="661">
        <v>6.6917873518863216</v>
      </c>
      <c r="M18" s="655">
        <v>0</v>
      </c>
      <c r="N18" s="656">
        <v>0</v>
      </c>
      <c r="O18" s="667">
        <v>0</v>
      </c>
      <c r="P18" s="661">
        <f t="shared" si="0"/>
        <v>0</v>
      </c>
      <c r="R18" s="1004"/>
    </row>
    <row r="19" spans="1:18" s="643" customFormat="1" ht="16.5" customHeight="1" x14ac:dyDescent="0.2">
      <c r="A19" s="643">
        <v>11</v>
      </c>
      <c r="B19" s="670" t="s">
        <v>5</v>
      </c>
      <c r="C19" s="667">
        <f t="shared" si="1"/>
        <v>18738</v>
      </c>
      <c r="D19" s="661">
        <f t="shared" si="2"/>
        <v>100</v>
      </c>
      <c r="E19" s="655">
        <v>13959</v>
      </c>
      <c r="F19" s="656">
        <v>74.49567723342939</v>
      </c>
      <c r="G19" s="667">
        <v>2774</v>
      </c>
      <c r="H19" s="661">
        <v>14.804141317109618</v>
      </c>
      <c r="I19" s="667">
        <v>795</v>
      </c>
      <c r="J19" s="661">
        <v>4.2427153378162021</v>
      </c>
      <c r="K19" s="667">
        <v>1210</v>
      </c>
      <c r="L19" s="661">
        <v>6.457466111644786</v>
      </c>
      <c r="M19" s="655">
        <v>0</v>
      </c>
      <c r="N19" s="656">
        <v>0</v>
      </c>
      <c r="O19" s="667">
        <v>0</v>
      </c>
      <c r="P19" s="661">
        <f t="shared" si="0"/>
        <v>0</v>
      </c>
      <c r="R19" s="1004"/>
    </row>
    <row r="20" spans="1:18" s="643" customFormat="1" ht="16.5" customHeight="1" x14ac:dyDescent="0.2">
      <c r="A20" s="643">
        <v>12</v>
      </c>
      <c r="B20" s="670" t="s">
        <v>38</v>
      </c>
      <c r="C20" s="667">
        <f t="shared" si="1"/>
        <v>14899</v>
      </c>
      <c r="D20" s="661">
        <f t="shared" si="2"/>
        <v>100</v>
      </c>
      <c r="E20" s="655">
        <v>2671</v>
      </c>
      <c r="F20" s="656">
        <v>17.927377676354116</v>
      </c>
      <c r="G20" s="667">
        <v>6230</v>
      </c>
      <c r="H20" s="661">
        <v>41.814886905161416</v>
      </c>
      <c r="I20" s="667">
        <v>3412</v>
      </c>
      <c r="J20" s="661">
        <v>22.900865829921472</v>
      </c>
      <c r="K20" s="667">
        <v>2586</v>
      </c>
      <c r="L20" s="661">
        <v>17.35686958856299</v>
      </c>
      <c r="M20" s="655">
        <v>0</v>
      </c>
      <c r="N20" s="656">
        <v>0</v>
      </c>
      <c r="O20" s="667">
        <v>0</v>
      </c>
      <c r="P20" s="661">
        <f t="shared" si="0"/>
        <v>0</v>
      </c>
      <c r="R20" s="1004"/>
    </row>
    <row r="21" spans="1:18" s="643" customFormat="1" ht="16.5" customHeight="1" x14ac:dyDescent="0.2">
      <c r="A21" s="643">
        <v>13</v>
      </c>
      <c r="B21" s="670" t="s">
        <v>45</v>
      </c>
      <c r="C21" s="667">
        <f t="shared" si="1"/>
        <v>26811</v>
      </c>
      <c r="D21" s="661">
        <f t="shared" si="2"/>
        <v>100</v>
      </c>
      <c r="E21" s="655">
        <v>3190</v>
      </c>
      <c r="F21" s="656">
        <v>11.898101525493269</v>
      </c>
      <c r="G21" s="667">
        <v>15266</v>
      </c>
      <c r="H21" s="661">
        <v>56.939315952407597</v>
      </c>
      <c r="I21" s="667">
        <v>2161</v>
      </c>
      <c r="J21" s="661">
        <v>8.0601245757338411</v>
      </c>
      <c r="K21" s="667">
        <v>6194</v>
      </c>
      <c r="L21" s="661">
        <v>23.102457946365298</v>
      </c>
      <c r="M21" s="655">
        <v>0</v>
      </c>
      <c r="N21" s="656">
        <v>0</v>
      </c>
      <c r="O21" s="667">
        <v>0</v>
      </c>
      <c r="P21" s="661">
        <f t="shared" si="0"/>
        <v>0</v>
      </c>
      <c r="R21" s="1004"/>
    </row>
    <row r="22" spans="1:18" s="643" customFormat="1" ht="16.5" customHeight="1" x14ac:dyDescent="0.2">
      <c r="A22" s="643">
        <v>14</v>
      </c>
      <c r="B22" s="670" t="s">
        <v>46</v>
      </c>
      <c r="C22" s="667">
        <f t="shared" si="1"/>
        <v>1396</v>
      </c>
      <c r="D22" s="661">
        <f t="shared" si="2"/>
        <v>100</v>
      </c>
      <c r="E22" s="655">
        <v>47</v>
      </c>
      <c r="F22" s="656">
        <v>3.36676217765043</v>
      </c>
      <c r="G22" s="667">
        <v>761</v>
      </c>
      <c r="H22" s="661">
        <v>54.512893982808016</v>
      </c>
      <c r="I22" s="667">
        <v>231</v>
      </c>
      <c r="J22" s="661">
        <v>16.54727793696275</v>
      </c>
      <c r="K22" s="667">
        <v>357</v>
      </c>
      <c r="L22" s="661">
        <v>25.573065902578797</v>
      </c>
      <c r="M22" s="655">
        <v>0</v>
      </c>
      <c r="N22" s="656">
        <v>0</v>
      </c>
      <c r="O22" s="667">
        <v>0</v>
      </c>
      <c r="P22" s="661">
        <f t="shared" si="0"/>
        <v>0</v>
      </c>
      <c r="R22" s="1004"/>
    </row>
    <row r="23" spans="1:18" s="643" customFormat="1" ht="16.5" customHeight="1" x14ac:dyDescent="0.2">
      <c r="A23" s="643">
        <v>15</v>
      </c>
      <c r="B23" s="670" t="s">
        <v>47</v>
      </c>
      <c r="C23" s="667">
        <f t="shared" si="1"/>
        <v>2846</v>
      </c>
      <c r="D23" s="661">
        <f t="shared" si="2"/>
        <v>100</v>
      </c>
      <c r="E23" s="655">
        <v>1602</v>
      </c>
      <c r="F23" s="656">
        <v>56.289529163738585</v>
      </c>
      <c r="G23" s="667">
        <v>854</v>
      </c>
      <c r="H23" s="661">
        <v>30.007027406886859</v>
      </c>
      <c r="I23" s="667">
        <v>276</v>
      </c>
      <c r="J23" s="661">
        <v>9.6978215038650735</v>
      </c>
      <c r="K23" s="667">
        <v>114</v>
      </c>
      <c r="L23" s="661">
        <v>4.0056219255094874</v>
      </c>
      <c r="M23" s="655">
        <v>0</v>
      </c>
      <c r="N23" s="656">
        <v>0</v>
      </c>
      <c r="O23" s="667">
        <v>0</v>
      </c>
      <c r="P23" s="661">
        <f t="shared" si="0"/>
        <v>0</v>
      </c>
      <c r="R23" s="1004"/>
    </row>
    <row r="24" spans="1:18" s="643" customFormat="1" ht="16.5" customHeight="1" x14ac:dyDescent="0.2">
      <c r="A24" s="643">
        <v>16</v>
      </c>
      <c r="B24" s="670" t="s">
        <v>48</v>
      </c>
      <c r="C24" s="667">
        <f t="shared" si="1"/>
        <v>1429</v>
      </c>
      <c r="D24" s="661">
        <f t="shared" si="2"/>
        <v>100</v>
      </c>
      <c r="E24" s="655">
        <v>0</v>
      </c>
      <c r="F24" s="656">
        <v>0</v>
      </c>
      <c r="G24" s="667">
        <v>1423</v>
      </c>
      <c r="H24" s="661">
        <v>99.580125962211341</v>
      </c>
      <c r="I24" s="667">
        <v>6</v>
      </c>
      <c r="J24" s="661">
        <v>0.41987403778866339</v>
      </c>
      <c r="K24" s="667">
        <v>0</v>
      </c>
      <c r="L24" s="661">
        <v>0</v>
      </c>
      <c r="M24" s="655">
        <v>0</v>
      </c>
      <c r="N24" s="656">
        <v>0</v>
      </c>
      <c r="O24" s="667">
        <v>0</v>
      </c>
      <c r="P24" s="661">
        <f t="shared" si="0"/>
        <v>0</v>
      </c>
      <c r="R24" s="1004"/>
    </row>
    <row r="25" spans="1:18" s="643" customFormat="1" ht="16.5" customHeight="1" x14ac:dyDescent="0.2">
      <c r="A25" s="643">
        <v>17</v>
      </c>
      <c r="B25" s="670" t="s">
        <v>49</v>
      </c>
      <c r="C25" s="667">
        <f>E25+G25+I25+K25+M25+O25</f>
        <v>917</v>
      </c>
      <c r="D25" s="661">
        <f t="shared" si="2"/>
        <v>100</v>
      </c>
      <c r="E25" s="655">
        <v>0</v>
      </c>
      <c r="F25" s="656">
        <v>0</v>
      </c>
      <c r="G25" s="667">
        <v>854</v>
      </c>
      <c r="H25" s="661">
        <v>93.129770992366417</v>
      </c>
      <c r="I25" s="667">
        <v>63</v>
      </c>
      <c r="J25" s="661">
        <v>6.8702290076335881</v>
      </c>
      <c r="K25" s="667">
        <v>0</v>
      </c>
      <c r="L25" s="661">
        <v>0</v>
      </c>
      <c r="M25" s="655">
        <v>0</v>
      </c>
      <c r="N25" s="656">
        <v>0</v>
      </c>
      <c r="O25" s="667">
        <v>0</v>
      </c>
      <c r="P25" s="661">
        <f t="shared" si="0"/>
        <v>0</v>
      </c>
      <c r="R25" s="1004"/>
    </row>
    <row r="26" spans="1:18" s="643" customFormat="1" ht="16.5" customHeight="1" x14ac:dyDescent="0.2">
      <c r="B26" s="670" t="s">
        <v>4</v>
      </c>
      <c r="C26" s="667">
        <f t="shared" si="1"/>
        <v>3</v>
      </c>
      <c r="D26" s="661">
        <f t="shared" si="2"/>
        <v>100</v>
      </c>
      <c r="E26" s="655">
        <v>1</v>
      </c>
      <c r="F26" s="656">
        <v>33.333333333333329</v>
      </c>
      <c r="G26" s="667">
        <v>2</v>
      </c>
      <c r="H26" s="661">
        <v>66.666666666666657</v>
      </c>
      <c r="I26" s="667">
        <v>0</v>
      </c>
      <c r="J26" s="661">
        <v>0</v>
      </c>
      <c r="K26" s="667">
        <v>0</v>
      </c>
      <c r="L26" s="661">
        <v>0</v>
      </c>
      <c r="M26" s="655">
        <v>0</v>
      </c>
      <c r="N26" s="656">
        <v>0</v>
      </c>
      <c r="O26" s="667">
        <v>0</v>
      </c>
      <c r="P26" s="661">
        <f t="shared" si="0"/>
        <v>0</v>
      </c>
      <c r="R26" s="1004"/>
    </row>
    <row r="27" spans="1:18" s="641" customFormat="1" ht="14.25" x14ac:dyDescent="0.2">
      <c r="B27" s="662" t="s">
        <v>3</v>
      </c>
      <c r="C27" s="668">
        <f>SUM(C9:C26)</f>
        <v>209416</v>
      </c>
      <c r="D27" s="665">
        <f>C27/$C27*100</f>
        <v>100</v>
      </c>
      <c r="E27" s="663">
        <f>SUM(E9:E26)</f>
        <v>67131</v>
      </c>
      <c r="F27" s="664">
        <f>E27/$C27*100</f>
        <v>32.056289872789087</v>
      </c>
      <c r="G27" s="668">
        <f>SUM(G9:G26)</f>
        <v>92444</v>
      </c>
      <c r="H27" s="665">
        <f>G27/$C27*100</f>
        <v>44.143713947358371</v>
      </c>
      <c r="I27" s="668">
        <f>SUM(I9:I26)</f>
        <v>27418</v>
      </c>
      <c r="J27" s="665">
        <f>I27/$C27*100</f>
        <v>13.092600374374449</v>
      </c>
      <c r="K27" s="668">
        <f>SUM(K9:K26)</f>
        <v>22216</v>
      </c>
      <c r="L27" s="665">
        <f>K27/$C27*100</f>
        <v>10.608549490010315</v>
      </c>
      <c r="M27" s="663">
        <f>SUM(M9:M26)</f>
        <v>207</v>
      </c>
      <c r="N27" s="664">
        <f>M27/$C27*100</f>
        <v>9.8846315467777057E-2</v>
      </c>
      <c r="O27" s="668">
        <f>SUM(O9:O26)</f>
        <v>0</v>
      </c>
      <c r="P27" s="665">
        <f>O27/$C27*100</f>
        <v>0</v>
      </c>
    </row>
    <row r="28" spans="1:18" s="641" customFormat="1" ht="14.25" hidden="1" x14ac:dyDescent="0.2">
      <c r="A28" s="638">
        <v>18</v>
      </c>
      <c r="B28" s="638" t="s">
        <v>42</v>
      </c>
      <c r="C28" s="646"/>
      <c r="D28" s="647"/>
      <c r="E28" s="646"/>
      <c r="F28" s="647"/>
      <c r="G28" s="646"/>
      <c r="H28" s="647"/>
      <c r="I28" s="646"/>
      <c r="J28" s="647"/>
      <c r="K28" s="646"/>
      <c r="L28" s="647"/>
      <c r="M28" s="646"/>
      <c r="N28" s="647"/>
      <c r="O28" s="646"/>
      <c r="P28" s="647"/>
    </row>
    <row r="29" spans="1:18" s="649" customFormat="1" hidden="1" x14ac:dyDescent="0.2">
      <c r="A29" s="638">
        <v>19</v>
      </c>
      <c r="B29" s="638" t="s">
        <v>50</v>
      </c>
      <c r="C29" s="648"/>
      <c r="D29" s="648"/>
      <c r="E29" s="648"/>
      <c r="F29" s="648"/>
      <c r="G29" s="648"/>
      <c r="H29" s="648"/>
      <c r="I29" s="648"/>
      <c r="K29" s="648"/>
      <c r="L29" s="648"/>
      <c r="M29" s="648"/>
      <c r="N29" s="648"/>
      <c r="O29" s="648"/>
      <c r="P29" s="648"/>
    </row>
    <row r="30" spans="1:18" hidden="1" x14ac:dyDescent="0.2">
      <c r="C30" s="651"/>
      <c r="D30" s="651"/>
      <c r="E30" s="651"/>
      <c r="F30" s="651"/>
      <c r="G30" s="651"/>
      <c r="H30" s="651"/>
      <c r="I30" s="651"/>
      <c r="J30" s="651"/>
      <c r="K30" s="651"/>
      <c r="L30" s="651"/>
      <c r="M30" s="651"/>
      <c r="N30" s="651"/>
      <c r="O30" s="651"/>
      <c r="P30" s="651"/>
    </row>
    <row r="31" spans="1:18" hidden="1" x14ac:dyDescent="0.2">
      <c r="B31" s="652"/>
      <c r="C31" s="653"/>
      <c r="D31" s="653"/>
      <c r="E31" s="653"/>
      <c r="F31" s="653"/>
      <c r="G31" s="653"/>
      <c r="M31" s="652"/>
      <c r="N31" s="652"/>
    </row>
    <row r="32" spans="1:18" hidden="1" x14ac:dyDescent="0.2">
      <c r="B32" s="652"/>
      <c r="D32" s="652"/>
      <c r="M32" s="652"/>
      <c r="N32" s="652"/>
    </row>
    <row r="33" spans="2:14" hidden="1" x14ac:dyDescent="0.2">
      <c r="B33" s="652"/>
      <c r="D33" s="652"/>
      <c r="M33" s="652"/>
      <c r="N33" s="652"/>
    </row>
    <row r="34" spans="2:14" hidden="1" x14ac:dyDescent="0.2">
      <c r="B34" s="652"/>
      <c r="D34" s="652"/>
      <c r="M34" s="652"/>
      <c r="N34" s="652"/>
    </row>
    <row r="35" spans="2:14" hidden="1" x14ac:dyDescent="0.2">
      <c r="B35" s="652"/>
      <c r="D35" s="652"/>
      <c r="M35" s="652"/>
      <c r="N35" s="652"/>
    </row>
    <row r="36" spans="2:14" hidden="1" x14ac:dyDescent="0.2">
      <c r="B36" s="652"/>
      <c r="D36" s="652"/>
      <c r="M36" s="652"/>
      <c r="N36" s="652"/>
    </row>
    <row r="37" spans="2:14" hidden="1" x14ac:dyDescent="0.2">
      <c r="B37" s="652"/>
      <c r="D37" s="652"/>
      <c r="M37" s="652"/>
      <c r="N37" s="652"/>
    </row>
    <row r="38" spans="2:14" hidden="1" x14ac:dyDescent="0.2">
      <c r="B38" s="652"/>
      <c r="D38" s="652"/>
      <c r="M38" s="652"/>
      <c r="N38" s="652"/>
    </row>
    <row r="39" spans="2:14" hidden="1" x14ac:dyDescent="0.2">
      <c r="B39" s="652"/>
      <c r="D39" s="652"/>
      <c r="M39" s="652"/>
      <c r="N39" s="652"/>
    </row>
    <row r="40" spans="2:14" hidden="1" x14ac:dyDescent="0.2">
      <c r="B40" s="652"/>
      <c r="D40" s="652"/>
      <c r="M40" s="652"/>
      <c r="N40" s="652"/>
    </row>
    <row r="41" spans="2:14" x14ac:dyDescent="0.2">
      <c r="B41" s="652"/>
      <c r="D41" s="652"/>
      <c r="M41" s="652"/>
      <c r="N41" s="652"/>
    </row>
    <row r="42" spans="2:14" x14ac:dyDescent="0.2">
      <c r="B42" s="652"/>
      <c r="D42" s="652"/>
      <c r="M42" s="652"/>
      <c r="N42" s="652"/>
    </row>
    <row r="43" spans="2:14" x14ac:dyDescent="0.2">
      <c r="B43" s="652"/>
      <c r="D43" s="652"/>
      <c r="M43" s="652"/>
      <c r="N43" s="652"/>
    </row>
    <row r="44" spans="2:14" x14ac:dyDescent="0.2">
      <c r="D44" s="652"/>
      <c r="M44" s="652"/>
      <c r="N44" s="652"/>
    </row>
    <row r="45" spans="2:14" x14ac:dyDescent="0.2">
      <c r="D45" s="652"/>
      <c r="M45" s="652"/>
      <c r="N45" s="652"/>
    </row>
    <row r="46" spans="2:14" x14ac:dyDescent="0.2">
      <c r="D46" s="652"/>
      <c r="M46" s="652"/>
      <c r="N46" s="652"/>
    </row>
    <row r="47" spans="2:14" x14ac:dyDescent="0.2">
      <c r="D47" s="652"/>
      <c r="M47" s="652"/>
      <c r="N47" s="652"/>
    </row>
    <row r="48" spans="2:14" x14ac:dyDescent="0.2">
      <c r="D48" s="652"/>
    </row>
    <row r="49" spans="4:4" x14ac:dyDescent="0.2">
      <c r="D49" s="652"/>
    </row>
    <row r="50" spans="4:4" x14ac:dyDescent="0.2">
      <c r="D50" s="652"/>
    </row>
    <row r="51" spans="4:4" x14ac:dyDescent="0.2">
      <c r="D51" s="652"/>
    </row>
    <row r="52" spans="4:4" x14ac:dyDescent="0.2">
      <c r="D52" s="652"/>
    </row>
    <row r="53" spans="4:4" x14ac:dyDescent="0.2">
      <c r="D53" s="652"/>
    </row>
    <row r="54" spans="4:4" x14ac:dyDescent="0.2">
      <c r="D54" s="652"/>
    </row>
    <row r="55" spans="4:4" x14ac:dyDescent="0.2">
      <c r="D55" s="652"/>
    </row>
    <row r="56" spans="4:4" x14ac:dyDescent="0.2">
      <c r="D56" s="652"/>
    </row>
    <row r="57" spans="4:4" x14ac:dyDescent="0.2">
      <c r="D57" s="652"/>
    </row>
    <row r="58" spans="4:4" x14ac:dyDescent="0.2">
      <c r="D58" s="652"/>
    </row>
    <row r="59" spans="4:4" x14ac:dyDescent="0.2">
      <c r="D59" s="65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0" customWidth="1"/>
    <col min="2" max="2" width="26.5703125" style="650" bestFit="1" customWidth="1"/>
    <col min="3" max="3" width="7.85546875" style="650" customWidth="1"/>
    <col min="4" max="4" width="7" style="650" bestFit="1" customWidth="1"/>
    <col min="5" max="5" width="8.5703125" style="650" customWidth="1"/>
    <col min="6" max="6" width="5.42578125" style="650" customWidth="1"/>
    <col min="7" max="7" width="8.28515625" style="650" customWidth="1"/>
    <col min="8" max="8" width="7" style="650" bestFit="1" customWidth="1"/>
    <col min="9" max="9" width="9.7109375" style="650" customWidth="1"/>
    <col min="10" max="10" width="6" style="650" customWidth="1"/>
    <col min="11" max="11" width="7" style="650" customWidth="1"/>
    <col min="12" max="12" width="6" style="650" customWidth="1"/>
    <col min="13" max="13" width="7.140625" style="650" customWidth="1"/>
    <col min="14" max="14" width="6" style="650" customWidth="1"/>
    <col min="15" max="15" width="7.140625" style="650" customWidth="1"/>
    <col min="16" max="16" width="7.28515625" style="650" customWidth="1"/>
    <col min="17" max="16384" width="11.42578125" style="650"/>
  </cols>
  <sheetData>
    <row r="1" spans="1:21" s="629" customFormat="1" ht="12.75" customHeight="1" x14ac:dyDescent="0.2">
      <c r="B1" s="630" t="s">
        <v>35</v>
      </c>
      <c r="E1" s="631" t="s">
        <v>203</v>
      </c>
      <c r="F1" s="631"/>
      <c r="G1" s="631" t="s">
        <v>204</v>
      </c>
      <c r="H1" s="631"/>
      <c r="I1" s="631" t="s">
        <v>205</v>
      </c>
      <c r="J1" s="631"/>
      <c r="K1" s="631" t="s">
        <v>206</v>
      </c>
      <c r="L1" s="631"/>
      <c r="M1" s="631" t="s">
        <v>207</v>
      </c>
      <c r="N1" s="631"/>
      <c r="O1" s="631" t="s">
        <v>208</v>
      </c>
    </row>
    <row r="2" spans="1:21" s="632" customFormat="1" ht="48" customHeight="1" x14ac:dyDescent="0.2">
      <c r="B2" s="633"/>
      <c r="C2" s="633"/>
      <c r="D2" s="633"/>
      <c r="E2" s="633"/>
      <c r="F2" s="633"/>
      <c r="G2" s="633"/>
      <c r="H2" s="633"/>
    </row>
    <row r="3" spans="1:21" s="634" customFormat="1" ht="19.5" x14ac:dyDescent="0.2">
      <c r="B3" s="1042" t="s">
        <v>453</v>
      </c>
      <c r="C3" s="1042"/>
      <c r="D3" s="1042"/>
      <c r="E3" s="1042"/>
      <c r="F3" s="1042"/>
      <c r="G3" s="1042"/>
      <c r="H3" s="1042"/>
      <c r="I3" s="1042"/>
      <c r="J3" s="1042"/>
      <c r="K3" s="1042"/>
      <c r="L3" s="1042"/>
      <c r="M3" s="1042"/>
      <c r="N3" s="1042"/>
      <c r="O3" s="1042"/>
      <c r="P3" s="1042"/>
    </row>
    <row r="4" spans="1:21" s="634" customFormat="1" x14ac:dyDescent="0.2">
      <c r="B4" s="1047" t="str">
        <f>porsaad!B6</f>
        <v>Situación a 31 de enero de 2024</v>
      </c>
      <c r="C4" s="1047"/>
      <c r="D4" s="1047"/>
      <c r="E4" s="1047"/>
      <c r="F4" s="1047"/>
      <c r="G4" s="1047"/>
      <c r="H4" s="1047"/>
      <c r="I4" s="1047"/>
      <c r="J4" s="1047"/>
      <c r="K4" s="1047"/>
      <c r="L4" s="1047"/>
      <c r="M4" s="1047"/>
      <c r="N4" s="1047"/>
      <c r="O4" s="1047"/>
      <c r="P4" s="1047"/>
      <c r="Q4" s="635"/>
      <c r="R4" s="635"/>
      <c r="S4" s="635"/>
      <c r="T4" s="635"/>
      <c r="U4" s="635"/>
    </row>
    <row r="5" spans="1:21" s="470" customFormat="1" ht="7.5" customHeight="1" x14ac:dyDescent="0.2">
      <c r="B5" s="636"/>
      <c r="C5" s="637" t="s">
        <v>203</v>
      </c>
      <c r="D5" s="637"/>
      <c r="E5" s="637" t="s">
        <v>204</v>
      </c>
      <c r="F5" s="637"/>
      <c r="G5" s="637" t="s">
        <v>205</v>
      </c>
      <c r="H5" s="637"/>
      <c r="I5" s="637" t="s">
        <v>206</v>
      </c>
      <c r="J5" s="637"/>
      <c r="K5" s="638" t="s">
        <v>207</v>
      </c>
      <c r="L5" s="637"/>
      <c r="M5" s="638" t="s">
        <v>208</v>
      </c>
      <c r="O5" s="638" t="s">
        <v>208</v>
      </c>
    </row>
    <row r="6" spans="1:21" s="634" customFormat="1" ht="15" customHeight="1" x14ac:dyDescent="0.2">
      <c r="B6" s="654"/>
      <c r="C6" s="1170" t="s">
        <v>209</v>
      </c>
      <c r="D6" s="1171"/>
      <c r="E6" s="1171"/>
      <c r="F6" s="1171"/>
      <c r="G6" s="1171"/>
      <c r="H6" s="1171"/>
      <c r="I6" s="1171"/>
      <c r="J6" s="1171"/>
      <c r="K6" s="1171"/>
      <c r="L6" s="1171"/>
      <c r="M6" s="1171"/>
      <c r="N6" s="1171"/>
      <c r="O6" s="1171"/>
      <c r="P6" s="1172"/>
    </row>
    <row r="7" spans="1:21" s="634"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39" customFormat="1" ht="12" customHeight="1" x14ac:dyDescent="0.2">
      <c r="B8" s="1174"/>
      <c r="C8" s="657" t="s">
        <v>12</v>
      </c>
      <c r="D8" s="657" t="s">
        <v>31</v>
      </c>
      <c r="E8" s="657" t="s">
        <v>12</v>
      </c>
      <c r="F8" s="657" t="s">
        <v>31</v>
      </c>
      <c r="G8" s="657" t="s">
        <v>12</v>
      </c>
      <c r="H8" s="657" t="s">
        <v>31</v>
      </c>
      <c r="I8" s="657" t="s">
        <v>12</v>
      </c>
      <c r="J8" s="657" t="s">
        <v>31</v>
      </c>
      <c r="K8" s="657" t="s">
        <v>12</v>
      </c>
      <c r="L8" s="657" t="s">
        <v>31</v>
      </c>
      <c r="M8" s="657" t="s">
        <v>12</v>
      </c>
      <c r="N8" s="657" t="s">
        <v>31</v>
      </c>
      <c r="O8" s="657" t="s">
        <v>12</v>
      </c>
      <c r="P8" s="657" t="s">
        <v>31</v>
      </c>
      <c r="R8" s="640"/>
    </row>
    <row r="9" spans="1:21" s="641" customFormat="1" ht="16.5" customHeight="1" x14ac:dyDescent="0.2">
      <c r="A9" s="641">
        <v>1</v>
      </c>
      <c r="B9" s="669" t="s">
        <v>11</v>
      </c>
      <c r="C9" s="666">
        <f>E9+G9+I9+K9+M9+O9</f>
        <v>2705</v>
      </c>
      <c r="D9" s="660">
        <f>IFERROR(C9/$C9*100,"-")</f>
        <v>100</v>
      </c>
      <c r="E9" s="658">
        <v>0</v>
      </c>
      <c r="F9" s="659">
        <v>0</v>
      </c>
      <c r="G9" s="666">
        <v>2624</v>
      </c>
      <c r="H9" s="660">
        <v>97.005545286506461</v>
      </c>
      <c r="I9" s="666">
        <v>81</v>
      </c>
      <c r="J9" s="660">
        <v>2.9944547134935307</v>
      </c>
      <c r="K9" s="666">
        <v>0</v>
      </c>
      <c r="L9" s="660">
        <v>0</v>
      </c>
      <c r="M9" s="658">
        <v>0</v>
      </c>
      <c r="N9" s="659">
        <v>0</v>
      </c>
      <c r="O9" s="666">
        <v>0</v>
      </c>
      <c r="P9" s="660">
        <f>IFERROR(O9/$C9*100,"-")</f>
        <v>0</v>
      </c>
      <c r="R9" s="642"/>
    </row>
    <row r="10" spans="1:21" s="643" customFormat="1" ht="16.5" customHeight="1" x14ac:dyDescent="0.2">
      <c r="A10" s="643">
        <v>2</v>
      </c>
      <c r="B10" s="670" t="s">
        <v>10</v>
      </c>
      <c r="C10" s="667">
        <f t="shared" ref="C10:C26" si="0">E10+G10+I10+K10+M10+O10</f>
        <v>3368</v>
      </c>
      <c r="D10" s="661">
        <f t="shared" ref="D10:D26" si="1">IFERROR(C10/$C10*100,"-")</f>
        <v>100</v>
      </c>
      <c r="E10" s="655">
        <v>1</v>
      </c>
      <c r="F10" s="656">
        <v>2.969121140142518E-2</v>
      </c>
      <c r="G10" s="667">
        <v>3138</v>
      </c>
      <c r="H10" s="661">
        <v>93.171021377672218</v>
      </c>
      <c r="I10" s="667">
        <v>229</v>
      </c>
      <c r="J10" s="661">
        <v>6.7992874109263663</v>
      </c>
      <c r="K10" s="667">
        <v>0</v>
      </c>
      <c r="L10" s="661">
        <v>0</v>
      </c>
      <c r="M10" s="655">
        <v>0</v>
      </c>
      <c r="N10" s="656">
        <v>0</v>
      </c>
      <c r="O10" s="667">
        <v>0</v>
      </c>
      <c r="P10" s="661">
        <f t="shared" ref="P10:P26" si="2">IFERROR(O10/$C10*100,"-")</f>
        <v>0</v>
      </c>
      <c r="R10" s="644"/>
    </row>
    <row r="11" spans="1:21" s="643" customFormat="1" ht="16.5" customHeight="1" x14ac:dyDescent="0.2">
      <c r="A11" s="643">
        <v>3</v>
      </c>
      <c r="B11" s="670" t="s">
        <v>40</v>
      </c>
      <c r="C11" s="667">
        <f t="shared" si="0"/>
        <v>1668</v>
      </c>
      <c r="D11" s="661">
        <f t="shared" si="1"/>
        <v>100</v>
      </c>
      <c r="E11" s="655">
        <v>76</v>
      </c>
      <c r="F11" s="656">
        <v>4.5563549160671464</v>
      </c>
      <c r="G11" s="667">
        <v>1457</v>
      </c>
      <c r="H11" s="661">
        <v>87.350119904076735</v>
      </c>
      <c r="I11" s="667">
        <v>111</v>
      </c>
      <c r="J11" s="661">
        <v>6.6546762589928061</v>
      </c>
      <c r="K11" s="667">
        <v>6</v>
      </c>
      <c r="L11" s="661">
        <v>0.35971223021582738</v>
      </c>
      <c r="M11" s="655">
        <v>18</v>
      </c>
      <c r="N11" s="656">
        <v>1.079136690647482</v>
      </c>
      <c r="O11" s="667">
        <v>0</v>
      </c>
      <c r="P11" s="661">
        <f t="shared" si="2"/>
        <v>0</v>
      </c>
      <c r="R11" s="644"/>
    </row>
    <row r="12" spans="1:21" s="643" customFormat="1" ht="16.5" customHeight="1" x14ac:dyDescent="0.2">
      <c r="A12" s="643">
        <v>4</v>
      </c>
      <c r="B12" s="670" t="s">
        <v>41</v>
      </c>
      <c r="C12" s="667">
        <f t="shared" si="0"/>
        <v>365</v>
      </c>
      <c r="D12" s="661">
        <f t="shared" si="1"/>
        <v>100</v>
      </c>
      <c r="E12" s="655">
        <v>0</v>
      </c>
      <c r="F12" s="656">
        <v>0</v>
      </c>
      <c r="G12" s="667">
        <v>336</v>
      </c>
      <c r="H12" s="661">
        <v>92.054794520547944</v>
      </c>
      <c r="I12" s="667">
        <v>29</v>
      </c>
      <c r="J12" s="661">
        <v>7.9452054794520555</v>
      </c>
      <c r="K12" s="667">
        <v>0</v>
      </c>
      <c r="L12" s="661">
        <v>0</v>
      </c>
      <c r="M12" s="655">
        <v>0</v>
      </c>
      <c r="N12" s="656">
        <v>0</v>
      </c>
      <c r="O12" s="667">
        <v>0</v>
      </c>
      <c r="P12" s="661">
        <f t="shared" si="2"/>
        <v>0</v>
      </c>
      <c r="R12" s="644"/>
    </row>
    <row r="13" spans="1:21" s="643" customFormat="1" ht="16.5" customHeight="1" x14ac:dyDescent="0.2">
      <c r="A13" s="643">
        <v>5</v>
      </c>
      <c r="B13" s="670" t="s">
        <v>9</v>
      </c>
      <c r="C13" s="667">
        <f t="shared" si="0"/>
        <v>4003</v>
      </c>
      <c r="D13" s="661">
        <f t="shared" si="1"/>
        <v>100</v>
      </c>
      <c r="E13" s="655">
        <v>2368</v>
      </c>
      <c r="F13" s="656">
        <v>59.155633275043719</v>
      </c>
      <c r="G13" s="667">
        <v>941</v>
      </c>
      <c r="H13" s="661">
        <v>23.507369472895327</v>
      </c>
      <c r="I13" s="667">
        <v>258</v>
      </c>
      <c r="J13" s="661">
        <v>6.4451661254059465</v>
      </c>
      <c r="K13" s="667">
        <v>435</v>
      </c>
      <c r="L13" s="661">
        <v>10.866849862603049</v>
      </c>
      <c r="M13" s="655">
        <v>1</v>
      </c>
      <c r="N13" s="656">
        <v>2.4981264051961029E-2</v>
      </c>
      <c r="O13" s="667">
        <v>0</v>
      </c>
      <c r="P13" s="661">
        <f t="shared" si="2"/>
        <v>0</v>
      </c>
      <c r="R13" s="644"/>
    </row>
    <row r="14" spans="1:21" s="643" customFormat="1" ht="16.5" customHeight="1" x14ac:dyDescent="0.2">
      <c r="A14" s="643">
        <v>6</v>
      </c>
      <c r="B14" s="670" t="s">
        <v>8</v>
      </c>
      <c r="C14" s="667">
        <f t="shared" si="0"/>
        <v>81</v>
      </c>
      <c r="D14" s="661">
        <f t="shared" si="1"/>
        <v>100</v>
      </c>
      <c r="E14" s="655">
        <v>0</v>
      </c>
      <c r="F14" s="656">
        <v>0</v>
      </c>
      <c r="G14" s="667">
        <v>81</v>
      </c>
      <c r="H14" s="661">
        <v>100</v>
      </c>
      <c r="I14" s="667">
        <v>0</v>
      </c>
      <c r="J14" s="661">
        <v>0</v>
      </c>
      <c r="K14" s="667">
        <v>0</v>
      </c>
      <c r="L14" s="661">
        <v>0</v>
      </c>
      <c r="M14" s="655">
        <v>0</v>
      </c>
      <c r="N14" s="656">
        <v>0</v>
      </c>
      <c r="O14" s="667">
        <v>0</v>
      </c>
      <c r="P14" s="661">
        <f t="shared" si="2"/>
        <v>0</v>
      </c>
    </row>
    <row r="15" spans="1:21" s="645" customFormat="1" ht="16.5" customHeight="1" x14ac:dyDescent="0.2">
      <c r="A15" s="645">
        <v>7</v>
      </c>
      <c r="B15" s="670" t="s">
        <v>7</v>
      </c>
      <c r="C15" s="667">
        <f t="shared" si="0"/>
        <v>16726</v>
      </c>
      <c r="D15" s="661">
        <f t="shared" si="1"/>
        <v>100</v>
      </c>
      <c r="E15" s="655">
        <v>1966</v>
      </c>
      <c r="F15" s="656">
        <v>11.754155207461437</v>
      </c>
      <c r="G15" s="667">
        <v>11297</v>
      </c>
      <c r="H15" s="661">
        <v>67.541552074614373</v>
      </c>
      <c r="I15" s="667">
        <v>1656</v>
      </c>
      <c r="J15" s="661">
        <v>9.9007533181872542</v>
      </c>
      <c r="K15" s="667">
        <v>1807</v>
      </c>
      <c r="L15" s="661">
        <v>10.803539399736936</v>
      </c>
      <c r="M15" s="655">
        <v>0</v>
      </c>
      <c r="N15" s="656">
        <v>0</v>
      </c>
      <c r="O15" s="667">
        <v>0</v>
      </c>
      <c r="P15" s="661">
        <f t="shared" si="2"/>
        <v>0</v>
      </c>
    </row>
    <row r="16" spans="1:21" s="645" customFormat="1" ht="16.5" customHeight="1" x14ac:dyDescent="0.2">
      <c r="A16" s="645">
        <v>8</v>
      </c>
      <c r="B16" s="670" t="s">
        <v>43</v>
      </c>
      <c r="C16" s="667">
        <f t="shared" si="0"/>
        <v>3600</v>
      </c>
      <c r="D16" s="661">
        <f t="shared" si="1"/>
        <v>100</v>
      </c>
      <c r="E16" s="655">
        <v>170</v>
      </c>
      <c r="F16" s="656">
        <v>4.7222222222222223</v>
      </c>
      <c r="G16" s="667">
        <v>2785</v>
      </c>
      <c r="H16" s="661">
        <v>77.361111111111114</v>
      </c>
      <c r="I16" s="667">
        <v>151</v>
      </c>
      <c r="J16" s="661">
        <v>4.1944444444444446</v>
      </c>
      <c r="K16" s="667">
        <v>494</v>
      </c>
      <c r="L16" s="661">
        <v>13.722222222222221</v>
      </c>
      <c r="M16" s="655">
        <v>0</v>
      </c>
      <c r="N16" s="656">
        <v>0</v>
      </c>
      <c r="O16" s="667">
        <v>0</v>
      </c>
      <c r="P16" s="661">
        <f t="shared" si="2"/>
        <v>0</v>
      </c>
    </row>
    <row r="17" spans="1:16" s="645" customFormat="1" ht="16.5" customHeight="1" x14ac:dyDescent="0.2">
      <c r="A17" s="645">
        <v>9</v>
      </c>
      <c r="B17" s="670" t="s">
        <v>44</v>
      </c>
      <c r="C17" s="667">
        <f t="shared" si="0"/>
        <v>6097</v>
      </c>
      <c r="D17" s="661">
        <f t="shared" si="1"/>
        <v>100</v>
      </c>
      <c r="E17" s="655">
        <v>957</v>
      </c>
      <c r="F17" s="656">
        <v>15.696244054453009</v>
      </c>
      <c r="G17" s="667">
        <v>4784</v>
      </c>
      <c r="H17" s="661">
        <v>78.464818763326221</v>
      </c>
      <c r="I17" s="667">
        <v>356</v>
      </c>
      <c r="J17" s="661">
        <v>5.8389371822207643</v>
      </c>
      <c r="K17" s="667">
        <v>0</v>
      </c>
      <c r="L17" s="661">
        <v>0</v>
      </c>
      <c r="M17" s="655">
        <v>0</v>
      </c>
      <c r="N17" s="656">
        <v>0</v>
      </c>
      <c r="O17" s="667">
        <v>0</v>
      </c>
      <c r="P17" s="661">
        <f t="shared" si="2"/>
        <v>0</v>
      </c>
    </row>
    <row r="18" spans="1:16" s="645" customFormat="1" ht="16.5" customHeight="1" x14ac:dyDescent="0.2">
      <c r="A18" s="645">
        <v>10</v>
      </c>
      <c r="B18" s="670" t="s">
        <v>6</v>
      </c>
      <c r="C18" s="667">
        <f t="shared" si="0"/>
        <v>7312</v>
      </c>
      <c r="D18" s="661">
        <f t="shared" si="1"/>
        <v>100</v>
      </c>
      <c r="E18" s="655">
        <v>2730</v>
      </c>
      <c r="F18" s="656">
        <v>37.335886214442013</v>
      </c>
      <c r="G18" s="667">
        <v>3603</v>
      </c>
      <c r="H18" s="661">
        <v>49.275164113785557</v>
      </c>
      <c r="I18" s="667">
        <v>433</v>
      </c>
      <c r="J18" s="661">
        <v>5.9217724288840268</v>
      </c>
      <c r="K18" s="667">
        <v>546</v>
      </c>
      <c r="L18" s="661">
        <v>7.4671772428884022</v>
      </c>
      <c r="M18" s="655">
        <v>0</v>
      </c>
      <c r="N18" s="656">
        <v>0</v>
      </c>
      <c r="O18" s="667">
        <v>0</v>
      </c>
      <c r="P18" s="661">
        <f t="shared" si="2"/>
        <v>0</v>
      </c>
    </row>
    <row r="19" spans="1:16" s="643" customFormat="1" ht="16.5" customHeight="1" x14ac:dyDescent="0.2">
      <c r="A19" s="643">
        <v>11</v>
      </c>
      <c r="B19" s="670" t="s">
        <v>5</v>
      </c>
      <c r="C19" s="667">
        <f t="shared" si="0"/>
        <v>5884</v>
      </c>
      <c r="D19" s="661">
        <f t="shared" si="1"/>
        <v>100</v>
      </c>
      <c r="E19" s="655">
        <v>3736</v>
      </c>
      <c r="F19" s="656">
        <v>63.494221617946977</v>
      </c>
      <c r="G19" s="667">
        <v>1631</v>
      </c>
      <c r="H19" s="661">
        <v>27.719238613188306</v>
      </c>
      <c r="I19" s="667">
        <v>286</v>
      </c>
      <c r="J19" s="661">
        <v>4.8606390210740997</v>
      </c>
      <c r="K19" s="667">
        <v>231</v>
      </c>
      <c r="L19" s="661">
        <v>3.9259007477906187</v>
      </c>
      <c r="M19" s="655">
        <v>0</v>
      </c>
      <c r="N19" s="656">
        <v>0</v>
      </c>
      <c r="O19" s="667">
        <v>0</v>
      </c>
      <c r="P19" s="661">
        <f t="shared" si="2"/>
        <v>0</v>
      </c>
    </row>
    <row r="20" spans="1:16" s="643" customFormat="1" ht="16.5" customHeight="1" x14ac:dyDescent="0.2">
      <c r="A20" s="643">
        <v>12</v>
      </c>
      <c r="B20" s="670" t="s">
        <v>38</v>
      </c>
      <c r="C20" s="667">
        <f t="shared" si="0"/>
        <v>5792</v>
      </c>
      <c r="D20" s="661">
        <f t="shared" si="1"/>
        <v>100</v>
      </c>
      <c r="E20" s="655">
        <v>447</v>
      </c>
      <c r="F20" s="656">
        <v>7.7175414364640886</v>
      </c>
      <c r="G20" s="667">
        <v>3877</v>
      </c>
      <c r="H20" s="661">
        <v>66.937154696132595</v>
      </c>
      <c r="I20" s="667">
        <v>1140</v>
      </c>
      <c r="J20" s="661">
        <v>19.682320441988953</v>
      </c>
      <c r="K20" s="667">
        <v>328</v>
      </c>
      <c r="L20" s="661">
        <v>5.6629834254143647</v>
      </c>
      <c r="M20" s="655">
        <v>0</v>
      </c>
      <c r="N20" s="656">
        <v>0</v>
      </c>
      <c r="O20" s="667">
        <v>0</v>
      </c>
      <c r="P20" s="661">
        <f t="shared" si="2"/>
        <v>0</v>
      </c>
    </row>
    <row r="21" spans="1:16" s="643" customFormat="1" ht="16.5" customHeight="1" x14ac:dyDescent="0.2">
      <c r="A21" s="643">
        <v>13</v>
      </c>
      <c r="B21" s="670" t="s">
        <v>45</v>
      </c>
      <c r="C21" s="667">
        <f t="shared" si="0"/>
        <v>12814</v>
      </c>
      <c r="D21" s="661">
        <f t="shared" si="1"/>
        <v>100</v>
      </c>
      <c r="E21" s="655">
        <v>1240</v>
      </c>
      <c r="F21" s="656">
        <v>9.6769158732636189</v>
      </c>
      <c r="G21" s="667">
        <v>9372</v>
      </c>
      <c r="H21" s="661">
        <v>73.138754487279527</v>
      </c>
      <c r="I21" s="667">
        <v>929</v>
      </c>
      <c r="J21" s="661">
        <v>7.2498829405337917</v>
      </c>
      <c r="K21" s="667">
        <v>1273</v>
      </c>
      <c r="L21" s="661">
        <v>9.9344466989230522</v>
      </c>
      <c r="M21" s="655">
        <v>0</v>
      </c>
      <c r="N21" s="656">
        <v>0</v>
      </c>
      <c r="O21" s="667">
        <v>0</v>
      </c>
      <c r="P21" s="661">
        <f t="shared" si="2"/>
        <v>0</v>
      </c>
    </row>
    <row r="22" spans="1:16" s="643" customFormat="1" ht="16.5" customHeight="1" x14ac:dyDescent="0.2">
      <c r="A22" s="643">
        <v>14</v>
      </c>
      <c r="B22" s="670" t="s">
        <v>46</v>
      </c>
      <c r="C22" s="667">
        <f t="shared" si="0"/>
        <v>764</v>
      </c>
      <c r="D22" s="661">
        <f t="shared" si="1"/>
        <v>100</v>
      </c>
      <c r="E22" s="655">
        <v>5</v>
      </c>
      <c r="F22" s="656">
        <v>0.65445026178010468</v>
      </c>
      <c r="G22" s="667">
        <v>555</v>
      </c>
      <c r="H22" s="661">
        <v>72.643979057591622</v>
      </c>
      <c r="I22" s="667">
        <v>82</v>
      </c>
      <c r="J22" s="661">
        <v>10.732984293193718</v>
      </c>
      <c r="K22" s="667">
        <v>122</v>
      </c>
      <c r="L22" s="661">
        <v>15.968586387434556</v>
      </c>
      <c r="M22" s="655">
        <v>0</v>
      </c>
      <c r="N22" s="656">
        <v>0</v>
      </c>
      <c r="O22" s="667">
        <v>0</v>
      </c>
      <c r="P22" s="661">
        <f t="shared" si="2"/>
        <v>0</v>
      </c>
    </row>
    <row r="23" spans="1:16" s="643" customFormat="1" ht="16.5" customHeight="1" x14ac:dyDescent="0.2">
      <c r="A23" s="643">
        <v>15</v>
      </c>
      <c r="B23" s="670" t="s">
        <v>47</v>
      </c>
      <c r="C23" s="667">
        <f t="shared" si="0"/>
        <v>761</v>
      </c>
      <c r="D23" s="661">
        <f t="shared" si="1"/>
        <v>100</v>
      </c>
      <c r="E23" s="655">
        <v>482</v>
      </c>
      <c r="F23" s="656">
        <v>63.337713534822605</v>
      </c>
      <c r="G23" s="667">
        <v>242</v>
      </c>
      <c r="H23" s="661">
        <v>31.800262812089358</v>
      </c>
      <c r="I23" s="667">
        <v>36</v>
      </c>
      <c r="J23" s="661">
        <v>4.7306176084099869</v>
      </c>
      <c r="K23" s="667">
        <v>1</v>
      </c>
      <c r="L23" s="661">
        <v>0.13140604467805519</v>
      </c>
      <c r="M23" s="655">
        <v>0</v>
      </c>
      <c r="N23" s="656">
        <v>0</v>
      </c>
      <c r="O23" s="667">
        <v>0</v>
      </c>
      <c r="P23" s="661">
        <f t="shared" si="2"/>
        <v>0</v>
      </c>
    </row>
    <row r="24" spans="1:16" s="643" customFormat="1" ht="16.5" customHeight="1" x14ac:dyDescent="0.2">
      <c r="A24" s="643">
        <v>16</v>
      </c>
      <c r="B24" s="670" t="s">
        <v>48</v>
      </c>
      <c r="C24" s="667">
        <f t="shared" si="0"/>
        <v>708</v>
      </c>
      <c r="D24" s="661">
        <f t="shared" si="1"/>
        <v>100</v>
      </c>
      <c r="E24" s="655">
        <v>0</v>
      </c>
      <c r="F24" s="656">
        <v>0</v>
      </c>
      <c r="G24" s="667">
        <v>705</v>
      </c>
      <c r="H24" s="661">
        <v>99.576271186440678</v>
      </c>
      <c r="I24" s="667">
        <v>3</v>
      </c>
      <c r="J24" s="661">
        <v>0.42372881355932202</v>
      </c>
      <c r="K24" s="667">
        <v>0</v>
      </c>
      <c r="L24" s="661">
        <v>0</v>
      </c>
      <c r="M24" s="655">
        <v>0</v>
      </c>
      <c r="N24" s="656">
        <v>0</v>
      </c>
      <c r="O24" s="667">
        <v>0</v>
      </c>
      <c r="P24" s="661">
        <f t="shared" si="2"/>
        <v>0</v>
      </c>
    </row>
    <row r="25" spans="1:16" s="643" customFormat="1" ht="16.5" customHeight="1" x14ac:dyDescent="0.2">
      <c r="A25" s="643">
        <v>17</v>
      </c>
      <c r="B25" s="670" t="s">
        <v>49</v>
      </c>
      <c r="C25" s="667">
        <f t="shared" si="0"/>
        <v>496</v>
      </c>
      <c r="D25" s="661">
        <f t="shared" si="1"/>
        <v>100</v>
      </c>
      <c r="E25" s="655">
        <v>0</v>
      </c>
      <c r="F25" s="656">
        <v>0</v>
      </c>
      <c r="G25" s="667">
        <v>477</v>
      </c>
      <c r="H25" s="661">
        <v>96.16935483870968</v>
      </c>
      <c r="I25" s="667">
        <v>19</v>
      </c>
      <c r="J25" s="661">
        <v>3.8306451612903225</v>
      </c>
      <c r="K25" s="667">
        <v>0</v>
      </c>
      <c r="L25" s="661">
        <v>0</v>
      </c>
      <c r="M25" s="655">
        <v>0</v>
      </c>
      <c r="N25" s="656">
        <v>0</v>
      </c>
      <c r="O25" s="667">
        <v>0</v>
      </c>
      <c r="P25" s="661">
        <f t="shared" si="2"/>
        <v>0</v>
      </c>
    </row>
    <row r="26" spans="1:16" s="643" customFormat="1" ht="16.5" customHeight="1" x14ac:dyDescent="0.2">
      <c r="B26" s="670" t="s">
        <v>4</v>
      </c>
      <c r="C26" s="667">
        <f t="shared" si="0"/>
        <v>1</v>
      </c>
      <c r="D26" s="661">
        <f t="shared" si="1"/>
        <v>100</v>
      </c>
      <c r="E26" s="655">
        <v>0</v>
      </c>
      <c r="F26" s="656">
        <v>0</v>
      </c>
      <c r="G26" s="667">
        <v>1</v>
      </c>
      <c r="H26" s="661">
        <v>100</v>
      </c>
      <c r="I26" s="667">
        <v>0</v>
      </c>
      <c r="J26" s="661">
        <v>0</v>
      </c>
      <c r="K26" s="667">
        <v>0</v>
      </c>
      <c r="L26" s="661">
        <v>0</v>
      </c>
      <c r="M26" s="655">
        <v>0</v>
      </c>
      <c r="N26" s="656">
        <v>0</v>
      </c>
      <c r="O26" s="667">
        <v>0</v>
      </c>
      <c r="P26" s="661">
        <f t="shared" si="2"/>
        <v>0</v>
      </c>
    </row>
    <row r="27" spans="1:16" s="641" customFormat="1" ht="14.25" x14ac:dyDescent="0.2">
      <c r="B27" s="662" t="s">
        <v>3</v>
      </c>
      <c r="C27" s="668">
        <f>SUM(C9:C26)</f>
        <v>73145</v>
      </c>
      <c r="D27" s="665">
        <f>C27/$C27*100</f>
        <v>100</v>
      </c>
      <c r="E27" s="668">
        <f>SUM(E9:E26)</f>
        <v>14178</v>
      </c>
      <c r="F27" s="664">
        <f>E27/$C27*100</f>
        <v>19.383416501469682</v>
      </c>
      <c r="G27" s="668">
        <f>SUM(G9:G26)</f>
        <v>47906</v>
      </c>
      <c r="H27" s="665">
        <f>G27/$C27*100</f>
        <v>65.494565588898766</v>
      </c>
      <c r="I27" s="668">
        <f>SUM(I9:I26)</f>
        <v>5799</v>
      </c>
      <c r="J27" s="665">
        <f>I27/$C27*100</f>
        <v>7.9280880442955768</v>
      </c>
      <c r="K27" s="668">
        <f>SUM(K9:K26)</f>
        <v>5243</v>
      </c>
      <c r="L27" s="665">
        <f>K27/$C27*100</f>
        <v>7.1679540638457855</v>
      </c>
      <c r="M27" s="668">
        <f>SUM(M9:M26)</f>
        <v>19</v>
      </c>
      <c r="N27" s="664">
        <f>M27/$C27*100</f>
        <v>2.5975801490190714E-2</v>
      </c>
      <c r="O27" s="668">
        <f>SUM(O9:O26)</f>
        <v>0</v>
      </c>
      <c r="P27" s="665">
        <f>O27/$C27*100</f>
        <v>0</v>
      </c>
    </row>
    <row r="28" spans="1:16" s="641" customFormat="1" ht="14.25" hidden="1" x14ac:dyDescent="0.2">
      <c r="A28" s="638">
        <v>18</v>
      </c>
      <c r="B28" s="638" t="s">
        <v>42</v>
      </c>
      <c r="C28" s="646"/>
      <c r="D28" s="647"/>
      <c r="E28" s="646"/>
      <c r="F28" s="647"/>
      <c r="G28" s="646"/>
      <c r="H28" s="647"/>
      <c r="I28" s="646"/>
      <c r="J28" s="647"/>
      <c r="K28" s="646"/>
      <c r="L28" s="647"/>
      <c r="M28" s="646"/>
      <c r="N28" s="647"/>
      <c r="O28" s="646"/>
      <c r="P28" s="647"/>
    </row>
    <row r="29" spans="1:16" s="649" customFormat="1" hidden="1" x14ac:dyDescent="0.2">
      <c r="A29" s="638">
        <v>19</v>
      </c>
      <c r="B29" s="638" t="s">
        <v>50</v>
      </c>
      <c r="C29" s="648"/>
      <c r="D29" s="648"/>
      <c r="E29" s="648"/>
      <c r="F29" s="648"/>
      <c r="G29" s="648"/>
      <c r="H29" s="648"/>
      <c r="I29" s="648"/>
      <c r="K29" s="648"/>
      <c r="L29" s="648"/>
      <c r="M29" s="648"/>
      <c r="N29" s="648"/>
      <c r="O29" s="648"/>
      <c r="P29" s="648"/>
    </row>
    <row r="30" spans="1:16" hidden="1" x14ac:dyDescent="0.2">
      <c r="C30" s="651"/>
      <c r="D30" s="651"/>
      <c r="E30" s="651"/>
      <c r="F30" s="651"/>
      <c r="G30" s="651"/>
      <c r="H30" s="651"/>
      <c r="I30" s="651"/>
      <c r="J30" s="651"/>
      <c r="K30" s="651"/>
      <c r="L30" s="651"/>
      <c r="M30" s="651"/>
      <c r="N30" s="651"/>
      <c r="O30" s="651"/>
      <c r="P30" s="651"/>
    </row>
    <row r="31" spans="1:16" hidden="1" x14ac:dyDescent="0.2">
      <c r="B31" s="652"/>
      <c r="C31" s="653"/>
      <c r="D31" s="653"/>
      <c r="E31" s="653"/>
      <c r="F31" s="653"/>
      <c r="G31" s="653"/>
      <c r="M31" s="652"/>
      <c r="N31" s="652"/>
    </row>
    <row r="32" spans="1:16" hidden="1" x14ac:dyDescent="0.2">
      <c r="B32" s="652"/>
      <c r="D32" s="652"/>
      <c r="M32" s="652"/>
      <c r="N32" s="652"/>
    </row>
    <row r="33" spans="2:14" hidden="1" x14ac:dyDescent="0.2">
      <c r="B33" s="652"/>
      <c r="D33" s="652"/>
      <c r="M33" s="652"/>
      <c r="N33" s="652"/>
    </row>
    <row r="34" spans="2:14" hidden="1" x14ac:dyDescent="0.2">
      <c r="B34" s="652"/>
      <c r="D34" s="652"/>
      <c r="M34" s="652"/>
      <c r="N34" s="652"/>
    </row>
    <row r="35" spans="2:14" hidden="1" x14ac:dyDescent="0.2">
      <c r="B35" s="652"/>
      <c r="D35" s="652"/>
      <c r="M35" s="652"/>
      <c r="N35" s="652"/>
    </row>
    <row r="36" spans="2:14" hidden="1" x14ac:dyDescent="0.2">
      <c r="B36" s="652"/>
      <c r="D36" s="652"/>
      <c r="M36" s="652"/>
      <c r="N36" s="652"/>
    </row>
    <row r="37" spans="2:14" hidden="1" x14ac:dyDescent="0.2">
      <c r="B37" s="652"/>
      <c r="D37" s="652"/>
      <c r="M37" s="652"/>
      <c r="N37" s="652"/>
    </row>
    <row r="38" spans="2:14" hidden="1" x14ac:dyDescent="0.2">
      <c r="B38" s="652"/>
      <c r="D38" s="652"/>
      <c r="M38" s="652"/>
      <c r="N38" s="652"/>
    </row>
    <row r="39" spans="2:14" hidden="1" x14ac:dyDescent="0.2">
      <c r="B39" s="652"/>
      <c r="D39" s="652"/>
      <c r="M39" s="652"/>
      <c r="N39" s="652"/>
    </row>
    <row r="40" spans="2:14" hidden="1" x14ac:dyDescent="0.2">
      <c r="B40" s="652"/>
      <c r="D40" s="652"/>
      <c r="M40" s="652"/>
      <c r="N40" s="652"/>
    </row>
    <row r="41" spans="2:14" s="1003" customFormat="1" x14ac:dyDescent="0.2">
      <c r="B41" s="652"/>
      <c r="C41" s="1002"/>
      <c r="D41" s="652"/>
      <c r="M41" s="652"/>
      <c r="N41" s="652"/>
    </row>
    <row r="42" spans="2:14" s="999" customFormat="1" ht="12.75" customHeight="1" x14ac:dyDescent="0.2">
      <c r="B42" s="638"/>
      <c r="C42" s="1005"/>
      <c r="D42" s="638"/>
      <c r="M42" s="638"/>
      <c r="N42" s="638"/>
    </row>
    <row r="43" spans="2:14" s="999" customFormat="1" x14ac:dyDescent="0.2">
      <c r="B43" s="638"/>
      <c r="D43" s="638"/>
      <c r="M43" s="638"/>
      <c r="N43" s="638"/>
    </row>
    <row r="44" spans="2:14" s="999" customFormat="1" x14ac:dyDescent="0.2">
      <c r="D44" s="638"/>
      <c r="M44" s="638"/>
      <c r="N44" s="638"/>
    </row>
    <row r="45" spans="2:14" s="999" customFormat="1" x14ac:dyDescent="0.2">
      <c r="B45" s="858" t="s">
        <v>42</v>
      </c>
      <c r="C45" s="859"/>
      <c r="D45" s="860"/>
      <c r="E45" s="859"/>
      <c r="F45" s="859"/>
      <c r="G45" s="861">
        <f>IFERROR(GETPIVOTDATA("ID PRESTACION
COUNT",#REF!,"CCAA",$B45,"Grado Resuelto",$B$1,"Subtipo",G$1),0)</f>
        <v>0</v>
      </c>
      <c r="H45" s="859"/>
      <c r="M45" s="638"/>
      <c r="N45" s="638"/>
    </row>
    <row r="46" spans="2:14" s="999" customFormat="1" x14ac:dyDescent="0.2">
      <c r="B46" s="858" t="s">
        <v>50</v>
      </c>
      <c r="C46" s="859"/>
      <c r="D46" s="860"/>
      <c r="E46" s="859"/>
      <c r="F46" s="859"/>
      <c r="G46" s="861">
        <f>IFERROR(GETPIVOTDATA("ID PRESTACION
COUNT",#REF!,"CCAA",$B46,"Grado Resuelto",$B$1,"Subtipo",G$1),0)</f>
        <v>0</v>
      </c>
      <c r="H46" s="859"/>
      <c r="M46" s="638"/>
      <c r="N46" s="638"/>
    </row>
    <row r="47" spans="2:14" s="999" customFormat="1" x14ac:dyDescent="0.2">
      <c r="D47" s="638"/>
      <c r="M47" s="638"/>
      <c r="N47" s="638"/>
    </row>
    <row r="48" spans="2:14" s="1003" customFormat="1" x14ac:dyDescent="0.2">
      <c r="D48" s="652"/>
    </row>
    <row r="49" spans="4:4" s="1003" customFormat="1" x14ac:dyDescent="0.2">
      <c r="D49" s="652"/>
    </row>
    <row r="50" spans="4:4" x14ac:dyDescent="0.2">
      <c r="D50" s="652"/>
    </row>
    <row r="51" spans="4:4" x14ac:dyDescent="0.2">
      <c r="D51" s="652"/>
    </row>
    <row r="52" spans="4:4" x14ac:dyDescent="0.2">
      <c r="D52" s="652"/>
    </row>
    <row r="53" spans="4:4" x14ac:dyDescent="0.2">
      <c r="D53" s="652"/>
    </row>
    <row r="54" spans="4:4" x14ac:dyDescent="0.2">
      <c r="D54" s="652"/>
    </row>
    <row r="55" spans="4:4" x14ac:dyDescent="0.2">
      <c r="D55" s="652"/>
    </row>
    <row r="56" spans="4:4" x14ac:dyDescent="0.2">
      <c r="D56" s="652"/>
    </row>
    <row r="57" spans="4:4" x14ac:dyDescent="0.2">
      <c r="D57" s="652"/>
    </row>
    <row r="58" spans="4:4" x14ac:dyDescent="0.2">
      <c r="D58" s="652"/>
    </row>
    <row r="59" spans="4:4" x14ac:dyDescent="0.2">
      <c r="D59" s="65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0" customWidth="1"/>
    <col min="2" max="2" width="26.5703125" style="650" bestFit="1" customWidth="1"/>
    <col min="3" max="3" width="7.85546875" style="650" customWidth="1"/>
    <col min="4" max="4" width="7" style="650" bestFit="1" customWidth="1"/>
    <col min="5" max="5" width="8.5703125" style="650" customWidth="1"/>
    <col min="6" max="6" width="5.42578125" style="650" customWidth="1"/>
    <col min="7" max="7" width="8.28515625" style="650" customWidth="1"/>
    <col min="8" max="8" width="7" style="650" bestFit="1" customWidth="1"/>
    <col min="9" max="9" width="9.7109375" style="650" customWidth="1"/>
    <col min="10" max="10" width="6" style="650" customWidth="1"/>
    <col min="11" max="11" width="7" style="650" customWidth="1"/>
    <col min="12" max="12" width="6" style="650" customWidth="1"/>
    <col min="13" max="13" width="7.140625" style="650" customWidth="1"/>
    <col min="14" max="14" width="6" style="650" customWidth="1"/>
    <col min="15" max="15" width="7.140625" style="650" customWidth="1"/>
    <col min="16" max="16" width="7.28515625" style="650" customWidth="1"/>
    <col min="17" max="16384" width="11.42578125" style="650"/>
  </cols>
  <sheetData>
    <row r="1" spans="1:21" s="629" customFormat="1" ht="12.75" customHeight="1" x14ac:dyDescent="0.2">
      <c r="B1" s="630" t="s">
        <v>36</v>
      </c>
      <c r="E1" s="631" t="s">
        <v>203</v>
      </c>
      <c r="F1" s="631"/>
      <c r="G1" s="631" t="s">
        <v>204</v>
      </c>
      <c r="H1" s="631"/>
      <c r="I1" s="631" t="s">
        <v>205</v>
      </c>
      <c r="J1" s="631"/>
      <c r="K1" s="631" t="s">
        <v>206</v>
      </c>
      <c r="L1" s="631"/>
      <c r="M1" s="631" t="s">
        <v>207</v>
      </c>
      <c r="N1" s="631"/>
      <c r="O1" s="631" t="s">
        <v>208</v>
      </c>
    </row>
    <row r="2" spans="1:21" s="632" customFormat="1" ht="48" customHeight="1" x14ac:dyDescent="0.2">
      <c r="B2" s="633"/>
      <c r="C2" s="633"/>
      <c r="D2" s="633"/>
      <c r="E2" s="633"/>
      <c r="F2" s="633"/>
      <c r="G2" s="633"/>
      <c r="H2" s="633"/>
    </row>
    <row r="3" spans="1:21" s="634" customFormat="1" ht="19.5" x14ac:dyDescent="0.2">
      <c r="B3" s="1042" t="s">
        <v>452</v>
      </c>
      <c r="C3" s="1042"/>
      <c r="D3" s="1042"/>
      <c r="E3" s="1042"/>
      <c r="F3" s="1042"/>
      <c r="G3" s="1042"/>
      <c r="H3" s="1042"/>
      <c r="I3" s="1042"/>
      <c r="J3" s="1042"/>
      <c r="K3" s="1042"/>
      <c r="L3" s="1042"/>
      <c r="M3" s="1042"/>
      <c r="N3" s="1042"/>
      <c r="O3" s="1042"/>
      <c r="P3" s="1042"/>
    </row>
    <row r="4" spans="1:21" s="634" customFormat="1" x14ac:dyDescent="0.2">
      <c r="B4" s="1047" t="str">
        <f>porsaad!B6</f>
        <v>Situación a 31 de enero de 2024</v>
      </c>
      <c r="C4" s="1047"/>
      <c r="D4" s="1047"/>
      <c r="E4" s="1047"/>
      <c r="F4" s="1047"/>
      <c r="G4" s="1047"/>
      <c r="H4" s="1047"/>
      <c r="I4" s="1047"/>
      <c r="J4" s="1047"/>
      <c r="K4" s="1047"/>
      <c r="L4" s="1047"/>
      <c r="M4" s="1047"/>
      <c r="N4" s="1047"/>
      <c r="O4" s="1047"/>
      <c r="P4" s="1047"/>
      <c r="Q4" s="635"/>
      <c r="R4" s="635"/>
      <c r="S4" s="635"/>
      <c r="T4" s="635"/>
      <c r="U4" s="635"/>
    </row>
    <row r="5" spans="1:21" s="470" customFormat="1" ht="7.5" customHeight="1" x14ac:dyDescent="0.2">
      <c r="B5" s="636"/>
      <c r="C5" s="637" t="s">
        <v>203</v>
      </c>
      <c r="D5" s="637"/>
      <c r="E5" s="637" t="s">
        <v>204</v>
      </c>
      <c r="F5" s="637"/>
      <c r="G5" s="637" t="s">
        <v>205</v>
      </c>
      <c r="H5" s="637"/>
      <c r="I5" s="637" t="s">
        <v>206</v>
      </c>
      <c r="J5" s="637"/>
      <c r="K5" s="638" t="s">
        <v>207</v>
      </c>
      <c r="L5" s="637"/>
      <c r="M5" s="638" t="s">
        <v>208</v>
      </c>
      <c r="O5" s="638" t="s">
        <v>208</v>
      </c>
    </row>
    <row r="6" spans="1:21" s="634" customFormat="1" ht="15" customHeight="1" x14ac:dyDescent="0.2">
      <c r="B6" s="654"/>
      <c r="C6" s="1170" t="s">
        <v>209</v>
      </c>
      <c r="D6" s="1171"/>
      <c r="E6" s="1171"/>
      <c r="F6" s="1171"/>
      <c r="G6" s="1171"/>
      <c r="H6" s="1171"/>
      <c r="I6" s="1171"/>
      <c r="J6" s="1171"/>
      <c r="K6" s="1171"/>
      <c r="L6" s="1171"/>
      <c r="M6" s="1171"/>
      <c r="N6" s="1171"/>
      <c r="O6" s="1171"/>
      <c r="P6" s="1172"/>
    </row>
    <row r="7" spans="1:21" s="634"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39" customFormat="1" ht="12" customHeight="1" x14ac:dyDescent="0.2">
      <c r="B8" s="1174"/>
      <c r="C8" s="657" t="s">
        <v>12</v>
      </c>
      <c r="D8" s="657" t="s">
        <v>31</v>
      </c>
      <c r="E8" s="657" t="s">
        <v>12</v>
      </c>
      <c r="F8" s="657" t="s">
        <v>31</v>
      </c>
      <c r="G8" s="657" t="s">
        <v>12</v>
      </c>
      <c r="H8" s="657" t="s">
        <v>31</v>
      </c>
      <c r="I8" s="657" t="s">
        <v>12</v>
      </c>
      <c r="J8" s="657" t="s">
        <v>31</v>
      </c>
      <c r="K8" s="657" t="s">
        <v>12</v>
      </c>
      <c r="L8" s="657" t="s">
        <v>31</v>
      </c>
      <c r="M8" s="657" t="s">
        <v>12</v>
      </c>
      <c r="N8" s="657" t="s">
        <v>31</v>
      </c>
      <c r="O8" s="657" t="s">
        <v>12</v>
      </c>
      <c r="P8" s="657" t="s">
        <v>31</v>
      </c>
      <c r="R8" s="640"/>
    </row>
    <row r="9" spans="1:21" s="641" customFormat="1" ht="16.5" customHeight="1" x14ac:dyDescent="0.2">
      <c r="A9" s="641">
        <v>1</v>
      </c>
      <c r="B9" s="669" t="s">
        <v>11</v>
      </c>
      <c r="C9" s="666">
        <f>E9+G9+I9+K9+M9+O9</f>
        <v>2016</v>
      </c>
      <c r="D9" s="660">
        <f>IFERROR(C9/$C9*100,"-")</f>
        <v>100</v>
      </c>
      <c r="E9" s="658">
        <v>0</v>
      </c>
      <c r="F9" s="659">
        <v>0</v>
      </c>
      <c r="G9" s="666">
        <v>1927</v>
      </c>
      <c r="H9" s="660">
        <v>95.585317460317469</v>
      </c>
      <c r="I9" s="666">
        <v>89</v>
      </c>
      <c r="J9" s="660">
        <v>4.4146825396825395</v>
      </c>
      <c r="K9" s="666">
        <v>0</v>
      </c>
      <c r="L9" s="660">
        <v>0</v>
      </c>
      <c r="M9" s="658">
        <v>0</v>
      </c>
      <c r="N9" s="659">
        <v>0</v>
      </c>
      <c r="O9" s="666">
        <v>0</v>
      </c>
      <c r="P9" s="660">
        <f>IFERROR(O9/$C9*100,"-")</f>
        <v>0</v>
      </c>
      <c r="R9" s="642"/>
    </row>
    <row r="10" spans="1:21" s="643" customFormat="1" ht="16.5" customHeight="1" x14ac:dyDescent="0.2">
      <c r="A10" s="643">
        <v>2</v>
      </c>
      <c r="B10" s="670" t="s">
        <v>10</v>
      </c>
      <c r="C10" s="667">
        <f t="shared" ref="C10:C26" si="0">E10+G10+I10+K10+M10+O10</f>
        <v>3624</v>
      </c>
      <c r="D10" s="661">
        <f t="shared" ref="D10:D26" si="1">IFERROR(C10/$C10*100,"-")</f>
        <v>100</v>
      </c>
      <c r="E10" s="655">
        <v>1</v>
      </c>
      <c r="F10" s="656">
        <v>2.759381898454746E-2</v>
      </c>
      <c r="G10" s="667">
        <v>3297</v>
      </c>
      <c r="H10" s="661">
        <v>90.976821192052981</v>
      </c>
      <c r="I10" s="667">
        <v>326</v>
      </c>
      <c r="J10" s="661">
        <v>8.9955849889624719</v>
      </c>
      <c r="K10" s="667">
        <v>0</v>
      </c>
      <c r="L10" s="661">
        <v>0</v>
      </c>
      <c r="M10" s="655">
        <v>0</v>
      </c>
      <c r="N10" s="656">
        <v>0</v>
      </c>
      <c r="O10" s="667">
        <v>0</v>
      </c>
      <c r="P10" s="661">
        <f t="shared" ref="P10:P26" si="2">IFERROR(O10/$C10*100,"-")</f>
        <v>0</v>
      </c>
      <c r="R10" s="644"/>
    </row>
    <row r="11" spans="1:21" s="643" customFormat="1" ht="16.5" customHeight="1" x14ac:dyDescent="0.2">
      <c r="A11" s="643">
        <v>3</v>
      </c>
      <c r="B11" s="670" t="s">
        <v>40</v>
      </c>
      <c r="C11" s="667">
        <f t="shared" si="0"/>
        <v>1646</v>
      </c>
      <c r="D11" s="661">
        <f t="shared" si="1"/>
        <v>100</v>
      </c>
      <c r="E11" s="655">
        <v>79</v>
      </c>
      <c r="F11" s="656">
        <v>4.7995139732685299</v>
      </c>
      <c r="G11" s="667">
        <v>1353</v>
      </c>
      <c r="H11" s="661">
        <v>82.19927095990279</v>
      </c>
      <c r="I11" s="667">
        <v>159</v>
      </c>
      <c r="J11" s="661">
        <v>9.6597812879708389</v>
      </c>
      <c r="K11" s="667">
        <v>6</v>
      </c>
      <c r="L11" s="661">
        <v>0.36452004860267312</v>
      </c>
      <c r="M11" s="655">
        <v>49</v>
      </c>
      <c r="N11" s="656">
        <v>2.976913730255164</v>
      </c>
      <c r="O11" s="667">
        <v>0</v>
      </c>
      <c r="P11" s="661">
        <f t="shared" si="2"/>
        <v>0</v>
      </c>
      <c r="R11" s="644"/>
    </row>
    <row r="12" spans="1:21" s="643" customFormat="1" ht="16.5" customHeight="1" x14ac:dyDescent="0.2">
      <c r="A12" s="643">
        <v>4</v>
      </c>
      <c r="B12" s="670" t="s">
        <v>41</v>
      </c>
      <c r="C12" s="667">
        <f t="shared" si="0"/>
        <v>348</v>
      </c>
      <c r="D12" s="661">
        <f t="shared" si="1"/>
        <v>100</v>
      </c>
      <c r="E12" s="655">
        <v>0</v>
      </c>
      <c r="F12" s="656">
        <v>0</v>
      </c>
      <c r="G12" s="667">
        <v>288</v>
      </c>
      <c r="H12" s="661">
        <v>82.758620689655174</v>
      </c>
      <c r="I12" s="667">
        <v>60</v>
      </c>
      <c r="J12" s="661">
        <v>17.241379310344829</v>
      </c>
      <c r="K12" s="667">
        <v>0</v>
      </c>
      <c r="L12" s="661">
        <v>0</v>
      </c>
      <c r="M12" s="655">
        <v>0</v>
      </c>
      <c r="N12" s="656">
        <v>0</v>
      </c>
      <c r="O12" s="667">
        <v>0</v>
      </c>
      <c r="P12" s="661">
        <f t="shared" si="2"/>
        <v>0</v>
      </c>
      <c r="R12" s="644"/>
    </row>
    <row r="13" spans="1:21" s="643" customFormat="1" ht="16.5" customHeight="1" x14ac:dyDescent="0.2">
      <c r="A13" s="643">
        <v>5</v>
      </c>
      <c r="B13" s="670" t="s">
        <v>9</v>
      </c>
      <c r="C13" s="667">
        <f t="shared" si="0"/>
        <v>4515</v>
      </c>
      <c r="D13" s="661">
        <f t="shared" si="1"/>
        <v>100</v>
      </c>
      <c r="E13" s="655">
        <v>2965</v>
      </c>
      <c r="F13" s="656">
        <v>65.669988925802883</v>
      </c>
      <c r="G13" s="667">
        <v>511</v>
      </c>
      <c r="H13" s="661">
        <v>11.317829457364342</v>
      </c>
      <c r="I13" s="667">
        <v>359</v>
      </c>
      <c r="J13" s="661">
        <v>7.9512735326688819</v>
      </c>
      <c r="K13" s="667">
        <v>678</v>
      </c>
      <c r="L13" s="661">
        <v>15.016611295681063</v>
      </c>
      <c r="M13" s="655">
        <v>2</v>
      </c>
      <c r="N13" s="656">
        <v>4.4296788482834998E-2</v>
      </c>
      <c r="O13" s="667">
        <v>0</v>
      </c>
      <c r="P13" s="661">
        <f t="shared" si="2"/>
        <v>0</v>
      </c>
      <c r="R13" s="644"/>
    </row>
    <row r="14" spans="1:21" s="643" customFormat="1" ht="16.5" customHeight="1" x14ac:dyDescent="0.2">
      <c r="A14" s="643">
        <v>6</v>
      </c>
      <c r="B14" s="670" t="s">
        <v>8</v>
      </c>
      <c r="C14" s="667">
        <f t="shared" si="0"/>
        <v>79</v>
      </c>
      <c r="D14" s="661">
        <f t="shared" si="1"/>
        <v>100</v>
      </c>
      <c r="E14" s="655">
        <v>0</v>
      </c>
      <c r="F14" s="656">
        <v>0</v>
      </c>
      <c r="G14" s="667">
        <v>79</v>
      </c>
      <c r="H14" s="661">
        <v>100</v>
      </c>
      <c r="I14" s="667">
        <v>0</v>
      </c>
      <c r="J14" s="661">
        <v>0</v>
      </c>
      <c r="K14" s="667">
        <v>0</v>
      </c>
      <c r="L14" s="661">
        <v>0</v>
      </c>
      <c r="M14" s="655">
        <v>0</v>
      </c>
      <c r="N14" s="656">
        <v>0</v>
      </c>
      <c r="O14" s="667">
        <v>0</v>
      </c>
      <c r="P14" s="661">
        <f t="shared" si="2"/>
        <v>0</v>
      </c>
    </row>
    <row r="15" spans="1:21" s="645" customFormat="1" ht="16.5" customHeight="1" x14ac:dyDescent="0.2">
      <c r="A15" s="645">
        <v>7</v>
      </c>
      <c r="B15" s="670" t="s">
        <v>7</v>
      </c>
      <c r="C15" s="667">
        <f t="shared" si="0"/>
        <v>16890</v>
      </c>
      <c r="D15" s="661">
        <f t="shared" si="1"/>
        <v>100</v>
      </c>
      <c r="E15" s="655">
        <v>3437</v>
      </c>
      <c r="F15" s="656">
        <v>20.349319123741861</v>
      </c>
      <c r="G15" s="667">
        <v>9439</v>
      </c>
      <c r="H15" s="661">
        <v>55.885139135583181</v>
      </c>
      <c r="I15" s="667">
        <v>2068</v>
      </c>
      <c r="J15" s="661">
        <v>12.243931320307874</v>
      </c>
      <c r="K15" s="667">
        <v>1946</v>
      </c>
      <c r="L15" s="661">
        <v>11.521610420367082</v>
      </c>
      <c r="M15" s="655">
        <v>0</v>
      </c>
      <c r="N15" s="656">
        <v>0</v>
      </c>
      <c r="O15" s="667">
        <v>0</v>
      </c>
      <c r="P15" s="661">
        <f t="shared" si="2"/>
        <v>0</v>
      </c>
    </row>
    <row r="16" spans="1:21" s="645" customFormat="1" ht="16.5" customHeight="1" x14ac:dyDescent="0.2">
      <c r="A16" s="645">
        <v>8</v>
      </c>
      <c r="B16" s="670" t="s">
        <v>43</v>
      </c>
      <c r="C16" s="667">
        <f t="shared" si="0"/>
        <v>3850</v>
      </c>
      <c r="D16" s="661">
        <f t="shared" si="1"/>
        <v>100</v>
      </c>
      <c r="E16" s="655">
        <v>260</v>
      </c>
      <c r="F16" s="656">
        <v>6.7532467532467528</v>
      </c>
      <c r="G16" s="667">
        <v>2773</v>
      </c>
      <c r="H16" s="661">
        <v>72.025974025974023</v>
      </c>
      <c r="I16" s="667">
        <v>181</v>
      </c>
      <c r="J16" s="661">
        <v>4.7012987012987013</v>
      </c>
      <c r="K16" s="667">
        <v>636</v>
      </c>
      <c r="L16" s="661">
        <v>16.519480519480521</v>
      </c>
      <c r="M16" s="655">
        <v>0</v>
      </c>
      <c r="N16" s="656">
        <v>0</v>
      </c>
      <c r="O16" s="667">
        <v>0</v>
      </c>
      <c r="P16" s="661">
        <f t="shared" si="2"/>
        <v>0</v>
      </c>
    </row>
    <row r="17" spans="1:16" s="645" customFormat="1" ht="16.5" customHeight="1" x14ac:dyDescent="0.2">
      <c r="A17" s="645">
        <v>9</v>
      </c>
      <c r="B17" s="670" t="s">
        <v>44</v>
      </c>
      <c r="C17" s="667">
        <f t="shared" si="0"/>
        <v>11116</v>
      </c>
      <c r="D17" s="661">
        <f t="shared" si="1"/>
        <v>100</v>
      </c>
      <c r="E17" s="655">
        <v>2870</v>
      </c>
      <c r="F17" s="656">
        <v>25.818639798488661</v>
      </c>
      <c r="G17" s="667">
        <v>7151</v>
      </c>
      <c r="H17" s="661">
        <v>64.33069449442246</v>
      </c>
      <c r="I17" s="667">
        <v>1095</v>
      </c>
      <c r="J17" s="661">
        <v>9.850665707088881</v>
      </c>
      <c r="K17" s="667">
        <v>0</v>
      </c>
      <c r="L17" s="661">
        <v>0</v>
      </c>
      <c r="M17" s="655">
        <v>0</v>
      </c>
      <c r="N17" s="656">
        <v>0</v>
      </c>
      <c r="O17" s="667">
        <v>0</v>
      </c>
      <c r="P17" s="661">
        <f t="shared" si="2"/>
        <v>0</v>
      </c>
    </row>
    <row r="18" spans="1:16" s="645" customFormat="1" ht="16.5" customHeight="1" x14ac:dyDescent="0.2">
      <c r="A18" s="645">
        <v>10</v>
      </c>
      <c r="B18" s="670" t="s">
        <v>6</v>
      </c>
      <c r="C18" s="667">
        <f t="shared" si="0"/>
        <v>8145</v>
      </c>
      <c r="D18" s="661">
        <f t="shared" si="1"/>
        <v>100</v>
      </c>
      <c r="E18" s="655">
        <v>3952</v>
      </c>
      <c r="F18" s="656">
        <v>48.520564763658683</v>
      </c>
      <c r="G18" s="667">
        <v>3377</v>
      </c>
      <c r="H18" s="661">
        <v>41.461019030079804</v>
      </c>
      <c r="I18" s="667">
        <v>269</v>
      </c>
      <c r="J18" s="661">
        <v>3.3026396562308165</v>
      </c>
      <c r="K18" s="667">
        <v>547</v>
      </c>
      <c r="L18" s="661">
        <v>6.7157765500306947</v>
      </c>
      <c r="M18" s="655">
        <v>0</v>
      </c>
      <c r="N18" s="656">
        <v>0</v>
      </c>
      <c r="O18" s="667">
        <v>0</v>
      </c>
      <c r="P18" s="661">
        <f t="shared" si="2"/>
        <v>0</v>
      </c>
    </row>
    <row r="19" spans="1:16" s="643" customFormat="1" ht="16.5" customHeight="1" x14ac:dyDescent="0.2">
      <c r="A19" s="643">
        <v>11</v>
      </c>
      <c r="B19" s="670" t="s">
        <v>5</v>
      </c>
      <c r="C19" s="667">
        <f t="shared" si="0"/>
        <v>6097</v>
      </c>
      <c r="D19" s="661">
        <f t="shared" si="1"/>
        <v>100</v>
      </c>
      <c r="E19" s="655">
        <v>4314</v>
      </c>
      <c r="F19" s="656">
        <v>70.756109562079715</v>
      </c>
      <c r="G19" s="667">
        <v>1142</v>
      </c>
      <c r="H19" s="661">
        <v>18.73052320813515</v>
      </c>
      <c r="I19" s="667">
        <v>257</v>
      </c>
      <c r="J19" s="661">
        <v>4.2151877972773502</v>
      </c>
      <c r="K19" s="667">
        <v>384</v>
      </c>
      <c r="L19" s="661">
        <v>6.2981794325077907</v>
      </c>
      <c r="M19" s="655">
        <v>0</v>
      </c>
      <c r="N19" s="656">
        <v>0</v>
      </c>
      <c r="O19" s="667">
        <v>0</v>
      </c>
      <c r="P19" s="661">
        <f t="shared" si="2"/>
        <v>0</v>
      </c>
    </row>
    <row r="20" spans="1:16" s="643" customFormat="1" ht="16.5" customHeight="1" x14ac:dyDescent="0.2">
      <c r="A20" s="643">
        <v>12</v>
      </c>
      <c r="B20" s="670" t="s">
        <v>38</v>
      </c>
      <c r="C20" s="667">
        <f t="shared" si="0"/>
        <v>4758</v>
      </c>
      <c r="D20" s="661">
        <f t="shared" si="1"/>
        <v>100</v>
      </c>
      <c r="E20" s="655">
        <v>742</v>
      </c>
      <c r="F20" s="656">
        <v>15.594787725935266</v>
      </c>
      <c r="G20" s="667">
        <v>2313</v>
      </c>
      <c r="H20" s="661">
        <v>48.612862547288778</v>
      </c>
      <c r="I20" s="667">
        <v>1005</v>
      </c>
      <c r="J20" s="661">
        <v>21.12232030264817</v>
      </c>
      <c r="K20" s="667">
        <v>698</v>
      </c>
      <c r="L20" s="661">
        <v>14.670029424127783</v>
      </c>
      <c r="M20" s="655">
        <v>0</v>
      </c>
      <c r="N20" s="656">
        <v>0</v>
      </c>
      <c r="O20" s="667">
        <v>0</v>
      </c>
      <c r="P20" s="661">
        <f t="shared" si="2"/>
        <v>0</v>
      </c>
    </row>
    <row r="21" spans="1:16" s="643" customFormat="1" ht="16.5" customHeight="1" x14ac:dyDescent="0.2">
      <c r="A21" s="643">
        <v>13</v>
      </c>
      <c r="B21" s="670" t="s">
        <v>45</v>
      </c>
      <c r="C21" s="667">
        <f t="shared" si="0"/>
        <v>9177</v>
      </c>
      <c r="D21" s="661">
        <f t="shared" si="1"/>
        <v>100</v>
      </c>
      <c r="E21" s="655">
        <v>869</v>
      </c>
      <c r="F21" s="656">
        <v>9.4693254876321244</v>
      </c>
      <c r="G21" s="667">
        <v>5891</v>
      </c>
      <c r="H21" s="661">
        <v>64.193091424212696</v>
      </c>
      <c r="I21" s="667">
        <v>826</v>
      </c>
      <c r="J21" s="661">
        <v>9.0007627765064839</v>
      </c>
      <c r="K21" s="667">
        <v>1591</v>
      </c>
      <c r="L21" s="661">
        <v>17.336820311648687</v>
      </c>
      <c r="M21" s="655">
        <v>0</v>
      </c>
      <c r="N21" s="656">
        <v>0</v>
      </c>
      <c r="O21" s="667">
        <v>0</v>
      </c>
      <c r="P21" s="661">
        <f t="shared" si="2"/>
        <v>0</v>
      </c>
    </row>
    <row r="22" spans="1:16" s="643" customFormat="1" ht="16.5" customHeight="1" x14ac:dyDescent="0.2">
      <c r="A22" s="643">
        <v>14</v>
      </c>
      <c r="B22" s="670" t="s">
        <v>46</v>
      </c>
      <c r="C22" s="667">
        <f t="shared" si="0"/>
        <v>458</v>
      </c>
      <c r="D22" s="661">
        <f t="shared" si="1"/>
        <v>100</v>
      </c>
      <c r="E22" s="655">
        <v>19</v>
      </c>
      <c r="F22" s="656">
        <v>4.1484716157205241</v>
      </c>
      <c r="G22" s="667">
        <v>206</v>
      </c>
      <c r="H22" s="661">
        <v>44.978165938864628</v>
      </c>
      <c r="I22" s="667">
        <v>94</v>
      </c>
      <c r="J22" s="661">
        <v>20.52401746724891</v>
      </c>
      <c r="K22" s="667">
        <v>139</v>
      </c>
      <c r="L22" s="661">
        <v>30.349344978165938</v>
      </c>
      <c r="M22" s="655">
        <v>0</v>
      </c>
      <c r="N22" s="656">
        <v>0</v>
      </c>
      <c r="O22" s="667">
        <v>0</v>
      </c>
      <c r="P22" s="661">
        <f t="shared" si="2"/>
        <v>0</v>
      </c>
    </row>
    <row r="23" spans="1:16" s="643" customFormat="1" ht="16.5" customHeight="1" x14ac:dyDescent="0.2">
      <c r="A23" s="643">
        <v>15</v>
      </c>
      <c r="B23" s="670" t="s">
        <v>47</v>
      </c>
      <c r="C23" s="667">
        <f t="shared" si="0"/>
        <v>1365</v>
      </c>
      <c r="D23" s="661">
        <f t="shared" si="1"/>
        <v>100</v>
      </c>
      <c r="E23" s="655">
        <v>656</v>
      </c>
      <c r="F23" s="656">
        <v>48.058608058608058</v>
      </c>
      <c r="G23" s="667">
        <v>593</v>
      </c>
      <c r="H23" s="661">
        <v>43.443223443223445</v>
      </c>
      <c r="I23" s="667">
        <v>115</v>
      </c>
      <c r="J23" s="661">
        <v>8.4249084249084252</v>
      </c>
      <c r="K23" s="667">
        <v>1</v>
      </c>
      <c r="L23" s="661">
        <v>7.3260073260073263E-2</v>
      </c>
      <c r="M23" s="655">
        <v>0</v>
      </c>
      <c r="N23" s="656">
        <v>0</v>
      </c>
      <c r="O23" s="667">
        <v>0</v>
      </c>
      <c r="P23" s="661">
        <f t="shared" si="2"/>
        <v>0</v>
      </c>
    </row>
    <row r="24" spans="1:16" s="643" customFormat="1" ht="16.5" customHeight="1" x14ac:dyDescent="0.2">
      <c r="A24" s="643">
        <v>16</v>
      </c>
      <c r="B24" s="670" t="s">
        <v>48</v>
      </c>
      <c r="C24" s="667">
        <f t="shared" si="0"/>
        <v>680</v>
      </c>
      <c r="D24" s="661">
        <f t="shared" si="1"/>
        <v>100</v>
      </c>
      <c r="E24" s="655">
        <v>0</v>
      </c>
      <c r="F24" s="656">
        <v>0</v>
      </c>
      <c r="G24" s="667">
        <v>677</v>
      </c>
      <c r="H24" s="661">
        <v>99.558823529411768</v>
      </c>
      <c r="I24" s="667">
        <v>3</v>
      </c>
      <c r="J24" s="661">
        <v>0.44117647058823528</v>
      </c>
      <c r="K24" s="667">
        <v>0</v>
      </c>
      <c r="L24" s="661">
        <v>0</v>
      </c>
      <c r="M24" s="655">
        <v>0</v>
      </c>
      <c r="N24" s="656">
        <v>0</v>
      </c>
      <c r="O24" s="667">
        <v>0</v>
      </c>
      <c r="P24" s="661">
        <f t="shared" si="2"/>
        <v>0</v>
      </c>
    </row>
    <row r="25" spans="1:16" s="643" customFormat="1" ht="16.5" customHeight="1" x14ac:dyDescent="0.2">
      <c r="A25" s="643">
        <v>17</v>
      </c>
      <c r="B25" s="670" t="s">
        <v>49</v>
      </c>
      <c r="C25" s="667">
        <f t="shared" si="0"/>
        <v>394</v>
      </c>
      <c r="D25" s="661">
        <f t="shared" si="1"/>
        <v>100</v>
      </c>
      <c r="E25" s="655">
        <v>0</v>
      </c>
      <c r="F25" s="656">
        <v>0</v>
      </c>
      <c r="G25" s="667">
        <v>367</v>
      </c>
      <c r="H25" s="661">
        <v>93.147208121827404</v>
      </c>
      <c r="I25" s="667">
        <v>27</v>
      </c>
      <c r="J25" s="661">
        <v>6.8527918781725887</v>
      </c>
      <c r="K25" s="667">
        <v>0</v>
      </c>
      <c r="L25" s="661">
        <v>0</v>
      </c>
      <c r="M25" s="655">
        <v>0</v>
      </c>
      <c r="N25" s="656">
        <v>0</v>
      </c>
      <c r="O25" s="667">
        <v>0</v>
      </c>
      <c r="P25" s="661">
        <f t="shared" si="2"/>
        <v>0</v>
      </c>
    </row>
    <row r="26" spans="1:16" s="643" customFormat="1" ht="16.5" customHeight="1" x14ac:dyDescent="0.2">
      <c r="B26" s="670" t="s">
        <v>4</v>
      </c>
      <c r="C26" s="667">
        <f t="shared" si="0"/>
        <v>1</v>
      </c>
      <c r="D26" s="661">
        <f t="shared" si="1"/>
        <v>100</v>
      </c>
      <c r="E26" s="655">
        <v>0</v>
      </c>
      <c r="F26" s="656">
        <v>0</v>
      </c>
      <c r="G26" s="667">
        <v>1</v>
      </c>
      <c r="H26" s="661">
        <v>100</v>
      </c>
      <c r="I26" s="667">
        <v>0</v>
      </c>
      <c r="J26" s="661">
        <v>0</v>
      </c>
      <c r="K26" s="667">
        <v>0</v>
      </c>
      <c r="L26" s="661">
        <v>0</v>
      </c>
      <c r="M26" s="655">
        <v>0</v>
      </c>
      <c r="N26" s="656">
        <v>0</v>
      </c>
      <c r="O26" s="667">
        <v>0</v>
      </c>
      <c r="P26" s="661">
        <f t="shared" si="2"/>
        <v>0</v>
      </c>
    </row>
    <row r="27" spans="1:16" s="641" customFormat="1" ht="14.25" x14ac:dyDescent="0.2">
      <c r="B27" s="662" t="s">
        <v>3</v>
      </c>
      <c r="C27" s="668">
        <f>SUM(C9:C26)</f>
        <v>75159</v>
      </c>
      <c r="D27" s="665">
        <f>C27/$C27*100</f>
        <v>100</v>
      </c>
      <c r="E27" s="663">
        <f>SUM(E9:E26)</f>
        <v>20164</v>
      </c>
      <c r="F27" s="664">
        <f>E27/$C27*100</f>
        <v>26.82845700448383</v>
      </c>
      <c r="G27" s="668">
        <f>SUM(G9:G26)</f>
        <v>41385</v>
      </c>
      <c r="H27" s="665">
        <f>G27/$C27*100</f>
        <v>55.063265876342157</v>
      </c>
      <c r="I27" s="668">
        <f>SUM(I9:I26)</f>
        <v>6933</v>
      </c>
      <c r="J27" s="665">
        <f>I27/$C27*100</f>
        <v>9.2244441783419138</v>
      </c>
      <c r="K27" s="668">
        <f>SUM(K9:K26)</f>
        <v>6626</v>
      </c>
      <c r="L27" s="665">
        <f>K27/$C27*100</f>
        <v>8.8159767958594433</v>
      </c>
      <c r="M27" s="663">
        <f>SUM(M9:M26)</f>
        <v>51</v>
      </c>
      <c r="N27" s="664">
        <f>M27/$C27*100</f>
        <v>6.7856144972657975E-2</v>
      </c>
      <c r="O27" s="668">
        <f>SUM(O9:O26)</f>
        <v>0</v>
      </c>
      <c r="P27" s="665">
        <f>O27/$C27*100</f>
        <v>0</v>
      </c>
    </row>
    <row r="28" spans="1:16" s="641" customFormat="1" ht="14.25" hidden="1" x14ac:dyDescent="0.2">
      <c r="A28" s="638">
        <v>18</v>
      </c>
      <c r="B28" s="638" t="s">
        <v>42</v>
      </c>
      <c r="C28" s="646"/>
      <c r="D28" s="647"/>
      <c r="E28" s="646"/>
      <c r="F28" s="647"/>
      <c r="G28" s="646"/>
      <c r="H28" s="647"/>
      <c r="I28" s="646"/>
      <c r="J28" s="647"/>
      <c r="K28" s="646"/>
      <c r="L28" s="647"/>
      <c r="M28" s="646"/>
      <c r="N28" s="647"/>
      <c r="O28" s="646"/>
      <c r="P28" s="647"/>
    </row>
    <row r="29" spans="1:16" s="649" customFormat="1" hidden="1" x14ac:dyDescent="0.2">
      <c r="A29" s="638">
        <v>19</v>
      </c>
      <c r="B29" s="638" t="s">
        <v>50</v>
      </c>
      <c r="C29" s="648"/>
      <c r="D29" s="648"/>
      <c r="E29" s="648"/>
      <c r="F29" s="648"/>
      <c r="G29" s="648"/>
      <c r="H29" s="648"/>
      <c r="I29" s="648"/>
      <c r="K29" s="648"/>
      <c r="L29" s="648"/>
      <c r="M29" s="648"/>
      <c r="N29" s="648"/>
      <c r="O29" s="648"/>
      <c r="P29" s="648"/>
    </row>
    <row r="30" spans="1:16" hidden="1" x14ac:dyDescent="0.2">
      <c r="C30" s="651"/>
      <c r="D30" s="651"/>
      <c r="E30" s="651"/>
      <c r="F30" s="651"/>
      <c r="G30" s="651"/>
      <c r="H30" s="651"/>
      <c r="I30" s="651"/>
      <c r="J30" s="651"/>
      <c r="K30" s="651"/>
      <c r="L30" s="651"/>
      <c r="M30" s="651"/>
      <c r="N30" s="651"/>
      <c r="O30" s="651"/>
      <c r="P30" s="651"/>
    </row>
    <row r="31" spans="1:16" hidden="1" x14ac:dyDescent="0.2">
      <c r="B31" s="652"/>
      <c r="C31" s="653"/>
      <c r="D31" s="653"/>
      <c r="E31" s="653"/>
      <c r="F31" s="653"/>
      <c r="G31" s="653"/>
      <c r="M31" s="652"/>
      <c r="N31" s="652"/>
    </row>
    <row r="32" spans="1:16" hidden="1" x14ac:dyDescent="0.2">
      <c r="B32" s="652"/>
      <c r="D32" s="652"/>
      <c r="M32" s="652"/>
      <c r="N32" s="652"/>
    </row>
    <row r="33" spans="2:14" hidden="1" x14ac:dyDescent="0.2">
      <c r="B33" s="652"/>
      <c r="D33" s="652"/>
      <c r="M33" s="652"/>
      <c r="N33" s="652"/>
    </row>
    <row r="34" spans="2:14" hidden="1" x14ac:dyDescent="0.2">
      <c r="B34" s="652"/>
      <c r="D34" s="652"/>
      <c r="M34" s="652"/>
      <c r="N34" s="652"/>
    </row>
    <row r="35" spans="2:14" hidden="1" x14ac:dyDescent="0.2">
      <c r="B35" s="652"/>
      <c r="D35" s="652"/>
      <c r="M35" s="652"/>
      <c r="N35" s="652"/>
    </row>
    <row r="36" spans="2:14" hidden="1" x14ac:dyDescent="0.2">
      <c r="B36" s="652"/>
      <c r="D36" s="652"/>
      <c r="M36" s="652"/>
      <c r="N36" s="652"/>
    </row>
    <row r="37" spans="2:14" hidden="1" x14ac:dyDescent="0.2">
      <c r="B37" s="652"/>
      <c r="D37" s="652"/>
      <c r="M37" s="652"/>
      <c r="N37" s="652"/>
    </row>
    <row r="38" spans="2:14" hidden="1" x14ac:dyDescent="0.2">
      <c r="B38" s="652"/>
      <c r="D38" s="652"/>
      <c r="M38" s="652"/>
      <c r="N38" s="652"/>
    </row>
    <row r="39" spans="2:14" hidden="1" x14ac:dyDescent="0.2">
      <c r="B39" s="652"/>
      <c r="D39" s="652"/>
      <c r="M39" s="652"/>
      <c r="N39" s="652"/>
    </row>
    <row r="40" spans="2:14" hidden="1" x14ac:dyDescent="0.2">
      <c r="B40" s="652"/>
      <c r="D40" s="652"/>
      <c r="M40" s="652"/>
      <c r="N40" s="652"/>
    </row>
    <row r="41" spans="2:14" x14ac:dyDescent="0.2">
      <c r="B41" s="652"/>
      <c r="D41" s="652"/>
      <c r="M41" s="652"/>
      <c r="N41" s="652"/>
    </row>
    <row r="42" spans="2:14" s="999" customFormat="1" x14ac:dyDescent="0.2">
      <c r="B42" s="638"/>
      <c r="D42" s="638"/>
      <c r="M42" s="638"/>
      <c r="N42" s="638"/>
    </row>
    <row r="43" spans="2:14" s="999" customFormat="1" x14ac:dyDescent="0.2">
      <c r="B43" s="638"/>
      <c r="D43" s="638"/>
      <c r="M43" s="638"/>
      <c r="N43" s="638"/>
    </row>
    <row r="44" spans="2:14" s="999" customFormat="1" x14ac:dyDescent="0.2">
      <c r="D44" s="638"/>
      <c r="M44" s="638"/>
      <c r="N44" s="638"/>
    </row>
    <row r="45" spans="2:14" s="999" customFormat="1" x14ac:dyDescent="0.2">
      <c r="B45" s="858" t="s">
        <v>42</v>
      </c>
      <c r="C45" s="859"/>
      <c r="D45" s="860"/>
      <c r="E45" s="859"/>
      <c r="F45" s="859"/>
      <c r="G45" s="861">
        <f>IFERROR(GETPIVOTDATA("ID PRESTACION
COUNT",#REF!,"CCAA",$B45,"Grado Resuelto",$B$1,"Subtipo",G$1),0)</f>
        <v>0</v>
      </c>
      <c r="H45" s="859"/>
      <c r="M45" s="638"/>
      <c r="N45" s="638"/>
    </row>
    <row r="46" spans="2:14" s="999" customFormat="1" x14ac:dyDescent="0.2">
      <c r="B46" s="858" t="s">
        <v>50</v>
      </c>
      <c r="C46" s="859"/>
      <c r="D46" s="860"/>
      <c r="E46" s="859"/>
      <c r="F46" s="859"/>
      <c r="G46" s="861">
        <f>IFERROR(GETPIVOTDATA("ID PRESTACION
COUNT",#REF!,"CCAA",$B46,"Grado Resuelto",$B$1,"Subtipo",G$1),0)</f>
        <v>0</v>
      </c>
      <c r="H46" s="859"/>
      <c r="M46" s="638"/>
      <c r="N46" s="638"/>
    </row>
    <row r="47" spans="2:14" s="999" customFormat="1" x14ac:dyDescent="0.2">
      <c r="D47" s="638"/>
      <c r="M47" s="638"/>
      <c r="N47" s="638"/>
    </row>
    <row r="48" spans="2:14" s="1003" customFormat="1" x14ac:dyDescent="0.2">
      <c r="D48" s="652"/>
    </row>
    <row r="49" spans="4:4" x14ac:dyDescent="0.2">
      <c r="D49" s="652"/>
    </row>
    <row r="50" spans="4:4" x14ac:dyDescent="0.2">
      <c r="D50" s="652"/>
    </row>
    <row r="51" spans="4:4" x14ac:dyDescent="0.2">
      <c r="D51" s="652"/>
    </row>
    <row r="52" spans="4:4" x14ac:dyDescent="0.2">
      <c r="D52" s="652"/>
    </row>
    <row r="53" spans="4:4" x14ac:dyDescent="0.2">
      <c r="D53" s="652"/>
    </row>
    <row r="54" spans="4:4" x14ac:dyDescent="0.2">
      <c r="D54" s="652"/>
    </row>
    <row r="55" spans="4:4" x14ac:dyDescent="0.2">
      <c r="D55" s="652"/>
    </row>
    <row r="56" spans="4:4" x14ac:dyDescent="0.2">
      <c r="D56" s="652"/>
    </row>
    <row r="57" spans="4:4" x14ac:dyDescent="0.2">
      <c r="D57" s="652"/>
    </row>
    <row r="58" spans="4:4" x14ac:dyDescent="0.2">
      <c r="D58" s="652"/>
    </row>
    <row r="59" spans="4:4" x14ac:dyDescent="0.2">
      <c r="D59" s="65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0" customWidth="1"/>
    <col min="2" max="2" width="26.5703125" style="650" bestFit="1" customWidth="1"/>
    <col min="3" max="3" width="7.85546875" style="650" customWidth="1"/>
    <col min="4" max="4" width="7" style="650" bestFit="1" customWidth="1"/>
    <col min="5" max="5" width="8.5703125" style="650" customWidth="1"/>
    <col min="6" max="6" width="7" style="650" bestFit="1" customWidth="1"/>
    <col min="7" max="7" width="8.28515625" style="650" customWidth="1"/>
    <col min="8" max="8" width="7" style="650" bestFit="1" customWidth="1"/>
    <col min="9" max="9" width="9.7109375" style="650" customWidth="1"/>
    <col min="10" max="10" width="6.5703125" style="650" customWidth="1"/>
    <col min="11" max="11" width="7" style="650" customWidth="1"/>
    <col min="12" max="12" width="6" style="650" customWidth="1"/>
    <col min="13" max="13" width="7.140625" style="650" customWidth="1"/>
    <col min="14" max="14" width="6" style="650" customWidth="1"/>
    <col min="15" max="15" width="7.140625" style="650" customWidth="1"/>
    <col min="16" max="16" width="7.28515625" style="650" customWidth="1"/>
    <col min="17" max="16384" width="11.42578125" style="650"/>
  </cols>
  <sheetData>
    <row r="1" spans="1:21" s="629" customFormat="1" ht="12.75" customHeight="1" x14ac:dyDescent="0.2">
      <c r="B1" s="630" t="s">
        <v>51</v>
      </c>
      <c r="E1" s="631" t="s">
        <v>203</v>
      </c>
      <c r="F1" s="631"/>
      <c r="G1" s="631" t="s">
        <v>204</v>
      </c>
      <c r="H1" s="631"/>
      <c r="I1" s="631" t="s">
        <v>205</v>
      </c>
      <c r="J1" s="631"/>
      <c r="K1" s="631" t="s">
        <v>206</v>
      </c>
      <c r="L1" s="631"/>
      <c r="M1" s="631" t="s">
        <v>207</v>
      </c>
      <c r="N1" s="631"/>
      <c r="O1" s="631" t="s">
        <v>208</v>
      </c>
    </row>
    <row r="2" spans="1:21" s="632" customFormat="1" ht="48" customHeight="1" x14ac:dyDescent="0.2">
      <c r="B2" s="633"/>
      <c r="C2" s="633"/>
      <c r="D2" s="633"/>
      <c r="E2" s="633"/>
      <c r="F2" s="633"/>
      <c r="G2" s="633"/>
      <c r="H2" s="633"/>
    </row>
    <row r="3" spans="1:21" s="634" customFormat="1" ht="19.5" x14ac:dyDescent="0.2">
      <c r="B3" s="1042" t="s">
        <v>451</v>
      </c>
      <c r="C3" s="1042"/>
      <c r="D3" s="1042"/>
      <c r="E3" s="1042"/>
      <c r="F3" s="1042"/>
      <c r="G3" s="1042"/>
      <c r="H3" s="1042"/>
      <c r="I3" s="1042"/>
      <c r="J3" s="1042"/>
      <c r="K3" s="1042"/>
      <c r="L3" s="1042"/>
      <c r="M3" s="1042"/>
      <c r="N3" s="1042"/>
      <c r="O3" s="1042"/>
      <c r="P3" s="1042"/>
    </row>
    <row r="4" spans="1:21" s="634" customFormat="1" x14ac:dyDescent="0.2">
      <c r="B4" s="1047" t="str">
        <f>porsaad!B6</f>
        <v>Situación a 31 de enero de 2024</v>
      </c>
      <c r="C4" s="1047"/>
      <c r="D4" s="1047"/>
      <c r="E4" s="1047"/>
      <c r="F4" s="1047"/>
      <c r="G4" s="1047"/>
      <c r="H4" s="1047"/>
      <c r="I4" s="1047"/>
      <c r="J4" s="1047"/>
      <c r="K4" s="1047"/>
      <c r="L4" s="1047"/>
      <c r="M4" s="1047"/>
      <c r="N4" s="1047"/>
      <c r="O4" s="1047"/>
      <c r="P4" s="1047"/>
      <c r="Q4" s="635"/>
      <c r="R4" s="635"/>
      <c r="S4" s="635"/>
      <c r="T4" s="635"/>
      <c r="U4" s="635"/>
    </row>
    <row r="5" spans="1:21" s="470" customFormat="1" ht="7.5" customHeight="1" x14ac:dyDescent="0.2">
      <c r="B5" s="636"/>
      <c r="C5" s="637" t="s">
        <v>203</v>
      </c>
      <c r="D5" s="637"/>
      <c r="E5" s="637" t="s">
        <v>204</v>
      </c>
      <c r="F5" s="637"/>
      <c r="G5" s="637" t="s">
        <v>205</v>
      </c>
      <c r="H5" s="637"/>
      <c r="I5" s="637" t="s">
        <v>206</v>
      </c>
      <c r="J5" s="637"/>
      <c r="K5" s="638" t="s">
        <v>207</v>
      </c>
      <c r="L5" s="637"/>
      <c r="M5" s="638" t="s">
        <v>208</v>
      </c>
      <c r="O5" s="638" t="s">
        <v>208</v>
      </c>
    </row>
    <row r="6" spans="1:21" s="634" customFormat="1" ht="15" customHeight="1" x14ac:dyDescent="0.2">
      <c r="B6" s="654"/>
      <c r="C6" s="1170" t="s">
        <v>209</v>
      </c>
      <c r="D6" s="1171"/>
      <c r="E6" s="1171"/>
      <c r="F6" s="1171"/>
      <c r="G6" s="1171"/>
      <c r="H6" s="1171"/>
      <c r="I6" s="1171"/>
      <c r="J6" s="1171"/>
      <c r="K6" s="1171"/>
      <c r="L6" s="1171"/>
      <c r="M6" s="1171"/>
      <c r="N6" s="1171"/>
      <c r="O6" s="1171"/>
      <c r="P6" s="1172"/>
    </row>
    <row r="7" spans="1:21" s="634" customFormat="1" ht="57" customHeight="1" x14ac:dyDescent="0.2">
      <c r="B7" s="1173" t="s">
        <v>15</v>
      </c>
      <c r="C7" s="1169" t="s">
        <v>3</v>
      </c>
      <c r="D7" s="1169"/>
      <c r="E7" s="1169" t="s">
        <v>210</v>
      </c>
      <c r="F7" s="1169"/>
      <c r="G7" s="1169" t="s">
        <v>211</v>
      </c>
      <c r="H7" s="1169"/>
      <c r="I7" s="1169" t="s">
        <v>212</v>
      </c>
      <c r="J7" s="1169"/>
      <c r="K7" s="1169" t="s">
        <v>213</v>
      </c>
      <c r="L7" s="1169"/>
      <c r="M7" s="1169" t="s">
        <v>214</v>
      </c>
      <c r="N7" s="1169"/>
      <c r="O7" s="1169" t="s">
        <v>215</v>
      </c>
      <c r="P7" s="1169"/>
    </row>
    <row r="8" spans="1:21" s="639" customFormat="1" ht="12" customHeight="1" x14ac:dyDescent="0.2">
      <c r="B8" s="1174"/>
      <c r="C8" s="657" t="s">
        <v>12</v>
      </c>
      <c r="D8" s="657" t="s">
        <v>31</v>
      </c>
      <c r="E8" s="657" t="s">
        <v>12</v>
      </c>
      <c r="F8" s="657" t="s">
        <v>31</v>
      </c>
      <c r="G8" s="657" t="s">
        <v>12</v>
      </c>
      <c r="H8" s="657" t="s">
        <v>31</v>
      </c>
      <c r="I8" s="657" t="s">
        <v>12</v>
      </c>
      <c r="J8" s="657" t="s">
        <v>31</v>
      </c>
      <c r="K8" s="657" t="s">
        <v>12</v>
      </c>
      <c r="L8" s="657" t="s">
        <v>31</v>
      </c>
      <c r="M8" s="657" t="s">
        <v>12</v>
      </c>
      <c r="N8" s="657" t="s">
        <v>31</v>
      </c>
      <c r="O8" s="657" t="s">
        <v>12</v>
      </c>
      <c r="P8" s="657" t="s">
        <v>31</v>
      </c>
      <c r="R8" s="640"/>
    </row>
    <row r="9" spans="1:21" s="641" customFormat="1" ht="16.5" customHeight="1" x14ac:dyDescent="0.2">
      <c r="A9" s="641">
        <v>1</v>
      </c>
      <c r="B9" s="669" t="s">
        <v>11</v>
      </c>
      <c r="C9" s="666">
        <f>E9+G9+I9+K9+M9+O9</f>
        <v>92</v>
      </c>
      <c r="D9" s="660">
        <f>IFERROR(C9/$C9*100,"-")</f>
        <v>100</v>
      </c>
      <c r="E9" s="658">
        <v>0</v>
      </c>
      <c r="F9" s="659">
        <v>0</v>
      </c>
      <c r="G9" s="666">
        <v>16</v>
      </c>
      <c r="H9" s="660">
        <v>17.391304347826086</v>
      </c>
      <c r="I9" s="666">
        <v>76</v>
      </c>
      <c r="J9" s="660">
        <v>82.608695652173907</v>
      </c>
      <c r="K9" s="666">
        <v>0</v>
      </c>
      <c r="L9" s="660">
        <v>0</v>
      </c>
      <c r="M9" s="658">
        <v>0</v>
      </c>
      <c r="N9" s="659">
        <v>0</v>
      </c>
      <c r="O9" s="666">
        <v>0</v>
      </c>
      <c r="P9" s="660">
        <f>IFERROR(O9/$C9*100,"-")</f>
        <v>0</v>
      </c>
      <c r="R9" s="642"/>
    </row>
    <row r="10" spans="1:21" s="643" customFormat="1" ht="16.5" customHeight="1" x14ac:dyDescent="0.2">
      <c r="A10" s="643">
        <v>2</v>
      </c>
      <c r="B10" s="670" t="s">
        <v>10</v>
      </c>
      <c r="C10" s="667">
        <f t="shared" ref="C10:C26" si="0">E10+G10+I10+K10+M10+O10</f>
        <v>1276</v>
      </c>
      <c r="D10" s="661">
        <f t="shared" ref="D10:D26" si="1">IFERROR(C10/$C10*100,"-")</f>
        <v>100</v>
      </c>
      <c r="E10" s="655">
        <v>2</v>
      </c>
      <c r="F10" s="656">
        <v>0.15673981191222569</v>
      </c>
      <c r="G10" s="667">
        <v>48</v>
      </c>
      <c r="H10" s="661">
        <v>3.761755485893417</v>
      </c>
      <c r="I10" s="667">
        <v>1226</v>
      </c>
      <c r="J10" s="661">
        <v>96.081504702194351</v>
      </c>
      <c r="K10" s="667">
        <v>0</v>
      </c>
      <c r="L10" s="661">
        <v>0</v>
      </c>
      <c r="M10" s="655">
        <v>0</v>
      </c>
      <c r="N10" s="656">
        <v>0</v>
      </c>
      <c r="O10" s="667">
        <v>0</v>
      </c>
      <c r="P10" s="661">
        <f t="shared" ref="P10:P26" si="2">IFERROR(O10/$C10*100,"-")</f>
        <v>0</v>
      </c>
      <c r="R10" s="644"/>
    </row>
    <row r="11" spans="1:21" s="643" customFormat="1" ht="16.5" customHeight="1" x14ac:dyDescent="0.2">
      <c r="A11" s="643">
        <v>3</v>
      </c>
      <c r="B11" s="670" t="s">
        <v>40</v>
      </c>
      <c r="C11" s="667">
        <f t="shared" si="0"/>
        <v>1280</v>
      </c>
      <c r="D11" s="661">
        <f t="shared" si="1"/>
        <v>100</v>
      </c>
      <c r="E11" s="655">
        <v>96</v>
      </c>
      <c r="F11" s="656">
        <v>7.5</v>
      </c>
      <c r="G11" s="667">
        <v>25</v>
      </c>
      <c r="H11" s="661">
        <v>1.953125</v>
      </c>
      <c r="I11" s="667">
        <v>124</v>
      </c>
      <c r="J11" s="661">
        <v>9.6875</v>
      </c>
      <c r="K11" s="667">
        <v>899</v>
      </c>
      <c r="L11" s="661">
        <v>70.234375</v>
      </c>
      <c r="M11" s="655">
        <v>136</v>
      </c>
      <c r="N11" s="656">
        <v>10.625</v>
      </c>
      <c r="O11" s="667">
        <v>0</v>
      </c>
      <c r="P11" s="661">
        <f t="shared" si="2"/>
        <v>0</v>
      </c>
      <c r="R11" s="644"/>
    </row>
    <row r="12" spans="1:21" s="643" customFormat="1" ht="16.5" customHeight="1" x14ac:dyDescent="0.2">
      <c r="A12" s="643">
        <v>4</v>
      </c>
      <c r="B12" s="670" t="s">
        <v>41</v>
      </c>
      <c r="C12" s="667">
        <f t="shared" si="0"/>
        <v>36</v>
      </c>
      <c r="D12" s="661">
        <f t="shared" si="1"/>
        <v>100</v>
      </c>
      <c r="E12" s="655">
        <v>0</v>
      </c>
      <c r="F12" s="656">
        <v>0</v>
      </c>
      <c r="G12" s="667">
        <v>1</v>
      </c>
      <c r="H12" s="661">
        <v>2.7777777777777777</v>
      </c>
      <c r="I12" s="667">
        <v>35</v>
      </c>
      <c r="J12" s="661">
        <v>97.222222222222214</v>
      </c>
      <c r="K12" s="667">
        <v>0</v>
      </c>
      <c r="L12" s="661">
        <v>0</v>
      </c>
      <c r="M12" s="655">
        <v>0</v>
      </c>
      <c r="N12" s="656">
        <v>0</v>
      </c>
      <c r="O12" s="667">
        <v>0</v>
      </c>
      <c r="P12" s="661">
        <f t="shared" si="2"/>
        <v>0</v>
      </c>
      <c r="R12" s="644"/>
    </row>
    <row r="13" spans="1:21" s="643" customFormat="1" ht="16.5" customHeight="1" x14ac:dyDescent="0.2">
      <c r="A13" s="643">
        <v>5</v>
      </c>
      <c r="B13" s="670" t="s">
        <v>9</v>
      </c>
      <c r="C13" s="667">
        <f t="shared" si="0"/>
        <v>5573</v>
      </c>
      <c r="D13" s="661">
        <f t="shared" si="1"/>
        <v>100</v>
      </c>
      <c r="E13" s="655">
        <v>4075</v>
      </c>
      <c r="F13" s="656">
        <v>73.120401937914949</v>
      </c>
      <c r="G13" s="667">
        <v>3</v>
      </c>
      <c r="H13" s="661">
        <v>5.3830970751839222E-2</v>
      </c>
      <c r="I13" s="667">
        <v>494</v>
      </c>
      <c r="J13" s="661">
        <v>8.8641665171361925</v>
      </c>
      <c r="K13" s="667">
        <v>1000</v>
      </c>
      <c r="L13" s="661">
        <v>17.943656917279739</v>
      </c>
      <c r="M13" s="655">
        <v>1</v>
      </c>
      <c r="N13" s="656">
        <v>1.7943656917279744E-2</v>
      </c>
      <c r="O13" s="667">
        <v>0</v>
      </c>
      <c r="P13" s="661">
        <f t="shared" si="2"/>
        <v>0</v>
      </c>
      <c r="R13" s="644"/>
    </row>
    <row r="14" spans="1:21" s="643" customFormat="1" ht="16.5" customHeight="1" x14ac:dyDescent="0.2">
      <c r="A14" s="643">
        <v>6</v>
      </c>
      <c r="B14" s="670" t="s">
        <v>8</v>
      </c>
      <c r="C14" s="667">
        <f t="shared" si="0"/>
        <v>0</v>
      </c>
      <c r="D14" s="661" t="str">
        <f t="shared" si="1"/>
        <v>-</v>
      </c>
      <c r="E14" s="655">
        <v>0</v>
      </c>
      <c r="F14" s="656" t="s">
        <v>374</v>
      </c>
      <c r="G14" s="667">
        <v>0</v>
      </c>
      <c r="H14" s="661" t="s">
        <v>374</v>
      </c>
      <c r="I14" s="667">
        <v>0</v>
      </c>
      <c r="J14" s="661" t="s">
        <v>374</v>
      </c>
      <c r="K14" s="667">
        <v>0</v>
      </c>
      <c r="L14" s="661" t="s">
        <v>374</v>
      </c>
      <c r="M14" s="655">
        <v>0</v>
      </c>
      <c r="N14" s="656" t="s">
        <v>374</v>
      </c>
      <c r="O14" s="667">
        <v>0</v>
      </c>
      <c r="P14" s="661" t="str">
        <f t="shared" si="2"/>
        <v>-</v>
      </c>
    </row>
    <row r="15" spans="1:21" s="645" customFormat="1" ht="16.5" customHeight="1" x14ac:dyDescent="0.2">
      <c r="A15" s="645">
        <v>7</v>
      </c>
      <c r="B15" s="670" t="s">
        <v>7</v>
      </c>
      <c r="C15" s="667">
        <f t="shared" si="0"/>
        <v>19537</v>
      </c>
      <c r="D15" s="661">
        <f t="shared" si="1"/>
        <v>100</v>
      </c>
      <c r="E15" s="655">
        <v>7807</v>
      </c>
      <c r="F15" s="656">
        <v>39.960075753698106</v>
      </c>
      <c r="G15" s="667">
        <v>1</v>
      </c>
      <c r="H15" s="661">
        <v>5.118493115626759E-3</v>
      </c>
      <c r="I15" s="667">
        <v>9960</v>
      </c>
      <c r="J15" s="661">
        <v>50.980191431642531</v>
      </c>
      <c r="K15" s="667">
        <v>1769</v>
      </c>
      <c r="L15" s="661">
        <v>9.0546143215437365</v>
      </c>
      <c r="M15" s="655">
        <v>0</v>
      </c>
      <c r="N15" s="656">
        <v>0</v>
      </c>
      <c r="O15" s="667">
        <v>0</v>
      </c>
      <c r="P15" s="661">
        <f t="shared" si="2"/>
        <v>0</v>
      </c>
    </row>
    <row r="16" spans="1:21" s="645" customFormat="1" ht="16.5" customHeight="1" x14ac:dyDescent="0.2">
      <c r="A16" s="645">
        <v>8</v>
      </c>
      <c r="B16" s="670" t="s">
        <v>43</v>
      </c>
      <c r="C16" s="667">
        <f t="shared" si="0"/>
        <v>2973</v>
      </c>
      <c r="D16" s="661">
        <f t="shared" si="1"/>
        <v>100</v>
      </c>
      <c r="E16" s="655">
        <v>515</v>
      </c>
      <c r="F16" s="656">
        <v>17.322569794820048</v>
      </c>
      <c r="G16" s="667">
        <v>1738</v>
      </c>
      <c r="H16" s="661">
        <v>58.459468550285912</v>
      </c>
      <c r="I16" s="667">
        <v>115</v>
      </c>
      <c r="J16" s="661">
        <v>3.8681466532122433</v>
      </c>
      <c r="K16" s="667">
        <v>605</v>
      </c>
      <c r="L16" s="661">
        <v>20.349815001681804</v>
      </c>
      <c r="M16" s="655">
        <v>0</v>
      </c>
      <c r="N16" s="656">
        <v>0</v>
      </c>
      <c r="O16" s="667">
        <v>0</v>
      </c>
      <c r="P16" s="661">
        <f t="shared" si="2"/>
        <v>0</v>
      </c>
    </row>
    <row r="17" spans="1:16" s="645" customFormat="1" ht="16.5" customHeight="1" x14ac:dyDescent="0.2">
      <c r="A17" s="645">
        <v>9</v>
      </c>
      <c r="B17" s="670" t="s">
        <v>44</v>
      </c>
      <c r="C17" s="667">
        <f t="shared" si="0"/>
        <v>6886</v>
      </c>
      <c r="D17" s="661">
        <f t="shared" si="1"/>
        <v>100</v>
      </c>
      <c r="E17" s="655">
        <v>6431</v>
      </c>
      <c r="F17" s="656">
        <v>93.392390357246597</v>
      </c>
      <c r="G17" s="667">
        <v>6</v>
      </c>
      <c r="H17" s="661">
        <v>8.7133313970374673E-2</v>
      </c>
      <c r="I17" s="667">
        <v>449</v>
      </c>
      <c r="J17" s="661">
        <v>6.5204763287830385</v>
      </c>
      <c r="K17" s="667">
        <v>0</v>
      </c>
      <c r="L17" s="661">
        <v>0</v>
      </c>
      <c r="M17" s="655">
        <v>0</v>
      </c>
      <c r="N17" s="656">
        <v>0</v>
      </c>
      <c r="O17" s="667">
        <v>0</v>
      </c>
      <c r="P17" s="661">
        <f t="shared" si="2"/>
        <v>0</v>
      </c>
    </row>
    <row r="18" spans="1:16" s="645" customFormat="1" ht="16.5" customHeight="1" x14ac:dyDescent="0.2">
      <c r="A18" s="645">
        <v>10</v>
      </c>
      <c r="B18" s="670" t="s">
        <v>6</v>
      </c>
      <c r="C18" s="667">
        <f t="shared" si="0"/>
        <v>6570</v>
      </c>
      <c r="D18" s="661">
        <f t="shared" si="1"/>
        <v>100</v>
      </c>
      <c r="E18" s="655">
        <v>4903</v>
      </c>
      <c r="F18" s="656">
        <v>74.627092846270926</v>
      </c>
      <c r="G18" s="667">
        <v>1201</v>
      </c>
      <c r="H18" s="661">
        <v>18.280060882800608</v>
      </c>
      <c r="I18" s="667">
        <v>85</v>
      </c>
      <c r="J18" s="661">
        <v>1.2937595129375952</v>
      </c>
      <c r="K18" s="667">
        <v>381</v>
      </c>
      <c r="L18" s="661">
        <v>5.7990867579908674</v>
      </c>
      <c r="M18" s="655">
        <v>0</v>
      </c>
      <c r="N18" s="656">
        <v>0</v>
      </c>
      <c r="O18" s="667">
        <v>0</v>
      </c>
      <c r="P18" s="661">
        <f t="shared" si="2"/>
        <v>0</v>
      </c>
    </row>
    <row r="19" spans="1:16" s="643" customFormat="1" ht="16.5" customHeight="1" x14ac:dyDescent="0.2">
      <c r="A19" s="643">
        <v>11</v>
      </c>
      <c r="B19" s="670" t="s">
        <v>5</v>
      </c>
      <c r="C19" s="667">
        <f t="shared" si="0"/>
        <v>6757</v>
      </c>
      <c r="D19" s="661">
        <f t="shared" si="1"/>
        <v>100</v>
      </c>
      <c r="E19" s="655">
        <v>5909</v>
      </c>
      <c r="F19" s="656">
        <v>87.450051798135263</v>
      </c>
      <c r="G19" s="667">
        <v>1</v>
      </c>
      <c r="H19" s="661">
        <v>1.4799467219180108E-2</v>
      </c>
      <c r="I19" s="667">
        <v>252</v>
      </c>
      <c r="J19" s="661">
        <v>3.7294657392333876</v>
      </c>
      <c r="K19" s="667">
        <v>595</v>
      </c>
      <c r="L19" s="661">
        <v>8.8056829954121643</v>
      </c>
      <c r="M19" s="655">
        <v>0</v>
      </c>
      <c r="N19" s="656">
        <v>0</v>
      </c>
      <c r="O19" s="667">
        <v>0</v>
      </c>
      <c r="P19" s="661">
        <f t="shared" si="2"/>
        <v>0</v>
      </c>
    </row>
    <row r="20" spans="1:16" s="643" customFormat="1" ht="16.5" customHeight="1" x14ac:dyDescent="0.2">
      <c r="A20" s="643">
        <v>12</v>
      </c>
      <c r="B20" s="670" t="s">
        <v>38</v>
      </c>
      <c r="C20" s="667">
        <f t="shared" si="0"/>
        <v>4349</v>
      </c>
      <c r="D20" s="661">
        <f t="shared" si="1"/>
        <v>100</v>
      </c>
      <c r="E20" s="655">
        <v>1482</v>
      </c>
      <c r="F20" s="656">
        <v>34.076799264198662</v>
      </c>
      <c r="G20" s="667">
        <v>40</v>
      </c>
      <c r="H20" s="661">
        <v>0.91975166704989642</v>
      </c>
      <c r="I20" s="667">
        <v>1267</v>
      </c>
      <c r="J20" s="661">
        <v>29.13313405380547</v>
      </c>
      <c r="K20" s="667">
        <v>1560</v>
      </c>
      <c r="L20" s="661">
        <v>35.870315014945966</v>
      </c>
      <c r="M20" s="655">
        <v>0</v>
      </c>
      <c r="N20" s="656">
        <v>0</v>
      </c>
      <c r="O20" s="667">
        <v>0</v>
      </c>
      <c r="P20" s="661">
        <f t="shared" si="2"/>
        <v>0</v>
      </c>
    </row>
    <row r="21" spans="1:16" s="643" customFormat="1" ht="16.5" customHeight="1" x14ac:dyDescent="0.2">
      <c r="A21" s="643">
        <v>13</v>
      </c>
      <c r="B21" s="670" t="s">
        <v>45</v>
      </c>
      <c r="C21" s="667">
        <f t="shared" si="0"/>
        <v>4820</v>
      </c>
      <c r="D21" s="661">
        <f t="shared" si="1"/>
        <v>100</v>
      </c>
      <c r="E21" s="655">
        <v>1081</v>
      </c>
      <c r="F21" s="656">
        <v>22.427385892116185</v>
      </c>
      <c r="G21" s="667">
        <v>3</v>
      </c>
      <c r="H21" s="661">
        <v>6.2240663900414932E-2</v>
      </c>
      <c r="I21" s="667">
        <v>406</v>
      </c>
      <c r="J21" s="661">
        <v>8.4232365145228218</v>
      </c>
      <c r="K21" s="667">
        <v>3330</v>
      </c>
      <c r="L21" s="661">
        <v>69.087136929460584</v>
      </c>
      <c r="M21" s="655">
        <v>0</v>
      </c>
      <c r="N21" s="656">
        <v>0</v>
      </c>
      <c r="O21" s="667">
        <v>0</v>
      </c>
      <c r="P21" s="661">
        <f t="shared" si="2"/>
        <v>0</v>
      </c>
    </row>
    <row r="22" spans="1:16" s="643" customFormat="1" ht="16.5" customHeight="1" x14ac:dyDescent="0.2">
      <c r="A22" s="643">
        <v>14</v>
      </c>
      <c r="B22" s="670" t="s">
        <v>46</v>
      </c>
      <c r="C22" s="667">
        <f t="shared" si="0"/>
        <v>174</v>
      </c>
      <c r="D22" s="661">
        <f t="shared" si="1"/>
        <v>100</v>
      </c>
      <c r="E22" s="655">
        <v>23</v>
      </c>
      <c r="F22" s="656">
        <v>13.218390804597702</v>
      </c>
      <c r="G22" s="667">
        <v>0</v>
      </c>
      <c r="H22" s="661">
        <v>0</v>
      </c>
      <c r="I22" s="667">
        <v>55</v>
      </c>
      <c r="J22" s="661">
        <v>31.609195402298852</v>
      </c>
      <c r="K22" s="667">
        <v>96</v>
      </c>
      <c r="L22" s="661">
        <v>55.172413793103445</v>
      </c>
      <c r="M22" s="655">
        <v>0</v>
      </c>
      <c r="N22" s="656">
        <v>0</v>
      </c>
      <c r="O22" s="667">
        <v>0</v>
      </c>
      <c r="P22" s="661">
        <f t="shared" si="2"/>
        <v>0</v>
      </c>
    </row>
    <row r="23" spans="1:16" s="643" customFormat="1" ht="16.5" customHeight="1" x14ac:dyDescent="0.2">
      <c r="A23" s="643">
        <v>15</v>
      </c>
      <c r="B23" s="670" t="s">
        <v>47</v>
      </c>
      <c r="C23" s="667">
        <f t="shared" si="0"/>
        <v>720</v>
      </c>
      <c r="D23" s="661">
        <f t="shared" si="1"/>
        <v>100</v>
      </c>
      <c r="E23" s="655">
        <v>464</v>
      </c>
      <c r="F23" s="656">
        <v>64.444444444444443</v>
      </c>
      <c r="G23" s="667">
        <v>19</v>
      </c>
      <c r="H23" s="661">
        <v>2.6388888888888888</v>
      </c>
      <c r="I23" s="667">
        <v>125</v>
      </c>
      <c r="J23" s="661">
        <v>17.361111111111111</v>
      </c>
      <c r="K23" s="667">
        <v>112</v>
      </c>
      <c r="L23" s="661">
        <v>15.555555555555555</v>
      </c>
      <c r="M23" s="655">
        <v>0</v>
      </c>
      <c r="N23" s="656">
        <v>0</v>
      </c>
      <c r="O23" s="667">
        <v>0</v>
      </c>
      <c r="P23" s="661">
        <f t="shared" si="2"/>
        <v>0</v>
      </c>
    </row>
    <row r="24" spans="1:16" s="643" customFormat="1" ht="16.5" customHeight="1" x14ac:dyDescent="0.2">
      <c r="A24" s="643">
        <v>16</v>
      </c>
      <c r="B24" s="670" t="s">
        <v>48</v>
      </c>
      <c r="C24" s="667">
        <f t="shared" si="0"/>
        <v>41</v>
      </c>
      <c r="D24" s="661">
        <f t="shared" si="1"/>
        <v>100</v>
      </c>
      <c r="E24" s="655">
        <v>0</v>
      </c>
      <c r="F24" s="656">
        <v>0</v>
      </c>
      <c r="G24" s="667">
        <v>41</v>
      </c>
      <c r="H24" s="661">
        <v>100</v>
      </c>
      <c r="I24" s="667">
        <v>0</v>
      </c>
      <c r="J24" s="661">
        <v>0</v>
      </c>
      <c r="K24" s="667">
        <v>0</v>
      </c>
      <c r="L24" s="661">
        <v>0</v>
      </c>
      <c r="M24" s="655">
        <v>0</v>
      </c>
      <c r="N24" s="656">
        <v>0</v>
      </c>
      <c r="O24" s="667">
        <v>0</v>
      </c>
      <c r="P24" s="661">
        <f t="shared" si="2"/>
        <v>0</v>
      </c>
    </row>
    <row r="25" spans="1:16" s="643" customFormat="1" ht="16.5" customHeight="1" x14ac:dyDescent="0.2">
      <c r="A25" s="643">
        <v>17</v>
      </c>
      <c r="B25" s="670" t="s">
        <v>49</v>
      </c>
      <c r="C25" s="667">
        <f t="shared" si="0"/>
        <v>27</v>
      </c>
      <c r="D25" s="661">
        <f t="shared" si="1"/>
        <v>100</v>
      </c>
      <c r="E25" s="655">
        <v>0</v>
      </c>
      <c r="F25" s="656">
        <v>0</v>
      </c>
      <c r="G25" s="667">
        <v>10</v>
      </c>
      <c r="H25" s="661">
        <v>37.037037037037038</v>
      </c>
      <c r="I25" s="667">
        <v>17</v>
      </c>
      <c r="J25" s="661">
        <v>62.962962962962962</v>
      </c>
      <c r="K25" s="667">
        <v>0</v>
      </c>
      <c r="L25" s="661">
        <v>0</v>
      </c>
      <c r="M25" s="655">
        <v>0</v>
      </c>
      <c r="N25" s="656">
        <v>0</v>
      </c>
      <c r="O25" s="667">
        <v>0</v>
      </c>
      <c r="P25" s="661">
        <f t="shared" si="2"/>
        <v>0</v>
      </c>
    </row>
    <row r="26" spans="1:16" s="643" customFormat="1" ht="16.5" customHeight="1" x14ac:dyDescent="0.2">
      <c r="B26" s="670" t="s">
        <v>4</v>
      </c>
      <c r="C26" s="667">
        <f t="shared" si="0"/>
        <v>1</v>
      </c>
      <c r="D26" s="661">
        <f t="shared" si="1"/>
        <v>100</v>
      </c>
      <c r="E26" s="655">
        <v>1</v>
      </c>
      <c r="F26" s="656">
        <v>100</v>
      </c>
      <c r="G26" s="667">
        <v>0</v>
      </c>
      <c r="H26" s="661">
        <v>0</v>
      </c>
      <c r="I26" s="667">
        <v>0</v>
      </c>
      <c r="J26" s="661">
        <v>0</v>
      </c>
      <c r="K26" s="667">
        <v>0</v>
      </c>
      <c r="L26" s="661">
        <v>0</v>
      </c>
      <c r="M26" s="655">
        <v>0</v>
      </c>
      <c r="N26" s="656">
        <v>0</v>
      </c>
      <c r="O26" s="667">
        <v>0</v>
      </c>
      <c r="P26" s="661">
        <f t="shared" si="2"/>
        <v>0</v>
      </c>
    </row>
    <row r="27" spans="1:16" s="641" customFormat="1" ht="14.25" x14ac:dyDescent="0.2">
      <c r="B27" s="662" t="s">
        <v>3</v>
      </c>
      <c r="C27" s="668">
        <f>SUM(C9:C26)</f>
        <v>61112</v>
      </c>
      <c r="D27" s="665">
        <f>C27/$C27*100</f>
        <v>100</v>
      </c>
      <c r="E27" s="663">
        <f>SUM(E9:E26)</f>
        <v>32789</v>
      </c>
      <c r="F27" s="664">
        <f>E27/$C27*100</f>
        <v>53.653946851682157</v>
      </c>
      <c r="G27" s="668">
        <f>SUM(G9:G26)</f>
        <v>3153</v>
      </c>
      <c r="H27" s="665">
        <f>G27/$C27*100</f>
        <v>5.1593794999345466</v>
      </c>
      <c r="I27" s="668">
        <f>SUM(I9:I26)</f>
        <v>14686</v>
      </c>
      <c r="J27" s="665">
        <f>I27/$C27*100</f>
        <v>24.03128681764629</v>
      </c>
      <c r="K27" s="668">
        <f>SUM(K9:K26)</f>
        <v>10347</v>
      </c>
      <c r="L27" s="665">
        <f>K27/$C27*100</f>
        <v>16.931208273334207</v>
      </c>
      <c r="M27" s="663">
        <f>SUM(M9:M26)</f>
        <v>137</v>
      </c>
      <c r="N27" s="664">
        <f>M27/$C27*100</f>
        <v>0.2241785574028014</v>
      </c>
      <c r="O27" s="668">
        <f>SUM(O9:O26)</f>
        <v>0</v>
      </c>
      <c r="P27" s="665">
        <f>O27/$C27*100</f>
        <v>0</v>
      </c>
    </row>
    <row r="28" spans="1:16" s="641" customFormat="1" ht="14.25" hidden="1" x14ac:dyDescent="0.2">
      <c r="A28" s="638">
        <v>18</v>
      </c>
      <c r="B28" s="638" t="s">
        <v>42</v>
      </c>
      <c r="C28" s="646"/>
      <c r="D28" s="647"/>
      <c r="E28" s="646"/>
      <c r="F28" s="647"/>
      <c r="G28" s="646"/>
      <c r="H28" s="647"/>
      <c r="I28" s="646"/>
      <c r="J28" s="647"/>
      <c r="K28" s="646"/>
      <c r="L28" s="647"/>
      <c r="M28" s="646"/>
      <c r="N28" s="647"/>
      <c r="O28" s="646"/>
      <c r="P28" s="647"/>
    </row>
    <row r="29" spans="1:16" s="649" customFormat="1" hidden="1" x14ac:dyDescent="0.2">
      <c r="A29" s="638">
        <v>19</v>
      </c>
      <c r="B29" s="638" t="s">
        <v>50</v>
      </c>
      <c r="C29" s="648"/>
      <c r="D29" s="648"/>
      <c r="E29" s="648"/>
      <c r="F29" s="648"/>
      <c r="G29" s="648"/>
      <c r="H29" s="648"/>
      <c r="I29" s="648"/>
      <c r="K29" s="648"/>
      <c r="L29" s="648"/>
      <c r="M29" s="648"/>
      <c r="N29" s="648"/>
      <c r="O29" s="648"/>
      <c r="P29" s="648"/>
    </row>
    <row r="30" spans="1:16" hidden="1" x14ac:dyDescent="0.2">
      <c r="C30" s="651"/>
      <c r="D30" s="651"/>
      <c r="E30" s="651"/>
      <c r="F30" s="651"/>
      <c r="G30" s="651"/>
      <c r="H30" s="651"/>
      <c r="I30" s="651"/>
      <c r="J30" s="651"/>
      <c r="K30" s="651"/>
      <c r="L30" s="651"/>
      <c r="M30" s="651"/>
      <c r="N30" s="651"/>
      <c r="O30" s="651"/>
      <c r="P30" s="651"/>
    </row>
    <row r="31" spans="1:16" hidden="1" x14ac:dyDescent="0.2">
      <c r="B31" s="652"/>
      <c r="C31" s="653"/>
      <c r="D31" s="653"/>
      <c r="E31" s="653"/>
      <c r="F31" s="653"/>
      <c r="G31" s="653"/>
      <c r="M31" s="652"/>
      <c r="N31" s="652"/>
    </row>
    <row r="32" spans="1:16" hidden="1" x14ac:dyDescent="0.2">
      <c r="B32" s="652"/>
      <c r="D32" s="652"/>
      <c r="M32" s="652"/>
      <c r="N32" s="652"/>
    </row>
    <row r="33" spans="2:14" hidden="1" x14ac:dyDescent="0.2">
      <c r="B33" s="652"/>
      <c r="D33" s="652"/>
      <c r="M33" s="652"/>
      <c r="N33" s="652"/>
    </row>
    <row r="34" spans="2:14" hidden="1" x14ac:dyDescent="0.2">
      <c r="B34" s="652"/>
      <c r="D34" s="652"/>
      <c r="M34" s="652"/>
      <c r="N34" s="652"/>
    </row>
    <row r="35" spans="2:14" hidden="1" x14ac:dyDescent="0.2">
      <c r="B35" s="652"/>
      <c r="D35" s="652"/>
      <c r="M35" s="652"/>
      <c r="N35" s="652"/>
    </row>
    <row r="36" spans="2:14" hidden="1" x14ac:dyDescent="0.2">
      <c r="B36" s="652"/>
      <c r="D36" s="652"/>
      <c r="M36" s="652"/>
      <c r="N36" s="652"/>
    </row>
    <row r="37" spans="2:14" hidden="1" x14ac:dyDescent="0.2">
      <c r="B37" s="652"/>
      <c r="D37" s="652"/>
      <c r="M37" s="652"/>
      <c r="N37" s="652"/>
    </row>
    <row r="38" spans="2:14" hidden="1" x14ac:dyDescent="0.2">
      <c r="B38" s="652"/>
      <c r="D38" s="652"/>
      <c r="M38" s="652"/>
      <c r="N38" s="652"/>
    </row>
    <row r="39" spans="2:14" hidden="1" x14ac:dyDescent="0.2">
      <c r="B39" s="652"/>
      <c r="D39" s="652"/>
      <c r="M39" s="652"/>
      <c r="N39" s="652"/>
    </row>
    <row r="40" spans="2:14" hidden="1" x14ac:dyDescent="0.2">
      <c r="B40" s="652"/>
      <c r="D40" s="652"/>
      <c r="M40" s="652"/>
      <c r="N40" s="652"/>
    </row>
    <row r="41" spans="2:14" s="999" customFormat="1" x14ac:dyDescent="0.2">
      <c r="B41" s="638"/>
      <c r="D41" s="638"/>
      <c r="M41" s="638"/>
      <c r="N41" s="638"/>
    </row>
    <row r="42" spans="2:14" s="999" customFormat="1" x14ac:dyDescent="0.2">
      <c r="B42" s="638"/>
      <c r="D42" s="638"/>
      <c r="M42" s="638"/>
      <c r="N42" s="638"/>
    </row>
    <row r="43" spans="2:14" s="999" customFormat="1" x14ac:dyDescent="0.2">
      <c r="B43" s="638"/>
      <c r="D43" s="638"/>
      <c r="M43" s="638"/>
      <c r="N43" s="638"/>
    </row>
    <row r="44" spans="2:14" s="999" customFormat="1" x14ac:dyDescent="0.2">
      <c r="D44" s="638"/>
      <c r="M44" s="638"/>
      <c r="N44" s="638"/>
    </row>
    <row r="45" spans="2:14" s="999" customFormat="1" x14ac:dyDescent="0.2">
      <c r="B45" s="858" t="s">
        <v>42</v>
      </c>
      <c r="C45" s="859"/>
      <c r="D45" s="860"/>
      <c r="E45" s="859"/>
      <c r="F45" s="859"/>
      <c r="G45" s="861">
        <f>IFERROR(GETPIVOTDATA("ID PRESTACION
COUNT",#REF!,"CCAA",$B45,"Grado Resuelto",$B$1,"Subtipo",G$1),0)</f>
        <v>0</v>
      </c>
      <c r="H45" s="859"/>
      <c r="M45" s="638"/>
      <c r="N45" s="638"/>
    </row>
    <row r="46" spans="2:14" s="999" customFormat="1" x14ac:dyDescent="0.2">
      <c r="B46" s="858" t="s">
        <v>50</v>
      </c>
      <c r="C46" s="859"/>
      <c r="D46" s="860"/>
      <c r="E46" s="859"/>
      <c r="F46" s="859"/>
      <c r="G46" s="861">
        <f>IFERROR(GETPIVOTDATA("ID PRESTACION
COUNT",#REF!,"CCAA",$B46,"Grado Resuelto",$B$1,"Subtipo",G$1),0)</f>
        <v>0</v>
      </c>
      <c r="H46" s="859"/>
      <c r="M46" s="638"/>
      <c r="N46" s="638"/>
    </row>
    <row r="47" spans="2:14" s="999" customFormat="1" x14ac:dyDescent="0.2">
      <c r="D47" s="638"/>
      <c r="M47" s="638"/>
      <c r="N47" s="638"/>
    </row>
    <row r="48" spans="2:14" s="999" customFormat="1" x14ac:dyDescent="0.2">
      <c r="D48" s="638"/>
    </row>
    <row r="49" spans="4:4" x14ac:dyDescent="0.2">
      <c r="D49" s="652"/>
    </row>
    <row r="50" spans="4:4" x14ac:dyDescent="0.2">
      <c r="D50" s="652"/>
    </row>
    <row r="51" spans="4:4" x14ac:dyDescent="0.2">
      <c r="D51" s="652"/>
    </row>
    <row r="52" spans="4:4" x14ac:dyDescent="0.2">
      <c r="D52" s="652"/>
    </row>
    <row r="53" spans="4:4" x14ac:dyDescent="0.2">
      <c r="D53" s="652"/>
    </row>
    <row r="54" spans="4:4" x14ac:dyDescent="0.2">
      <c r="D54" s="652"/>
    </row>
    <row r="55" spans="4:4" x14ac:dyDescent="0.2">
      <c r="D55" s="652"/>
    </row>
    <row r="56" spans="4:4" x14ac:dyDescent="0.2">
      <c r="D56" s="652"/>
    </row>
    <row r="57" spans="4:4" x14ac:dyDescent="0.2">
      <c r="D57" s="652"/>
    </row>
    <row r="58" spans="4:4" x14ac:dyDescent="0.2">
      <c r="D58" s="652"/>
    </row>
    <row r="59" spans="4:4" x14ac:dyDescent="0.2">
      <c r="D59" s="65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79"/>
      <c r="C2" s="1179"/>
      <c r="D2" s="1179"/>
      <c r="E2" s="1179"/>
      <c r="F2" s="1179"/>
      <c r="G2" s="1179"/>
      <c r="H2" s="1179"/>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80" t="s">
        <v>454</v>
      </c>
      <c r="C4" s="1180"/>
      <c r="D4" s="1180"/>
      <c r="E4" s="1180"/>
      <c r="F4" s="1180"/>
      <c r="G4" s="1180"/>
      <c r="H4" s="1180"/>
      <c r="I4" s="1180"/>
      <c r="J4" s="1180"/>
      <c r="K4" s="1180"/>
      <c r="L4" s="1180"/>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81" t="s">
        <v>489</v>
      </c>
      <c r="C5" s="1181"/>
      <c r="D5" s="1181"/>
      <c r="E5" s="1181"/>
      <c r="F5" s="1181"/>
      <c r="G5" s="1181"/>
      <c r="H5" s="1181"/>
      <c r="I5" s="1181"/>
      <c r="J5" s="1181"/>
      <c r="K5" s="1181"/>
      <c r="L5" s="1181"/>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3" customFormat="1" ht="15" x14ac:dyDescent="0.25">
      <c r="B7" s="473"/>
      <c r="C7" s="1178"/>
      <c r="D7" s="1178"/>
      <c r="E7" s="1178"/>
      <c r="F7" s="1178"/>
      <c r="G7" s="1178"/>
      <c r="H7" s="1178"/>
      <c r="I7" s="473"/>
      <c r="J7" s="1178"/>
      <c r="K7" s="1178"/>
      <c r="L7" s="1178"/>
      <c r="M7" s="1178"/>
      <c r="N7" s="473"/>
      <c r="O7" s="473"/>
      <c r="P7" s="473"/>
      <c r="Q7" s="1178"/>
      <c r="R7" s="1178"/>
      <c r="S7" s="1178"/>
      <c r="T7" s="1178"/>
      <c r="U7" s="1178"/>
      <c r="V7" s="1178"/>
      <c r="W7" s="473"/>
      <c r="X7" s="473"/>
      <c r="AF7" s="1175"/>
      <c r="AG7" s="1175"/>
      <c r="AH7" s="1175"/>
      <c r="AI7" s="1175"/>
      <c r="AJ7" s="1175"/>
      <c r="AK7" s="1175"/>
      <c r="AL7" s="1175"/>
      <c r="AM7" s="1175"/>
    </row>
    <row r="8" spans="1:39" s="723" customFormat="1" ht="15" x14ac:dyDescent="0.25">
      <c r="B8" s="473" t="s">
        <v>144</v>
      </c>
      <c r="C8" s="722" t="s">
        <v>145</v>
      </c>
      <c r="D8" s="722" t="s">
        <v>76</v>
      </c>
      <c r="E8" s="722"/>
      <c r="F8" s="722"/>
      <c r="G8" s="722"/>
      <c r="H8" s="722" t="s">
        <v>146</v>
      </c>
      <c r="I8" s="473" t="s">
        <v>145</v>
      </c>
      <c r="J8" s="722" t="s">
        <v>76</v>
      </c>
      <c r="K8" s="722"/>
      <c r="L8" s="722"/>
      <c r="M8" s="722"/>
      <c r="N8" s="473"/>
      <c r="O8" s="473"/>
      <c r="P8" s="724"/>
      <c r="Q8" s="722"/>
      <c r="R8" s="722"/>
      <c r="S8" s="722"/>
      <c r="T8" s="722"/>
      <c r="U8" s="722"/>
      <c r="V8" s="722"/>
      <c r="W8" s="473"/>
      <c r="X8" s="473"/>
      <c r="AE8" s="725"/>
      <c r="AF8" s="726"/>
      <c r="AG8" s="726"/>
      <c r="AH8" s="726"/>
      <c r="AI8" s="726"/>
      <c r="AJ8" s="726"/>
      <c r="AK8" s="726"/>
      <c r="AL8" s="726"/>
      <c r="AM8" s="726"/>
    </row>
    <row r="9" spans="1:39" s="723" customFormat="1" ht="15" x14ac:dyDescent="0.25">
      <c r="A9" s="1176"/>
      <c r="B9" s="734" t="s">
        <v>147</v>
      </c>
      <c r="C9" s="727">
        <v>201094</v>
      </c>
      <c r="D9" s="477">
        <v>0.3435607348421299</v>
      </c>
      <c r="E9" s="476"/>
      <c r="F9" s="476"/>
      <c r="G9" s="476"/>
      <c r="H9" s="476" t="s">
        <v>148</v>
      </c>
      <c r="I9" s="734">
        <v>165643</v>
      </c>
      <c r="J9" s="477">
        <v>0.28298112240539847</v>
      </c>
      <c r="K9" s="476"/>
      <c r="L9" s="476"/>
      <c r="M9" s="476"/>
      <c r="N9" s="473"/>
      <c r="O9" s="1177"/>
      <c r="P9" s="728"/>
      <c r="Q9" s="476"/>
      <c r="R9" s="476"/>
      <c r="S9" s="476"/>
      <c r="T9" s="476"/>
      <c r="U9" s="476"/>
      <c r="V9" s="476"/>
      <c r="W9" s="473"/>
      <c r="X9" s="473"/>
      <c r="AD9" s="1176"/>
      <c r="AE9" s="729"/>
      <c r="AF9" s="730"/>
      <c r="AG9" s="730"/>
      <c r="AH9" s="730"/>
      <c r="AI9" s="730"/>
      <c r="AJ9" s="730"/>
      <c r="AK9" s="730"/>
      <c r="AL9" s="730"/>
      <c r="AM9" s="730"/>
    </row>
    <row r="10" spans="1:39" s="723" customFormat="1" ht="15" x14ac:dyDescent="0.25">
      <c r="A10" s="1176"/>
      <c r="B10" s="734" t="s">
        <v>151</v>
      </c>
      <c r="C10" s="727">
        <v>142742</v>
      </c>
      <c r="D10" s="477">
        <v>0.24386876989286257</v>
      </c>
      <c r="E10" s="476"/>
      <c r="F10" s="476"/>
      <c r="G10" s="476"/>
      <c r="H10" s="476" t="s">
        <v>150</v>
      </c>
      <c r="I10" s="734">
        <v>274900</v>
      </c>
      <c r="J10" s="477">
        <v>0.46963355257538225</v>
      </c>
      <c r="K10" s="476"/>
      <c r="L10" s="476"/>
      <c r="M10" s="476"/>
      <c r="N10" s="473"/>
      <c r="O10" s="1177"/>
      <c r="P10" s="728"/>
      <c r="Q10" s="476"/>
      <c r="R10" s="476"/>
      <c r="S10" s="476"/>
      <c r="T10" s="476"/>
      <c r="U10" s="476"/>
      <c r="V10" s="476"/>
      <c r="W10" s="473"/>
      <c r="X10" s="473"/>
      <c r="AD10" s="1176"/>
      <c r="AE10" s="729"/>
      <c r="AF10" s="730"/>
      <c r="AG10" s="730"/>
      <c r="AH10" s="730"/>
      <c r="AI10" s="730"/>
      <c r="AJ10" s="730"/>
      <c r="AK10" s="730"/>
      <c r="AL10" s="730"/>
      <c r="AM10" s="730"/>
    </row>
    <row r="11" spans="1:39" s="723" customFormat="1" ht="15" x14ac:dyDescent="0.25">
      <c r="A11" s="1176"/>
      <c r="B11" s="734" t="s">
        <v>149</v>
      </c>
      <c r="C11" s="727">
        <v>117537</v>
      </c>
      <c r="D11" s="477">
        <v>0.2008070757513373</v>
      </c>
      <c r="E11" s="476"/>
      <c r="F11" s="476"/>
      <c r="G11" s="476"/>
      <c r="H11" s="476" t="s">
        <v>152</v>
      </c>
      <c r="I11" s="734">
        <v>103459</v>
      </c>
      <c r="J11" s="477">
        <v>0.17674724523789187</v>
      </c>
      <c r="K11" s="476"/>
      <c r="L11" s="476"/>
      <c r="M11" s="476"/>
      <c r="N11" s="473"/>
      <c r="O11" s="1177"/>
      <c r="P11" s="728"/>
      <c r="Q11" s="476"/>
      <c r="R11" s="476"/>
      <c r="S11" s="476"/>
      <c r="T11" s="476"/>
      <c r="U11" s="476"/>
      <c r="V11" s="476"/>
      <c r="W11" s="473"/>
      <c r="X11" s="473"/>
      <c r="AD11" s="1176"/>
      <c r="AE11" s="729"/>
      <c r="AF11" s="730"/>
      <c r="AG11" s="730"/>
      <c r="AH11" s="730"/>
      <c r="AI11" s="730"/>
      <c r="AJ11" s="730"/>
      <c r="AK11" s="730"/>
      <c r="AL11" s="730"/>
      <c r="AM11" s="730"/>
    </row>
    <row r="12" spans="1:39" s="723" customFormat="1" ht="15" x14ac:dyDescent="0.25">
      <c r="A12" s="1176"/>
      <c r="B12" s="734" t="s">
        <v>155</v>
      </c>
      <c r="C12" s="727">
        <v>26002</v>
      </c>
      <c r="D12" s="477">
        <v>4.4423335491685791E-2</v>
      </c>
      <c r="E12" s="476"/>
      <c r="F12" s="476"/>
      <c r="G12" s="476"/>
      <c r="H12" s="476" t="s">
        <v>154</v>
      </c>
      <c r="I12" s="734">
        <v>36273</v>
      </c>
      <c r="J12" s="477">
        <v>6.1968053301443581E-2</v>
      </c>
      <c r="K12" s="476"/>
      <c r="L12" s="476"/>
      <c r="M12" s="476"/>
      <c r="N12" s="473"/>
      <c r="O12" s="1177"/>
      <c r="P12" s="728"/>
      <c r="Q12" s="476"/>
      <c r="R12" s="476"/>
      <c r="S12" s="476"/>
      <c r="T12" s="476"/>
      <c r="U12" s="476"/>
      <c r="V12" s="476"/>
      <c r="W12" s="473"/>
      <c r="X12" s="473"/>
      <c r="AD12" s="1176"/>
      <c r="AE12" s="729"/>
      <c r="AF12" s="730"/>
      <c r="AG12" s="730"/>
      <c r="AH12" s="730"/>
      <c r="AI12" s="730"/>
      <c r="AJ12" s="730"/>
      <c r="AK12" s="730"/>
      <c r="AL12" s="730"/>
      <c r="AM12" s="730"/>
    </row>
    <row r="13" spans="1:39" s="723" customFormat="1" ht="15" x14ac:dyDescent="0.25">
      <c r="A13" s="1176"/>
      <c r="B13" s="734" t="s">
        <v>153</v>
      </c>
      <c r="C13" s="727">
        <v>19394</v>
      </c>
      <c r="D13" s="477">
        <v>3.3133842340041311E-2</v>
      </c>
      <c r="E13" s="476"/>
      <c r="F13" s="476"/>
      <c r="G13" s="476"/>
      <c r="H13" s="476" t="s">
        <v>156</v>
      </c>
      <c r="I13" s="734">
        <v>5075</v>
      </c>
      <c r="J13" s="477">
        <v>8.6700264798838297E-3</v>
      </c>
      <c r="K13" s="476"/>
      <c r="L13" s="476"/>
      <c r="M13" s="476"/>
      <c r="N13" s="473"/>
      <c r="O13" s="1177"/>
      <c r="P13" s="728"/>
      <c r="Q13" s="476"/>
      <c r="R13" s="476"/>
      <c r="S13" s="476"/>
      <c r="T13" s="476"/>
      <c r="U13" s="476"/>
      <c r="V13" s="476"/>
      <c r="W13" s="473"/>
      <c r="X13" s="473"/>
      <c r="AD13" s="1176"/>
      <c r="AE13" s="729"/>
      <c r="AF13" s="730"/>
      <c r="AG13" s="730"/>
      <c r="AH13" s="730"/>
      <c r="AI13" s="730"/>
      <c r="AJ13" s="730"/>
      <c r="AK13" s="730"/>
      <c r="AL13" s="730"/>
      <c r="AM13" s="730"/>
    </row>
    <row r="14" spans="1:39" s="723" customFormat="1" ht="15" x14ac:dyDescent="0.25">
      <c r="A14" s="1176"/>
      <c r="B14" s="734" t="s">
        <v>159</v>
      </c>
      <c r="C14" s="727">
        <v>10109</v>
      </c>
      <c r="D14" s="477">
        <v>1.7270806033591709E-2</v>
      </c>
      <c r="E14" s="476"/>
      <c r="F14" s="476"/>
      <c r="G14" s="476"/>
      <c r="H14" s="476" t="s">
        <v>158</v>
      </c>
      <c r="I14" s="734">
        <v>818</v>
      </c>
      <c r="J14" s="476"/>
      <c r="K14" s="476"/>
      <c r="L14" s="476"/>
      <c r="M14" s="476"/>
      <c r="N14" s="473"/>
      <c r="O14" s="1177"/>
      <c r="P14" s="728"/>
      <c r="Q14" s="476"/>
      <c r="R14" s="476"/>
      <c r="S14" s="476"/>
      <c r="T14" s="476"/>
      <c r="U14" s="476"/>
      <c r="V14" s="476"/>
      <c r="W14" s="473"/>
      <c r="X14" s="473"/>
      <c r="AD14" s="1176"/>
      <c r="AE14" s="729"/>
      <c r="AF14" s="730"/>
      <c r="AG14" s="730"/>
      <c r="AH14" s="730"/>
      <c r="AI14" s="730"/>
      <c r="AJ14" s="730"/>
      <c r="AK14" s="730"/>
      <c r="AL14" s="730"/>
      <c r="AM14" s="730"/>
    </row>
    <row r="15" spans="1:39" s="723" customFormat="1" ht="15" x14ac:dyDescent="0.25">
      <c r="A15" s="1176"/>
      <c r="B15" s="734" t="s">
        <v>157</v>
      </c>
      <c r="C15" s="727">
        <v>10247</v>
      </c>
      <c r="D15" s="477">
        <v>1.7506573293719879E-2</v>
      </c>
      <c r="E15" s="476"/>
      <c r="F15" s="476"/>
      <c r="G15" s="476"/>
      <c r="H15" s="476"/>
      <c r="I15" s="473"/>
      <c r="J15" s="476"/>
      <c r="K15" s="476"/>
      <c r="L15" s="476"/>
      <c r="M15" s="476"/>
      <c r="N15" s="473"/>
      <c r="O15" s="1177"/>
      <c r="P15" s="728"/>
      <c r="Q15" s="476"/>
      <c r="R15" s="476"/>
      <c r="S15" s="476"/>
      <c r="T15" s="476"/>
      <c r="U15" s="476"/>
      <c r="V15" s="476"/>
      <c r="W15" s="473"/>
      <c r="X15" s="473"/>
      <c r="AD15" s="1176"/>
      <c r="AE15" s="729"/>
      <c r="AF15" s="730"/>
      <c r="AG15" s="730"/>
      <c r="AH15" s="730"/>
      <c r="AI15" s="730"/>
      <c r="AJ15" s="730"/>
      <c r="AK15" s="730"/>
      <c r="AL15" s="730"/>
      <c r="AM15" s="730"/>
    </row>
    <row r="16" spans="1:39" s="723" customFormat="1" ht="15" x14ac:dyDescent="0.25">
      <c r="A16" s="1176"/>
      <c r="B16" s="734" t="s">
        <v>200</v>
      </c>
      <c r="C16" s="727">
        <v>8195</v>
      </c>
      <c r="D16" s="477">
        <v>1.4000816643118415E-2</v>
      </c>
      <c r="E16" s="476"/>
      <c r="F16" s="476"/>
      <c r="G16" s="476"/>
      <c r="H16" s="476"/>
      <c r="I16" s="473"/>
      <c r="J16" s="476"/>
      <c r="K16" s="476"/>
      <c r="L16" s="476"/>
      <c r="M16" s="476"/>
      <c r="N16" s="473"/>
      <c r="O16" s="1177"/>
      <c r="P16" s="728"/>
      <c r="Q16" s="476"/>
      <c r="R16" s="476"/>
      <c r="S16" s="476"/>
      <c r="T16" s="476"/>
      <c r="U16" s="476"/>
      <c r="V16" s="476"/>
      <c r="W16" s="473"/>
      <c r="X16" s="473"/>
      <c r="AD16" s="1176"/>
      <c r="AE16" s="729"/>
      <c r="AF16" s="730"/>
      <c r="AG16" s="730"/>
      <c r="AH16" s="730"/>
      <c r="AI16" s="730"/>
      <c r="AJ16" s="730"/>
      <c r="AK16" s="730"/>
      <c r="AL16" s="730"/>
      <c r="AM16" s="730"/>
    </row>
    <row r="17" spans="1:28" s="723" customFormat="1" ht="15" x14ac:dyDescent="0.25">
      <c r="A17" s="731"/>
      <c r="B17" s="734" t="s">
        <v>158</v>
      </c>
      <c r="C17" s="732">
        <v>50003</v>
      </c>
      <c r="D17" s="477">
        <v>8.5428045711513134E-2</v>
      </c>
      <c r="E17" s="473"/>
      <c r="F17" s="473"/>
      <c r="G17" s="473"/>
      <c r="H17" s="473"/>
      <c r="I17" s="473"/>
      <c r="J17" s="473"/>
      <c r="K17" s="473"/>
      <c r="L17" s="473"/>
      <c r="M17" s="473"/>
      <c r="N17" s="473"/>
      <c r="O17" s="473"/>
      <c r="P17" s="473"/>
      <c r="Q17" s="473"/>
      <c r="R17" s="473"/>
      <c r="S17" s="473"/>
      <c r="T17" s="473"/>
      <c r="U17" s="473"/>
      <c r="V17" s="473"/>
      <c r="W17" s="473"/>
      <c r="X17" s="473"/>
    </row>
    <row r="18" spans="1:28" s="723"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3" customFormat="1" ht="15" x14ac:dyDescent="0.25">
      <c r="B19" s="473" t="s">
        <v>26</v>
      </c>
      <c r="C19" s="473">
        <v>156893</v>
      </c>
      <c r="D19" s="733">
        <v>0.26765875994595406</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3" customFormat="1" ht="15" x14ac:dyDescent="0.25">
      <c r="B20" s="473" t="s">
        <v>27</v>
      </c>
      <c r="C20" s="473">
        <v>429275</v>
      </c>
      <c r="D20" s="733">
        <v>0.73234124005404599</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3"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3"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457</v>
      </c>
      <c r="C6" s="1182"/>
      <c r="D6" s="1182"/>
      <c r="E6" s="1182"/>
      <c r="F6" s="1182"/>
      <c r="G6" s="1182"/>
      <c r="H6" s="1182"/>
      <c r="I6" s="1182"/>
      <c r="J6" s="1182"/>
      <c r="K6" s="1182"/>
      <c r="L6" s="1182"/>
      <c r="M6" s="1182"/>
      <c r="N6" s="1182"/>
      <c r="O6" s="389"/>
    </row>
    <row r="7" spans="1:17" s="7" customFormat="1" ht="11.2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tr">
        <f>porsaad!B6</f>
        <v>Situación a 31 de enero de 2024</v>
      </c>
      <c r="C8" s="1183"/>
      <c r="D8" s="1183"/>
      <c r="E8" s="1183"/>
      <c r="F8" s="1183"/>
      <c r="G8" s="1183"/>
      <c r="H8" s="1183"/>
      <c r="I8" s="1183"/>
      <c r="J8" s="1183"/>
      <c r="K8" s="1183"/>
      <c r="L8" s="1183"/>
      <c r="M8" s="1183"/>
      <c r="N8" s="118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4" t="s">
        <v>3</v>
      </c>
      <c r="D11" s="1184"/>
      <c r="E11" s="1184"/>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14963</v>
      </c>
      <c r="D13" s="392">
        <v>68446</v>
      </c>
      <c r="E13" s="392" t="e">
        <v>#REF!</v>
      </c>
      <c r="F13" s="392">
        <v>83409</v>
      </c>
      <c r="G13" s="479">
        <v>0.17939311105516192</v>
      </c>
      <c r="H13" s="479">
        <v>0.82060688894483813</v>
      </c>
      <c r="I13" s="480">
        <v>0.26765875994595406</v>
      </c>
      <c r="J13" s="391"/>
      <c r="K13" s="391"/>
      <c r="M13" s="392"/>
      <c r="N13" s="392"/>
      <c r="O13" s="393"/>
      <c r="P13" s="393"/>
      <c r="Q13" s="393"/>
    </row>
    <row r="14" spans="1:17" s="390" customFormat="1" ht="15" x14ac:dyDescent="0.25">
      <c r="B14" s="390" t="s">
        <v>10</v>
      </c>
      <c r="C14" s="392">
        <v>6233</v>
      </c>
      <c r="D14" s="392">
        <v>14435</v>
      </c>
      <c r="E14" s="392" t="e">
        <v>#REF!</v>
      </c>
      <c r="F14" s="392">
        <v>20668</v>
      </c>
      <c r="G14" s="479">
        <v>0.30157731759241341</v>
      </c>
      <c r="H14" s="479">
        <v>0.69842268240758665</v>
      </c>
      <c r="I14" s="480">
        <v>0.26765875994595406</v>
      </c>
      <c r="J14" s="391"/>
      <c r="K14" s="391"/>
      <c r="M14" s="392"/>
      <c r="N14" s="392"/>
      <c r="O14" s="393"/>
      <c r="P14" s="393"/>
      <c r="Q14" s="393"/>
    </row>
    <row r="15" spans="1:17" s="390" customFormat="1" ht="15" x14ac:dyDescent="0.25">
      <c r="B15" s="390" t="s">
        <v>40</v>
      </c>
      <c r="C15" s="392">
        <v>2981</v>
      </c>
      <c r="D15" s="392">
        <v>8575</v>
      </c>
      <c r="E15" s="392" t="e">
        <v>#REF!</v>
      </c>
      <c r="F15" s="392">
        <v>11556</v>
      </c>
      <c r="G15" s="479">
        <v>0.25796123226029766</v>
      </c>
      <c r="H15" s="479">
        <v>0.74203876773970234</v>
      </c>
      <c r="I15" s="480">
        <v>0.26765875994595406</v>
      </c>
      <c r="J15" s="391"/>
      <c r="K15" s="391"/>
      <c r="M15" s="392"/>
      <c r="N15" s="392"/>
      <c r="O15" s="393"/>
      <c r="P15" s="393"/>
      <c r="Q15" s="393"/>
    </row>
    <row r="16" spans="1:17" s="390" customFormat="1" ht="15" x14ac:dyDescent="0.25">
      <c r="B16" s="390" t="s">
        <v>41</v>
      </c>
      <c r="C16" s="392">
        <v>6791</v>
      </c>
      <c r="D16" s="392">
        <v>16357</v>
      </c>
      <c r="E16" s="392" t="e">
        <v>#REF!</v>
      </c>
      <c r="F16" s="392">
        <v>23148</v>
      </c>
      <c r="G16" s="479">
        <v>0.29337307758769654</v>
      </c>
      <c r="H16" s="479">
        <v>0.7066269224123034</v>
      </c>
      <c r="I16" s="480">
        <v>0.26765875994595406</v>
      </c>
      <c r="J16" s="391"/>
      <c r="K16" s="391"/>
      <c r="M16" s="392"/>
      <c r="N16" s="392"/>
      <c r="O16" s="393"/>
      <c r="P16" s="393"/>
      <c r="Q16" s="393"/>
    </row>
    <row r="17" spans="2:17" s="390" customFormat="1" ht="15" x14ac:dyDescent="0.25">
      <c r="B17" s="390" t="s">
        <v>9</v>
      </c>
      <c r="C17" s="392">
        <v>3851</v>
      </c>
      <c r="D17" s="392">
        <v>13453</v>
      </c>
      <c r="E17" s="392" t="e">
        <v>#REF!</v>
      </c>
      <c r="F17" s="392">
        <v>17304</v>
      </c>
      <c r="G17" s="479">
        <v>0.22254969949144707</v>
      </c>
      <c r="H17" s="479">
        <v>0.77745030050855291</v>
      </c>
      <c r="I17" s="480">
        <v>0.26765875994595406</v>
      </c>
      <c r="J17" s="391"/>
      <c r="K17" s="391"/>
      <c r="M17" s="392"/>
      <c r="N17" s="392"/>
      <c r="O17" s="393"/>
      <c r="P17" s="393"/>
      <c r="Q17" s="393"/>
    </row>
    <row r="18" spans="2:17" s="390" customFormat="1" ht="15" x14ac:dyDescent="0.25">
      <c r="B18" s="390" t="s">
        <v>8</v>
      </c>
      <c r="C18" s="392">
        <v>2558</v>
      </c>
      <c r="D18" s="392">
        <v>6662</v>
      </c>
      <c r="E18" s="392" t="e">
        <v>#REF!</v>
      </c>
      <c r="F18" s="392">
        <v>9220</v>
      </c>
      <c r="G18" s="479">
        <v>0.27744034707158349</v>
      </c>
      <c r="H18" s="479">
        <v>0.72255965292841651</v>
      </c>
      <c r="I18" s="480">
        <v>0.26765875994595406</v>
      </c>
      <c r="J18" s="391"/>
      <c r="K18" s="391"/>
      <c r="M18" s="392"/>
      <c r="N18" s="392"/>
      <c r="O18" s="393"/>
      <c r="P18" s="393"/>
      <c r="Q18" s="393"/>
    </row>
    <row r="19" spans="2:17" s="390" customFormat="1" ht="15" x14ac:dyDescent="0.25">
      <c r="B19" s="390" t="s">
        <v>7</v>
      </c>
      <c r="C19" s="392">
        <v>8090</v>
      </c>
      <c r="D19" s="392">
        <v>25061</v>
      </c>
      <c r="E19" s="392" t="e">
        <v>#REF!</v>
      </c>
      <c r="F19" s="392">
        <v>33151</v>
      </c>
      <c r="G19" s="479">
        <v>0.24403487074296401</v>
      </c>
      <c r="H19" s="479">
        <v>0.75596512925703596</v>
      </c>
      <c r="I19" s="480">
        <v>0.26765875994595406</v>
      </c>
      <c r="J19" s="391"/>
      <c r="K19" s="391"/>
      <c r="M19" s="392"/>
      <c r="N19" s="392"/>
      <c r="O19" s="393"/>
      <c r="P19" s="393"/>
      <c r="Q19" s="393"/>
    </row>
    <row r="20" spans="2:17" s="390" customFormat="1" ht="15" x14ac:dyDescent="0.25">
      <c r="B20" s="390" t="s">
        <v>43</v>
      </c>
      <c r="C20" s="392">
        <v>4213</v>
      </c>
      <c r="D20" s="392">
        <v>14588</v>
      </c>
      <c r="E20" s="392" t="e">
        <v>#REF!</v>
      </c>
      <c r="F20" s="392">
        <v>18801</v>
      </c>
      <c r="G20" s="479">
        <v>0.22408382532843998</v>
      </c>
      <c r="H20" s="479">
        <v>0.77591617467156004</v>
      </c>
      <c r="I20" s="480">
        <v>0.26765875994595406</v>
      </c>
      <c r="J20" s="391"/>
      <c r="K20" s="391"/>
      <c r="M20" s="392"/>
      <c r="N20" s="392"/>
      <c r="O20" s="393"/>
      <c r="P20" s="393"/>
      <c r="Q20" s="393"/>
    </row>
    <row r="21" spans="2:17" s="390" customFormat="1" ht="15" x14ac:dyDescent="0.25">
      <c r="B21" s="390" t="s">
        <v>44</v>
      </c>
      <c r="C21" s="392">
        <v>41982</v>
      </c>
      <c r="D21" s="392">
        <v>77509</v>
      </c>
      <c r="E21" s="392" t="e">
        <v>#REF!</v>
      </c>
      <c r="F21" s="392">
        <v>119491</v>
      </c>
      <c r="G21" s="479">
        <v>0.35134026830472587</v>
      </c>
      <c r="H21" s="479">
        <v>0.64865973169527413</v>
      </c>
      <c r="I21" s="480">
        <v>0.26765875994595406</v>
      </c>
      <c r="J21" s="391"/>
      <c r="K21" s="391"/>
      <c r="M21" s="392"/>
      <c r="N21" s="392"/>
      <c r="O21" s="393"/>
      <c r="P21" s="393"/>
      <c r="Q21" s="393"/>
    </row>
    <row r="22" spans="2:17" s="390" customFormat="1" ht="15" x14ac:dyDescent="0.25">
      <c r="B22" s="390" t="s">
        <v>6</v>
      </c>
      <c r="C22" s="392">
        <v>26721</v>
      </c>
      <c r="D22" s="392">
        <v>76194</v>
      </c>
      <c r="E22" s="392" t="e">
        <v>#REF!</v>
      </c>
      <c r="F22" s="392">
        <v>102915</v>
      </c>
      <c r="G22" s="479">
        <v>0.25964145168342806</v>
      </c>
      <c r="H22" s="479">
        <v>0.74035854831657189</v>
      </c>
      <c r="I22" s="480">
        <v>0.26765875994595406</v>
      </c>
      <c r="J22" s="391"/>
      <c r="K22" s="391"/>
      <c r="M22" s="392"/>
      <c r="N22" s="392"/>
      <c r="O22" s="393"/>
      <c r="P22" s="393"/>
      <c r="Q22" s="393"/>
    </row>
    <row r="23" spans="2:17" s="390" customFormat="1" ht="15" x14ac:dyDescent="0.25">
      <c r="B23" s="390" t="s">
        <v>5</v>
      </c>
      <c r="C23" s="392">
        <v>1191</v>
      </c>
      <c r="D23" s="392">
        <v>5317</v>
      </c>
      <c r="E23" s="392" t="e">
        <v>#REF!</v>
      </c>
      <c r="F23" s="392">
        <v>6508</v>
      </c>
      <c r="G23" s="479">
        <v>0.18300553165334973</v>
      </c>
      <c r="H23" s="479">
        <v>0.81699446834665024</v>
      </c>
      <c r="I23" s="480">
        <v>0.26765875994595406</v>
      </c>
      <c r="J23" s="391"/>
      <c r="K23" s="391"/>
      <c r="M23" s="392"/>
      <c r="N23" s="392"/>
      <c r="O23" s="393"/>
      <c r="P23" s="393"/>
      <c r="Q23" s="393"/>
    </row>
    <row r="24" spans="2:17" s="390" customFormat="1" ht="15" x14ac:dyDescent="0.25">
      <c r="B24" s="390" t="s">
        <v>38</v>
      </c>
      <c r="C24" s="392">
        <v>2700</v>
      </c>
      <c r="D24" s="392">
        <v>15147</v>
      </c>
      <c r="E24" s="392" t="e">
        <v>#REF!</v>
      </c>
      <c r="F24" s="392">
        <v>17847</v>
      </c>
      <c r="G24" s="479">
        <v>0.15128593040847202</v>
      </c>
      <c r="H24" s="479">
        <v>0.84871406959152795</v>
      </c>
      <c r="I24" s="480">
        <v>0.26765875994595406</v>
      </c>
      <c r="J24" s="391"/>
      <c r="K24" s="391"/>
      <c r="M24" s="392"/>
      <c r="N24" s="392"/>
      <c r="O24" s="393"/>
      <c r="P24" s="393"/>
      <c r="Q24" s="393"/>
    </row>
    <row r="25" spans="2:17" s="390" customFormat="1" ht="15" x14ac:dyDescent="0.25">
      <c r="B25" s="390" t="s">
        <v>45</v>
      </c>
      <c r="C25" s="392">
        <v>11883</v>
      </c>
      <c r="D25" s="392">
        <v>35706</v>
      </c>
      <c r="E25" s="392" t="e">
        <v>#REF!</v>
      </c>
      <c r="F25" s="392">
        <v>47589</v>
      </c>
      <c r="G25" s="479">
        <v>0.24970056105402508</v>
      </c>
      <c r="H25" s="479">
        <v>0.75029943894597495</v>
      </c>
      <c r="I25" s="480">
        <v>0.26765875994595406</v>
      </c>
      <c r="J25" s="391"/>
      <c r="K25" s="391"/>
      <c r="M25" s="392"/>
      <c r="N25" s="392"/>
      <c r="O25" s="393"/>
      <c r="P25" s="393"/>
      <c r="Q25" s="393"/>
    </row>
    <row r="26" spans="2:17" s="390" customFormat="1" ht="15" x14ac:dyDescent="0.25">
      <c r="B26" s="390" t="s">
        <v>46</v>
      </c>
      <c r="C26" s="392">
        <v>7238</v>
      </c>
      <c r="D26" s="392">
        <v>17996</v>
      </c>
      <c r="E26" s="392" t="e">
        <v>#REF!</v>
      </c>
      <c r="F26" s="392">
        <v>25234</v>
      </c>
      <c r="G26" s="479">
        <v>0.28683522231909331</v>
      </c>
      <c r="H26" s="479">
        <v>0.71316477768090669</v>
      </c>
      <c r="I26" s="480">
        <v>0.26765875994595406</v>
      </c>
      <c r="J26" s="391"/>
      <c r="K26" s="391"/>
      <c r="M26" s="392"/>
      <c r="N26" s="392"/>
      <c r="O26" s="393"/>
      <c r="P26" s="393"/>
      <c r="Q26" s="393"/>
    </row>
    <row r="27" spans="2:17" s="390" customFormat="1" ht="15" x14ac:dyDescent="0.25">
      <c r="B27" s="390" t="s">
        <v>47</v>
      </c>
      <c r="C27" s="392">
        <v>2854</v>
      </c>
      <c r="D27" s="392">
        <v>7330</v>
      </c>
      <c r="E27" s="392" t="e">
        <v>#REF!</v>
      </c>
      <c r="F27" s="392">
        <v>10184</v>
      </c>
      <c r="G27" s="479">
        <v>0.28024351924587587</v>
      </c>
      <c r="H27" s="479">
        <v>0.71975648075412413</v>
      </c>
      <c r="I27" s="480">
        <v>0.26765875994595406</v>
      </c>
      <c r="J27" s="391"/>
      <c r="K27" s="391"/>
      <c r="M27" s="392"/>
      <c r="N27" s="392"/>
      <c r="O27" s="393"/>
      <c r="P27" s="393"/>
      <c r="Q27" s="393"/>
    </row>
    <row r="28" spans="2:17" s="390" customFormat="1" ht="15" x14ac:dyDescent="0.25">
      <c r="B28" s="390" t="s">
        <v>48</v>
      </c>
      <c r="C28" s="392">
        <v>12047</v>
      </c>
      <c r="D28" s="392">
        <v>24084</v>
      </c>
      <c r="E28" s="392" t="e">
        <v>#REF!</v>
      </c>
      <c r="F28" s="392">
        <v>36131</v>
      </c>
      <c r="G28" s="479">
        <v>0.33342559021339019</v>
      </c>
      <c r="H28" s="479">
        <v>0.66657440978660987</v>
      </c>
      <c r="I28" s="480">
        <v>0.26765875994595406</v>
      </c>
      <c r="J28" s="391"/>
      <c r="K28" s="391"/>
      <c r="M28" s="392"/>
      <c r="N28" s="392"/>
      <c r="O28" s="393"/>
      <c r="P28" s="393"/>
      <c r="Q28" s="393"/>
    </row>
    <row r="29" spans="2:17" s="390" customFormat="1" ht="15" x14ac:dyDescent="0.25">
      <c r="B29" s="390" t="s">
        <v>49</v>
      </c>
      <c r="C29" s="392">
        <v>353</v>
      </c>
      <c r="D29" s="392">
        <v>864</v>
      </c>
      <c r="E29" s="392" t="e">
        <v>#REF!</v>
      </c>
      <c r="F29" s="392">
        <v>1217</v>
      </c>
      <c r="G29" s="479">
        <v>0.29005751848808548</v>
      </c>
      <c r="H29" s="479">
        <v>0.70994248151191452</v>
      </c>
      <c r="I29" s="480">
        <v>0.26765875994595406</v>
      </c>
      <c r="J29" s="391"/>
      <c r="K29" s="391"/>
      <c r="M29" s="392"/>
      <c r="N29" s="392"/>
      <c r="O29" s="393"/>
      <c r="P29" s="393"/>
      <c r="Q29" s="393"/>
    </row>
    <row r="30" spans="2:17" s="390" customFormat="1" ht="15" x14ac:dyDescent="0.25">
      <c r="B30" s="390" t="s">
        <v>42</v>
      </c>
      <c r="C30" s="392">
        <v>139</v>
      </c>
      <c r="D30" s="392">
        <v>682</v>
      </c>
      <c r="E30" s="392" t="e">
        <v>#REF!</v>
      </c>
      <c r="F30" s="392">
        <v>821</v>
      </c>
      <c r="G30" s="479">
        <v>0.16930572472594396</v>
      </c>
      <c r="H30" s="479">
        <v>0.83069427527405604</v>
      </c>
      <c r="I30" s="480">
        <v>0.26765875994595406</v>
      </c>
      <c r="J30" s="391"/>
      <c r="K30" s="391"/>
      <c r="M30" s="392"/>
      <c r="N30" s="392"/>
      <c r="O30" s="393"/>
      <c r="P30" s="393"/>
      <c r="Q30" s="393"/>
    </row>
    <row r="31" spans="2:17" s="390" customFormat="1" ht="15" x14ac:dyDescent="0.25">
      <c r="B31" s="390" t="s">
        <v>50</v>
      </c>
      <c r="C31" s="392">
        <v>105</v>
      </c>
      <c r="D31" s="392">
        <v>869</v>
      </c>
      <c r="E31" s="392" t="e">
        <v>#REF!</v>
      </c>
      <c r="F31" s="392">
        <v>974</v>
      </c>
      <c r="G31" s="479">
        <v>0.10780287474332649</v>
      </c>
      <c r="H31" s="479">
        <v>0.8921971252566735</v>
      </c>
      <c r="I31" s="480">
        <v>0.26765875994595406</v>
      </c>
      <c r="J31" s="391"/>
      <c r="K31" s="391"/>
      <c r="M31" s="392"/>
      <c r="N31" s="392"/>
      <c r="O31" s="393"/>
      <c r="P31" s="393"/>
      <c r="Q31" s="393"/>
    </row>
    <row r="32" spans="2:17" s="390" customFormat="1" ht="15" x14ac:dyDescent="0.25">
      <c r="B32" s="394" t="s">
        <v>3</v>
      </c>
      <c r="C32" s="395">
        <v>156893</v>
      </c>
      <c r="D32" s="395">
        <v>429275</v>
      </c>
      <c r="E32" s="395" t="e">
        <v>#REF!</v>
      </c>
      <c r="F32" s="395">
        <v>586168</v>
      </c>
      <c r="G32" s="481">
        <v>0.26765875994595406</v>
      </c>
      <c r="H32" s="481">
        <v>0.73234124005404599</v>
      </c>
      <c r="I32" s="480">
        <v>0.26765875994595406</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40.5" customHeight="1" x14ac:dyDescent="0.25">
      <c r="A3" s="865"/>
      <c r="B3" s="1042" t="s">
        <v>378</v>
      </c>
      <c r="C3" s="1042"/>
      <c r="D3" s="1042"/>
      <c r="E3" s="1042"/>
      <c r="F3" s="1042"/>
      <c r="G3" s="1042"/>
      <c r="H3" s="1042"/>
      <c r="I3" s="1042"/>
      <c r="J3" s="1042"/>
      <c r="K3" s="1042"/>
      <c r="L3" s="1042"/>
      <c r="M3" s="1042"/>
      <c r="N3" s="1042"/>
      <c r="O3" s="1042"/>
      <c r="P3" s="1042"/>
      <c r="Q3" s="1042"/>
      <c r="R3" s="1042"/>
      <c r="S3" s="1042"/>
      <c r="T3" s="1042"/>
      <c r="U3" s="1042"/>
      <c r="V3" s="1042"/>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3">
        <v>45291</v>
      </c>
      <c r="T6" s="1044"/>
      <c r="U6" s="1040">
        <f>EVO_sol!U6</f>
        <v>45322</v>
      </c>
      <c r="V6" s="1040"/>
    </row>
    <row r="7" spans="1:24" x14ac:dyDescent="0.25">
      <c r="B7" s="937"/>
      <c r="C7" s="870">
        <v>43465</v>
      </c>
      <c r="D7" s="870">
        <v>43830</v>
      </c>
      <c r="E7" s="870">
        <v>44196</v>
      </c>
      <c r="F7" s="870">
        <v>44561</v>
      </c>
      <c r="G7" s="870">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287340</v>
      </c>
      <c r="D8" s="916">
        <v>294246</v>
      </c>
      <c r="E8" s="916">
        <v>285089</v>
      </c>
      <c r="F8" s="916">
        <v>295552</v>
      </c>
      <c r="G8" s="916">
        <v>307238</v>
      </c>
      <c r="H8" s="916">
        <v>322158</v>
      </c>
      <c r="I8" s="916">
        <v>318521</v>
      </c>
      <c r="J8" s="881"/>
      <c r="K8" s="917">
        <v>2.4034245145124311E-2</v>
      </c>
      <c r="L8" s="916">
        <v>6906</v>
      </c>
      <c r="M8" s="918">
        <v>-3.1120219136368865E-2</v>
      </c>
      <c r="N8" s="919">
        <v>-9157</v>
      </c>
      <c r="O8" s="918">
        <v>3.6700819744009738E-2</v>
      </c>
      <c r="P8" s="919">
        <v>10463</v>
      </c>
      <c r="Q8" s="918">
        <f>G8/F8-1</f>
        <v>3.9539573408401862E-2</v>
      </c>
      <c r="R8" s="919">
        <f>G8-F8</f>
        <v>11686</v>
      </c>
      <c r="S8" s="918">
        <f>H8/G8-1</f>
        <v>4.8561701352046294E-2</v>
      </c>
      <c r="T8" s="919">
        <f>H8-G8</f>
        <v>14920</v>
      </c>
      <c r="U8" s="920">
        <f>[1]Cuadro_CCAA2!N55</f>
        <v>3.7787979395483617E-2</v>
      </c>
      <c r="V8" s="919">
        <f>[1]Cuadro_CCAA2!O55</f>
        <v>11598</v>
      </c>
    </row>
    <row r="9" spans="1:24" x14ac:dyDescent="0.25">
      <c r="B9" s="938" t="s">
        <v>10</v>
      </c>
      <c r="C9" s="886">
        <v>35146</v>
      </c>
      <c r="D9" s="886">
        <v>39188</v>
      </c>
      <c r="E9" s="886">
        <v>36344</v>
      </c>
      <c r="F9" s="886">
        <v>37924</v>
      </c>
      <c r="G9" s="886">
        <v>39112</v>
      </c>
      <c r="H9" s="886">
        <v>40520</v>
      </c>
      <c r="I9" s="886">
        <v>40369</v>
      </c>
      <c r="J9" s="887"/>
      <c r="K9" s="888">
        <v>0.11500597507539978</v>
      </c>
      <c r="L9" s="886">
        <v>4042</v>
      </c>
      <c r="M9" s="891">
        <v>-7.2573236705113842E-2</v>
      </c>
      <c r="N9" s="889">
        <v>-2844</v>
      </c>
      <c r="O9" s="891">
        <v>4.3473475676865547E-2</v>
      </c>
      <c r="P9" s="889">
        <v>1580</v>
      </c>
      <c r="Q9" s="891">
        <f t="shared" ref="Q9:Q26" si="0">G9/F9-1</f>
        <v>3.1325809513764291E-2</v>
      </c>
      <c r="R9" s="889">
        <f t="shared" ref="R9:R26" si="1">G9-F9</f>
        <v>1188</v>
      </c>
      <c r="S9" s="891">
        <f t="shared" ref="S9:S26" si="2">H9/G9-1</f>
        <v>3.5999181836776417E-2</v>
      </c>
      <c r="T9" s="889">
        <f t="shared" ref="T9:T26" si="3">H9-G9</f>
        <v>1408</v>
      </c>
      <c r="U9" s="890">
        <f>[1]Cuadro_CCAA2!N56</f>
        <v>2.937501593696612E-2</v>
      </c>
      <c r="V9" s="889">
        <f>[1]Cuadro_CCAA2!O56</f>
        <v>1152</v>
      </c>
    </row>
    <row r="10" spans="1:24" x14ac:dyDescent="0.25">
      <c r="B10" s="938" t="s">
        <v>40</v>
      </c>
      <c r="C10" s="886">
        <v>25573</v>
      </c>
      <c r="D10" s="886">
        <v>26877</v>
      </c>
      <c r="E10" s="886">
        <v>27263</v>
      </c>
      <c r="F10" s="886">
        <v>29763</v>
      </c>
      <c r="G10" s="886">
        <v>31755</v>
      </c>
      <c r="H10" s="886">
        <v>32560</v>
      </c>
      <c r="I10" s="886">
        <v>32378</v>
      </c>
      <c r="J10" s="887"/>
      <c r="K10" s="888">
        <v>5.0991279865483019E-2</v>
      </c>
      <c r="L10" s="886">
        <v>1304</v>
      </c>
      <c r="M10" s="891">
        <v>1.436172191836893E-2</v>
      </c>
      <c r="N10" s="889">
        <v>386</v>
      </c>
      <c r="O10" s="891">
        <v>9.1699372776290256E-2</v>
      </c>
      <c r="P10" s="889">
        <v>2500</v>
      </c>
      <c r="Q10" s="891">
        <f t="shared" si="0"/>
        <v>6.6928737022477591E-2</v>
      </c>
      <c r="R10" s="889">
        <f t="shared" si="1"/>
        <v>1992</v>
      </c>
      <c r="S10" s="891">
        <f t="shared" si="2"/>
        <v>2.5350338529365413E-2</v>
      </c>
      <c r="T10" s="889">
        <f t="shared" si="3"/>
        <v>805</v>
      </c>
      <c r="U10" s="890">
        <f>[1]Cuadro_CCAA2!N57</f>
        <v>1.9201712415008787E-2</v>
      </c>
      <c r="V10" s="889">
        <f>[1]Cuadro_CCAA2!O57</f>
        <v>610</v>
      </c>
    </row>
    <row r="11" spans="1:24" x14ac:dyDescent="0.25">
      <c r="B11" s="938" t="s">
        <v>41</v>
      </c>
      <c r="C11" s="886">
        <v>20139</v>
      </c>
      <c r="D11" s="886">
        <v>24991</v>
      </c>
      <c r="E11" s="886">
        <v>25528</v>
      </c>
      <c r="F11" s="886">
        <v>26990</v>
      </c>
      <c r="G11" s="886">
        <v>29491</v>
      </c>
      <c r="H11" s="886">
        <v>33350</v>
      </c>
      <c r="I11" s="886">
        <v>33344</v>
      </c>
      <c r="J11" s="887"/>
      <c r="K11" s="888">
        <v>0.24092556730721482</v>
      </c>
      <c r="L11" s="886">
        <v>4852</v>
      </c>
      <c r="M11" s="891">
        <v>2.148773558481043E-2</v>
      </c>
      <c r="N11" s="889">
        <v>537</v>
      </c>
      <c r="O11" s="891">
        <v>5.7270448135380736E-2</v>
      </c>
      <c r="P11" s="889">
        <v>1462</v>
      </c>
      <c r="Q11" s="891">
        <f t="shared" si="0"/>
        <v>9.2663949610967133E-2</v>
      </c>
      <c r="R11" s="889">
        <f t="shared" si="1"/>
        <v>2501</v>
      </c>
      <c r="S11" s="891">
        <f t="shared" si="2"/>
        <v>0.13085348072293246</v>
      </c>
      <c r="T11" s="889">
        <f t="shared" si="3"/>
        <v>3859</v>
      </c>
      <c r="U11" s="890">
        <f>[1]Cuadro_CCAA2!N58</f>
        <v>0.12660066898672162</v>
      </c>
      <c r="V11" s="889">
        <f>[1]Cuadro_CCAA2!O58</f>
        <v>3747</v>
      </c>
    </row>
    <row r="12" spans="1:24" x14ac:dyDescent="0.25">
      <c r="B12" s="938" t="s">
        <v>9</v>
      </c>
      <c r="C12" s="886">
        <v>30594</v>
      </c>
      <c r="D12" s="886">
        <v>32430</v>
      </c>
      <c r="E12" s="886">
        <v>33152</v>
      </c>
      <c r="F12" s="886">
        <v>36737</v>
      </c>
      <c r="G12" s="886">
        <v>41768</v>
      </c>
      <c r="H12" s="886">
        <v>46523</v>
      </c>
      <c r="I12" s="886">
        <v>46828</v>
      </c>
      <c r="J12" s="887"/>
      <c r="K12" s="888">
        <v>6.0011767013139927E-2</v>
      </c>
      <c r="L12" s="886">
        <v>1836</v>
      </c>
      <c r="M12" s="891">
        <v>2.2263336416898039E-2</v>
      </c>
      <c r="N12" s="889">
        <v>722</v>
      </c>
      <c r="O12" s="891">
        <v>0.10813827220077221</v>
      </c>
      <c r="P12" s="889">
        <v>3585</v>
      </c>
      <c r="Q12" s="891">
        <f t="shared" si="0"/>
        <v>0.13694640280915693</v>
      </c>
      <c r="R12" s="889">
        <f t="shared" si="1"/>
        <v>5031</v>
      </c>
      <c r="S12" s="891">
        <f t="shared" si="2"/>
        <v>0.11384313349932973</v>
      </c>
      <c r="T12" s="889">
        <f t="shared" si="3"/>
        <v>4755</v>
      </c>
      <c r="U12" s="890">
        <f>[1]Cuadro_CCAA2!N59</f>
        <v>0.11961745367603105</v>
      </c>
      <c r="V12" s="889">
        <f>[1]Cuadro_CCAA2!O59</f>
        <v>5003</v>
      </c>
      <c r="X12" s="921"/>
    </row>
    <row r="13" spans="1:24" x14ac:dyDescent="0.25">
      <c r="B13" s="938" t="s">
        <v>8</v>
      </c>
      <c r="C13" s="886">
        <v>20401</v>
      </c>
      <c r="D13" s="886">
        <v>21169</v>
      </c>
      <c r="E13" s="886">
        <v>21022</v>
      </c>
      <c r="F13" s="886">
        <v>18734</v>
      </c>
      <c r="G13" s="886">
        <v>18426</v>
      </c>
      <c r="H13" s="886">
        <v>18749</v>
      </c>
      <c r="I13" s="886">
        <v>18605</v>
      </c>
      <c r="J13" s="887"/>
      <c r="K13" s="888">
        <v>3.7645213469927885E-2</v>
      </c>
      <c r="L13" s="886">
        <v>768</v>
      </c>
      <c r="M13" s="891">
        <v>-6.9441163966177388E-3</v>
      </c>
      <c r="N13" s="889">
        <v>-147</v>
      </c>
      <c r="O13" s="891">
        <v>-0.10883835981352863</v>
      </c>
      <c r="P13" s="889">
        <v>-2288</v>
      </c>
      <c r="Q13" s="891">
        <f t="shared" si="0"/>
        <v>-1.644069606063836E-2</v>
      </c>
      <c r="R13" s="889">
        <f t="shared" si="1"/>
        <v>-308</v>
      </c>
      <c r="S13" s="891">
        <f t="shared" si="2"/>
        <v>1.7529577770541538E-2</v>
      </c>
      <c r="T13" s="889">
        <f t="shared" si="3"/>
        <v>323</v>
      </c>
      <c r="U13" s="890">
        <f>[1]Cuadro_CCAA2!N60</f>
        <v>9.9337748344370258E-3</v>
      </c>
      <c r="V13" s="889">
        <f>[1]Cuadro_CCAA2!O60</f>
        <v>183</v>
      </c>
      <c r="X13" s="921"/>
    </row>
    <row r="14" spans="1:24" x14ac:dyDescent="0.25">
      <c r="B14" s="938" t="s">
        <v>7</v>
      </c>
      <c r="C14" s="886">
        <v>94845</v>
      </c>
      <c r="D14" s="886">
        <v>106369</v>
      </c>
      <c r="E14" s="886">
        <v>105708</v>
      </c>
      <c r="F14" s="886">
        <v>108898</v>
      </c>
      <c r="G14" s="886">
        <v>114380</v>
      </c>
      <c r="H14" s="886">
        <v>122746</v>
      </c>
      <c r="I14" s="886">
        <v>123084</v>
      </c>
      <c r="J14" s="887"/>
      <c r="K14" s="888">
        <v>0.1215035057198588</v>
      </c>
      <c r="L14" s="886">
        <v>11524</v>
      </c>
      <c r="M14" s="891">
        <v>-6.2142165480544298E-3</v>
      </c>
      <c r="N14" s="889">
        <v>-661</v>
      </c>
      <c r="O14" s="891">
        <v>3.0177470011730323E-2</v>
      </c>
      <c r="P14" s="889">
        <v>3190</v>
      </c>
      <c r="Q14" s="891">
        <f t="shared" si="0"/>
        <v>5.0340685779353134E-2</v>
      </c>
      <c r="R14" s="889">
        <f t="shared" si="1"/>
        <v>5482</v>
      </c>
      <c r="S14" s="891">
        <f t="shared" si="2"/>
        <v>7.3142157719881196E-2</v>
      </c>
      <c r="T14" s="889">
        <f t="shared" si="3"/>
        <v>8366</v>
      </c>
      <c r="U14" s="890">
        <f>[1]Cuadro_CCAA2!N61</f>
        <v>7.0695999373678875E-2</v>
      </c>
      <c r="V14" s="889">
        <f>[1]Cuadro_CCAA2!O61</f>
        <v>8127</v>
      </c>
      <c r="X14" s="921"/>
    </row>
    <row r="15" spans="1:24" x14ac:dyDescent="0.25">
      <c r="B15" s="938" t="s">
        <v>43</v>
      </c>
      <c r="C15" s="886">
        <v>64964</v>
      </c>
      <c r="D15" s="886">
        <v>68077</v>
      </c>
      <c r="E15" s="886">
        <v>64772</v>
      </c>
      <c r="F15" s="886">
        <v>66829</v>
      </c>
      <c r="G15" s="886">
        <v>69929</v>
      </c>
      <c r="H15" s="886">
        <v>74835</v>
      </c>
      <c r="I15" s="886">
        <v>75479</v>
      </c>
      <c r="J15" s="887"/>
      <c r="K15" s="888">
        <v>4.7918847361615668E-2</v>
      </c>
      <c r="L15" s="886">
        <v>3113</v>
      </c>
      <c r="M15" s="891">
        <v>-4.8547967742409326E-2</v>
      </c>
      <c r="N15" s="889">
        <v>-3305</v>
      </c>
      <c r="O15" s="891">
        <v>3.1757549558451226E-2</v>
      </c>
      <c r="P15" s="889">
        <v>2057</v>
      </c>
      <c r="Q15" s="891">
        <f t="shared" si="0"/>
        <v>4.6387047539242054E-2</v>
      </c>
      <c r="R15" s="889">
        <f t="shared" si="1"/>
        <v>3100</v>
      </c>
      <c r="S15" s="891">
        <f t="shared" si="2"/>
        <v>7.0156873400162967E-2</v>
      </c>
      <c r="T15" s="889">
        <f t="shared" si="3"/>
        <v>4906</v>
      </c>
      <c r="U15" s="890">
        <f>[1]Cuadro_CCAA2!N62</f>
        <v>7.3425678366232372E-2</v>
      </c>
      <c r="V15" s="889">
        <f>[1]Cuadro_CCAA2!O62</f>
        <v>5163</v>
      </c>
      <c r="X15" s="921"/>
    </row>
    <row r="16" spans="1:24" x14ac:dyDescent="0.25">
      <c r="B16" s="938" t="s">
        <v>44</v>
      </c>
      <c r="C16" s="886">
        <v>230178</v>
      </c>
      <c r="D16" s="886">
        <v>239983</v>
      </c>
      <c r="E16" s="886">
        <v>230320</v>
      </c>
      <c r="F16" s="886">
        <v>245417</v>
      </c>
      <c r="G16" s="886">
        <v>257644</v>
      </c>
      <c r="H16" s="886">
        <v>250190</v>
      </c>
      <c r="I16" s="886">
        <v>249666</v>
      </c>
      <c r="J16" s="887"/>
      <c r="K16" s="888">
        <v>4.2597468046468467E-2</v>
      </c>
      <c r="L16" s="886">
        <v>9805</v>
      </c>
      <c r="M16" s="891">
        <v>-4.02653521291092E-2</v>
      </c>
      <c r="N16" s="889">
        <v>-9663</v>
      </c>
      <c r="O16" s="891">
        <v>6.5547933310177164E-2</v>
      </c>
      <c r="P16" s="889">
        <v>15097</v>
      </c>
      <c r="Q16" s="891">
        <f t="shared" si="0"/>
        <v>4.9821324521121202E-2</v>
      </c>
      <c r="R16" s="889">
        <f t="shared" si="1"/>
        <v>12227</v>
      </c>
      <c r="S16" s="891">
        <f t="shared" si="2"/>
        <v>-2.8931393706044028E-2</v>
      </c>
      <c r="T16" s="889">
        <f t="shared" si="3"/>
        <v>-7454</v>
      </c>
      <c r="U16" s="890">
        <f>[1]Cuadro_CCAA2!N63</f>
        <v>-3.1769423481140757E-2</v>
      </c>
      <c r="V16" s="889">
        <f>[1]Cuadro_CCAA2!O63</f>
        <v>-8192</v>
      </c>
      <c r="X16" s="921"/>
    </row>
    <row r="17" spans="2:26" x14ac:dyDescent="0.25">
      <c r="B17" s="938" t="s">
        <v>6</v>
      </c>
      <c r="C17" s="886">
        <v>85031</v>
      </c>
      <c r="D17" s="886">
        <v>103107</v>
      </c>
      <c r="E17" s="886">
        <v>115485</v>
      </c>
      <c r="F17" s="886">
        <v>129091</v>
      </c>
      <c r="G17" s="886">
        <v>144410</v>
      </c>
      <c r="H17" s="886">
        <v>161791</v>
      </c>
      <c r="I17" s="886">
        <v>162105</v>
      </c>
      <c r="J17" s="887"/>
      <c r="K17" s="888">
        <v>0.21258129388105518</v>
      </c>
      <c r="L17" s="886">
        <v>18076</v>
      </c>
      <c r="M17" s="891">
        <v>0.12005004509878092</v>
      </c>
      <c r="N17" s="889">
        <v>12378</v>
      </c>
      <c r="O17" s="891">
        <v>0.11781616660172323</v>
      </c>
      <c r="P17" s="889">
        <v>13606</v>
      </c>
      <c r="Q17" s="891">
        <f t="shared" si="0"/>
        <v>0.11866822628998142</v>
      </c>
      <c r="R17" s="889">
        <f t="shared" si="1"/>
        <v>15319</v>
      </c>
      <c r="S17" s="891">
        <f t="shared" si="2"/>
        <v>0.12035870092098877</v>
      </c>
      <c r="T17" s="889">
        <f t="shared" si="3"/>
        <v>17381</v>
      </c>
      <c r="U17" s="890">
        <f>[1]Cuadro_CCAA2!N64</f>
        <v>0.11591838420552647</v>
      </c>
      <c r="V17" s="889">
        <f>[1]Cuadro_CCAA2!O64</f>
        <v>16839</v>
      </c>
      <c r="X17" s="921"/>
    </row>
    <row r="18" spans="2:26" x14ac:dyDescent="0.25">
      <c r="B18" s="938" t="s">
        <v>5</v>
      </c>
      <c r="C18" s="886">
        <v>33341</v>
      </c>
      <c r="D18" s="886">
        <v>35443</v>
      </c>
      <c r="E18" s="886">
        <v>34750</v>
      </c>
      <c r="F18" s="886">
        <v>36342</v>
      </c>
      <c r="G18" s="886">
        <v>38917</v>
      </c>
      <c r="H18" s="886">
        <v>41046</v>
      </c>
      <c r="I18" s="886">
        <v>40709</v>
      </c>
      <c r="J18" s="887"/>
      <c r="K18" s="888">
        <v>6.3045499535106853E-2</v>
      </c>
      <c r="L18" s="886">
        <v>2102</v>
      </c>
      <c r="M18" s="891">
        <v>-1.9552520949129626E-2</v>
      </c>
      <c r="N18" s="889">
        <v>-693</v>
      </c>
      <c r="O18" s="891">
        <v>4.5812949640287703E-2</v>
      </c>
      <c r="P18" s="889">
        <v>1592</v>
      </c>
      <c r="Q18" s="891">
        <f t="shared" si="0"/>
        <v>7.0854658521820379E-2</v>
      </c>
      <c r="R18" s="889">
        <f t="shared" si="1"/>
        <v>2575</v>
      </c>
      <c r="S18" s="891">
        <f t="shared" si="2"/>
        <v>5.4706169540303717E-2</v>
      </c>
      <c r="T18" s="889">
        <f t="shared" si="3"/>
        <v>2129</v>
      </c>
      <c r="U18" s="890">
        <f>[1]Cuadro_CCAA2!N65</f>
        <v>4.8849612243320628E-2</v>
      </c>
      <c r="V18" s="889">
        <f>[1]Cuadro_CCAA2!O65</f>
        <v>1896</v>
      </c>
      <c r="X18" s="921"/>
    </row>
    <row r="19" spans="2:26" x14ac:dyDescent="0.25">
      <c r="B19" s="938" t="s">
        <v>38</v>
      </c>
      <c r="C19" s="886">
        <v>67903</v>
      </c>
      <c r="D19" s="886">
        <v>70092</v>
      </c>
      <c r="E19" s="886">
        <v>67467</v>
      </c>
      <c r="F19" s="886">
        <v>69079</v>
      </c>
      <c r="G19" s="886">
        <v>71374</v>
      </c>
      <c r="H19" s="886">
        <v>75584</v>
      </c>
      <c r="I19" s="886">
        <v>75410</v>
      </c>
      <c r="J19" s="887"/>
      <c r="K19" s="888">
        <v>3.2237161833792216E-2</v>
      </c>
      <c r="L19" s="886">
        <v>2189</v>
      </c>
      <c r="M19" s="891">
        <v>-3.7450778976202748E-2</v>
      </c>
      <c r="N19" s="889">
        <v>-2625</v>
      </c>
      <c r="O19" s="891">
        <v>2.3893162583188854E-2</v>
      </c>
      <c r="P19" s="889">
        <v>1612</v>
      </c>
      <c r="Q19" s="891">
        <f t="shared" si="0"/>
        <v>3.3222831830223454E-2</v>
      </c>
      <c r="R19" s="889">
        <f t="shared" si="1"/>
        <v>2295</v>
      </c>
      <c r="S19" s="891">
        <f t="shared" si="2"/>
        <v>5.8985064589346159E-2</v>
      </c>
      <c r="T19" s="889">
        <f t="shared" si="3"/>
        <v>4210</v>
      </c>
      <c r="U19" s="890">
        <f>[1]Cuadro_CCAA2!N66</f>
        <v>4.5444462929074447E-2</v>
      </c>
      <c r="V19" s="889">
        <f>[1]Cuadro_CCAA2!O66</f>
        <v>3278</v>
      </c>
      <c r="X19" s="921"/>
    </row>
    <row r="20" spans="2:26" x14ac:dyDescent="0.25">
      <c r="B20" s="938" t="s">
        <v>45</v>
      </c>
      <c r="C20" s="886">
        <v>161368</v>
      </c>
      <c r="D20" s="886">
        <v>171922</v>
      </c>
      <c r="E20" s="886">
        <v>161936</v>
      </c>
      <c r="F20" s="886">
        <v>163249</v>
      </c>
      <c r="G20" s="886">
        <v>173065</v>
      </c>
      <c r="H20" s="886">
        <v>185857</v>
      </c>
      <c r="I20" s="886">
        <v>189203</v>
      </c>
      <c r="J20" s="887"/>
      <c r="K20" s="888">
        <v>6.5403301769867639E-2</v>
      </c>
      <c r="L20" s="886">
        <v>10554</v>
      </c>
      <c r="M20" s="891">
        <v>-5.808448017124046E-2</v>
      </c>
      <c r="N20" s="889">
        <v>-9986</v>
      </c>
      <c r="O20" s="891">
        <v>8.108141487995324E-3</v>
      </c>
      <c r="P20" s="889">
        <v>1313</v>
      </c>
      <c r="Q20" s="891">
        <f t="shared" si="0"/>
        <v>6.0129005384412793E-2</v>
      </c>
      <c r="R20" s="889">
        <f t="shared" si="1"/>
        <v>9816</v>
      </c>
      <c r="S20" s="891">
        <f t="shared" si="2"/>
        <v>7.3914425215959367E-2</v>
      </c>
      <c r="T20" s="889">
        <f t="shared" si="3"/>
        <v>12792</v>
      </c>
      <c r="U20" s="890">
        <f>[1]Cuadro_CCAA2!N67</f>
        <v>9.0670648051004665E-2</v>
      </c>
      <c r="V20" s="889">
        <f>[1]Cuadro_CCAA2!O67</f>
        <v>15729</v>
      </c>
      <c r="X20" s="921"/>
    </row>
    <row r="21" spans="2:26" x14ac:dyDescent="0.25">
      <c r="B21" s="938" t="s">
        <v>46</v>
      </c>
      <c r="C21" s="886">
        <v>39429</v>
      </c>
      <c r="D21" s="886">
        <v>41312</v>
      </c>
      <c r="E21" s="886">
        <v>40012</v>
      </c>
      <c r="F21" s="886">
        <v>42082</v>
      </c>
      <c r="G21" s="886">
        <v>44287</v>
      </c>
      <c r="H21" s="886">
        <v>47580</v>
      </c>
      <c r="I21" s="886">
        <v>47533</v>
      </c>
      <c r="J21" s="887"/>
      <c r="K21" s="888">
        <v>4.7756727281949907E-2</v>
      </c>
      <c r="L21" s="886">
        <v>1883</v>
      </c>
      <c r="M21" s="891">
        <v>-3.1467854376452387E-2</v>
      </c>
      <c r="N21" s="889">
        <v>-1300</v>
      </c>
      <c r="O21" s="891">
        <v>5.1734479656103227E-2</v>
      </c>
      <c r="P21" s="889">
        <v>2070</v>
      </c>
      <c r="Q21" s="891">
        <f t="shared" si="0"/>
        <v>5.2397699729100244E-2</v>
      </c>
      <c r="R21" s="889">
        <f t="shared" si="1"/>
        <v>2205</v>
      </c>
      <c r="S21" s="891">
        <f t="shared" si="2"/>
        <v>7.4355905796283261E-2</v>
      </c>
      <c r="T21" s="889">
        <f t="shared" si="3"/>
        <v>3293</v>
      </c>
      <c r="U21" s="890">
        <f>[1]Cuadro_CCAA2!N68</f>
        <v>7.3634043322114984E-2</v>
      </c>
      <c r="V21" s="889">
        <f>[1]Cuadro_CCAA2!O68</f>
        <v>3260</v>
      </c>
      <c r="X21" s="921"/>
    </row>
    <row r="22" spans="2:26" x14ac:dyDescent="0.25">
      <c r="B22" s="938" t="s">
        <v>47</v>
      </c>
      <c r="C22" s="886">
        <v>15133</v>
      </c>
      <c r="D22" s="886">
        <v>14637</v>
      </c>
      <c r="E22" s="886">
        <v>14462</v>
      </c>
      <c r="F22" s="886">
        <v>15183</v>
      </c>
      <c r="G22" s="886">
        <v>16013</v>
      </c>
      <c r="H22" s="886">
        <v>16801</v>
      </c>
      <c r="I22" s="886">
        <v>16871</v>
      </c>
      <c r="J22" s="887"/>
      <c r="K22" s="888">
        <v>-3.2776052335954486E-2</v>
      </c>
      <c r="L22" s="886">
        <v>-496</v>
      </c>
      <c r="M22" s="891">
        <v>-1.1956001912960312E-2</v>
      </c>
      <c r="N22" s="889">
        <v>-175</v>
      </c>
      <c r="O22" s="891">
        <v>4.9854791868344517E-2</v>
      </c>
      <c r="P22" s="889">
        <v>721</v>
      </c>
      <c r="Q22" s="891">
        <f t="shared" si="0"/>
        <v>5.4666403214121084E-2</v>
      </c>
      <c r="R22" s="889">
        <f t="shared" si="1"/>
        <v>830</v>
      </c>
      <c r="S22" s="891">
        <f t="shared" si="2"/>
        <v>4.921001686130011E-2</v>
      </c>
      <c r="T22" s="889">
        <f t="shared" si="3"/>
        <v>788</v>
      </c>
      <c r="U22" s="890">
        <f>[1]Cuadro_CCAA2!N69</f>
        <v>5.1218144432674917E-2</v>
      </c>
      <c r="V22" s="889">
        <f>[1]Cuadro_CCAA2!O69</f>
        <v>822</v>
      </c>
      <c r="X22" s="921"/>
    </row>
    <row r="23" spans="2:26" x14ac:dyDescent="0.25">
      <c r="B23" s="938" t="s">
        <v>48</v>
      </c>
      <c r="C23" s="886">
        <v>78811</v>
      </c>
      <c r="D23" s="886">
        <v>80742</v>
      </c>
      <c r="E23" s="886">
        <v>79315</v>
      </c>
      <c r="F23" s="886">
        <v>78831</v>
      </c>
      <c r="G23" s="886">
        <v>79067</v>
      </c>
      <c r="H23" s="886">
        <v>82443</v>
      </c>
      <c r="I23" s="886">
        <v>82130</v>
      </c>
      <c r="J23" s="887"/>
      <c r="K23" s="888">
        <v>2.450165586022246E-2</v>
      </c>
      <c r="L23" s="886">
        <v>1931</v>
      </c>
      <c r="M23" s="891">
        <v>-1.767357756805632E-2</v>
      </c>
      <c r="N23" s="889">
        <v>-1427</v>
      </c>
      <c r="O23" s="891">
        <v>-6.1022505200781785E-3</v>
      </c>
      <c r="P23" s="889">
        <v>-484</v>
      </c>
      <c r="Q23" s="891">
        <f t="shared" si="0"/>
        <v>2.9937461151070544E-3</v>
      </c>
      <c r="R23" s="889">
        <f t="shared" si="1"/>
        <v>236</v>
      </c>
      <c r="S23" s="891">
        <f t="shared" si="2"/>
        <v>4.2697965017010953E-2</v>
      </c>
      <c r="T23" s="889">
        <f t="shared" si="3"/>
        <v>3376</v>
      </c>
      <c r="U23" s="890">
        <f>[1]Cuadro_CCAA2!N70</f>
        <v>3.7401002917808679E-2</v>
      </c>
      <c r="V23" s="889">
        <f>[1]Cuadro_CCAA2!O70</f>
        <v>2961</v>
      </c>
      <c r="X23" s="921"/>
    </row>
    <row r="24" spans="2:26" x14ac:dyDescent="0.25">
      <c r="B24" s="938" t="s">
        <v>49</v>
      </c>
      <c r="C24" s="886">
        <v>11167</v>
      </c>
      <c r="D24" s="886">
        <v>11398</v>
      </c>
      <c r="E24" s="886">
        <v>10806</v>
      </c>
      <c r="F24" s="886">
        <v>11690</v>
      </c>
      <c r="G24" s="886">
        <v>10545</v>
      </c>
      <c r="H24" s="886">
        <v>10646</v>
      </c>
      <c r="I24" s="886">
        <v>10693</v>
      </c>
      <c r="J24" s="887"/>
      <c r="K24" s="888">
        <v>2.0685949673144188E-2</v>
      </c>
      <c r="L24" s="886">
        <v>231</v>
      </c>
      <c r="M24" s="891">
        <v>-5.1938936655553603E-2</v>
      </c>
      <c r="N24" s="889">
        <v>-592</v>
      </c>
      <c r="O24" s="891">
        <v>8.180640384971305E-2</v>
      </c>
      <c r="P24" s="889">
        <v>884</v>
      </c>
      <c r="Q24" s="891">
        <f t="shared" si="0"/>
        <v>-9.7946963216424265E-2</v>
      </c>
      <c r="R24" s="889">
        <f t="shared" si="1"/>
        <v>-1145</v>
      </c>
      <c r="S24" s="891">
        <f t="shared" si="2"/>
        <v>9.577999051683328E-3</v>
      </c>
      <c r="T24" s="889">
        <f t="shared" si="3"/>
        <v>101</v>
      </c>
      <c r="U24" s="890">
        <f>[1]Cuadro_CCAA2!N71</f>
        <v>2.8865582603675444E-2</v>
      </c>
      <c r="V24" s="889">
        <f>[1]Cuadro_CCAA2!O71</f>
        <v>300</v>
      </c>
      <c r="X24" s="921"/>
    </row>
    <row r="25" spans="2:26" x14ac:dyDescent="0.25">
      <c r="B25" s="939" t="s">
        <v>4</v>
      </c>
      <c r="C25" s="902">
        <v>2949</v>
      </c>
      <c r="D25" s="902">
        <v>3054</v>
      </c>
      <c r="E25" s="902">
        <v>3042</v>
      </c>
      <c r="F25" s="902">
        <v>3187</v>
      </c>
      <c r="G25" s="902">
        <v>3439</v>
      </c>
      <c r="H25" s="902">
        <v>3728</v>
      </c>
      <c r="I25" s="902">
        <v>3736</v>
      </c>
      <c r="J25" s="903"/>
      <c r="K25" s="905">
        <v>3.560528992878953E-2</v>
      </c>
      <c r="L25" s="902">
        <v>105</v>
      </c>
      <c r="M25" s="908">
        <v>-3.9292730844793233E-3</v>
      </c>
      <c r="N25" s="906">
        <v>-12</v>
      </c>
      <c r="O25" s="908">
        <v>4.7666009204470727E-2</v>
      </c>
      <c r="P25" s="906">
        <v>145</v>
      </c>
      <c r="Q25" s="908">
        <f t="shared" si="0"/>
        <v>7.9071226859115162E-2</v>
      </c>
      <c r="R25" s="906">
        <f t="shared" si="1"/>
        <v>252</v>
      </c>
      <c r="S25" s="908">
        <f t="shared" si="2"/>
        <v>8.4036056993312069E-2</v>
      </c>
      <c r="T25" s="906">
        <f t="shared" si="3"/>
        <v>289</v>
      </c>
      <c r="U25" s="907">
        <f>[1]Cuadro_CCAA2!P74</f>
        <v>8.0705814289846689E-2</v>
      </c>
      <c r="V25" s="906">
        <f>[1]Cuadro_CCAA2!O72+[1]Cuadro_CCAA2!O73</f>
        <v>279</v>
      </c>
      <c r="X25" s="921"/>
      <c r="Y25" s="921"/>
      <c r="Z25" s="929"/>
    </row>
    <row r="26" spans="2:26" x14ac:dyDescent="0.25">
      <c r="B26" s="871" t="s">
        <v>3</v>
      </c>
      <c r="C26" s="872">
        <v>1304312</v>
      </c>
      <c r="D26" s="872">
        <v>1385037</v>
      </c>
      <c r="E26" s="872">
        <v>1356473</v>
      </c>
      <c r="F26" s="872">
        <v>1415578</v>
      </c>
      <c r="G26" s="872">
        <v>1490860</v>
      </c>
      <c r="H26" s="872">
        <v>1567107</v>
      </c>
      <c r="I26" s="872">
        <v>1566664</v>
      </c>
      <c r="J26" s="873"/>
      <c r="K26" s="874">
        <v>6.1890866602469341E-2</v>
      </c>
      <c r="L26" s="875">
        <v>80725</v>
      </c>
      <c r="M26" s="876">
        <v>-2.0623275768084204E-2</v>
      </c>
      <c r="N26" s="872">
        <v>-28564</v>
      </c>
      <c r="O26" s="877">
        <v>4.3572559129448241E-2</v>
      </c>
      <c r="P26" s="878">
        <v>59105</v>
      </c>
      <c r="Q26" s="877">
        <f t="shared" si="0"/>
        <v>5.3181103407936581E-2</v>
      </c>
      <c r="R26" s="878">
        <f t="shared" si="1"/>
        <v>75282</v>
      </c>
      <c r="S26" s="877">
        <f t="shared" si="2"/>
        <v>5.1142964463464002E-2</v>
      </c>
      <c r="T26" s="878">
        <f t="shared" si="3"/>
        <v>76247</v>
      </c>
      <c r="U26" s="877">
        <f>[1]Cuadro_CCAA2!N74</f>
        <v>4.8701092235203136E-2</v>
      </c>
      <c r="V26" s="878">
        <f>SUM(V8:V25)</f>
        <v>72755</v>
      </c>
    </row>
  </sheetData>
  <mergeCells count="9">
    <mergeCell ref="B3:V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EVO_derecho!C8:I8</xm:f>
              <xm:sqref>J8</xm:sqref>
            </x14:sparkline>
            <x14:sparkline>
              <xm:f>EVO_derecho!C9:I9</xm:f>
              <xm:sqref>J9</xm:sqref>
            </x14:sparkline>
            <x14:sparkline>
              <xm:f>EVO_derecho!C10:I10</xm:f>
              <xm:sqref>J10</xm:sqref>
            </x14:sparkline>
            <x14:sparkline>
              <xm:f>EVO_derecho!C11:I11</xm:f>
              <xm:sqref>J11</xm:sqref>
            </x14:sparkline>
            <x14:sparkline>
              <xm:f>EVO_derecho!C12:I12</xm:f>
              <xm:sqref>J12</xm:sqref>
            </x14:sparkline>
            <x14:sparkline>
              <xm:f>EVO_derecho!C13:I13</xm:f>
              <xm:sqref>J13</xm:sqref>
            </x14:sparkline>
            <x14:sparkline>
              <xm:f>EVO_derecho!C14:I14</xm:f>
              <xm:sqref>J14</xm:sqref>
            </x14:sparkline>
            <x14:sparkline>
              <xm:f>EVO_derecho!C15:I15</xm:f>
              <xm:sqref>J15</xm:sqref>
            </x14:sparkline>
            <x14:sparkline>
              <xm:f>EVO_derecho!C16:I16</xm:f>
              <xm:sqref>J16</xm:sqref>
            </x14:sparkline>
            <x14:sparkline>
              <xm:f>EVO_derecho!C17:I17</xm:f>
              <xm:sqref>J17</xm:sqref>
            </x14:sparkline>
            <x14:sparkline>
              <xm:f>EVO_derecho!C18:I18</xm:f>
              <xm:sqref>J18</xm:sqref>
            </x14:sparkline>
            <x14:sparkline>
              <xm:f>EVO_derecho!C19:I19</xm:f>
              <xm:sqref>J19</xm:sqref>
            </x14:sparkline>
            <x14:sparkline>
              <xm:f>EVO_derecho!C20:I20</xm:f>
              <xm:sqref>J20</xm:sqref>
            </x14:sparkline>
            <x14:sparkline>
              <xm:f>EVO_derecho!C21:I21</xm:f>
              <xm:sqref>J21</xm:sqref>
            </x14:sparkline>
            <x14:sparkline>
              <xm:f>EVO_derecho!C22:I22</xm:f>
              <xm:sqref>J22</xm:sqref>
            </x14:sparkline>
            <x14:sparkline>
              <xm:f>EVO_derecho!C23:I23</xm:f>
              <xm:sqref>J23</xm:sqref>
            </x14:sparkline>
            <x14:sparkline>
              <xm:f>EVO_derecho!C24:I24</xm:f>
              <xm:sqref>J24</xm:sqref>
            </x14:sparkline>
            <x14:sparkline>
              <xm:f>EVO_derecho!C25:I25</xm:f>
              <xm:sqref>J25</xm:sqref>
            </x14:sparkline>
            <x14:sparkline>
              <xm:f>EVO_derecho!C26:I26</xm:f>
              <xm:sqref>J26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5"/>
      <c r="C2" s="1045"/>
      <c r="D2" s="206"/>
      <c r="E2" s="1146"/>
      <c r="F2" s="1146"/>
      <c r="G2" s="1146"/>
      <c r="H2" s="1146"/>
      <c r="I2" s="1146"/>
    </row>
    <row r="3" spans="1:13" s="205" customFormat="1" ht="14.25" customHeight="1" x14ac:dyDescent="0.2">
      <c r="B3" s="206"/>
      <c r="C3" s="206"/>
      <c r="D3" s="206"/>
      <c r="G3" s="206"/>
      <c r="I3" s="206"/>
      <c r="K3" s="206"/>
      <c r="M3" s="206"/>
    </row>
    <row r="4" spans="1:13" s="208" customFormat="1" ht="21.75" customHeight="1" x14ac:dyDescent="0.2">
      <c r="B4" s="1160" t="s">
        <v>456</v>
      </c>
      <c r="C4" s="1160"/>
      <c r="D4" s="1160"/>
      <c r="E4" s="1160"/>
      <c r="F4" s="1160"/>
      <c r="G4" s="1160"/>
      <c r="H4" s="1160"/>
      <c r="I4" s="1160"/>
      <c r="J4" s="1160"/>
      <c r="K4" s="1160"/>
      <c r="L4" s="1160"/>
      <c r="M4" s="1160"/>
    </row>
    <row r="5" spans="1:13" s="315" customFormat="1" ht="18.75" customHeight="1" x14ac:dyDescent="0.2">
      <c r="B5" s="1147" t="str">
        <f>porsaad!B6</f>
        <v>Situación a 31 de enero de 2024</v>
      </c>
      <c r="C5" s="1147"/>
      <c r="D5" s="1147"/>
      <c r="E5" s="1147"/>
      <c r="F5" s="1147"/>
      <c r="G5" s="1147"/>
      <c r="H5" s="1147"/>
      <c r="I5" s="1147"/>
      <c r="J5" s="1147"/>
      <c r="K5" s="1147"/>
      <c r="L5" s="1147"/>
      <c r="M5" s="1147"/>
    </row>
    <row r="6" spans="1:13" s="208" customFormat="1" ht="4.5" customHeight="1" x14ac:dyDescent="0.2"/>
    <row r="7" spans="1:13" s="211" customFormat="1" ht="15" customHeight="1" x14ac:dyDescent="0.2">
      <c r="A7" s="212"/>
      <c r="B7" s="1148"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50"/>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38.223975370406002</v>
      </c>
      <c r="F10" s="341"/>
      <c r="G10" s="484">
        <v>45.424042716952087</v>
      </c>
      <c r="H10" s="341"/>
      <c r="I10" s="484">
        <v>13.643688666538386</v>
      </c>
      <c r="J10" s="341"/>
      <c r="K10" s="484">
        <v>2.5122666923224934</v>
      </c>
      <c r="L10" s="341"/>
      <c r="M10" s="487">
        <v>0.19602655378102751</v>
      </c>
    </row>
    <row r="11" spans="1:13" s="275" customFormat="1" ht="18" customHeight="1" x14ac:dyDescent="0.2">
      <c r="A11" s="318"/>
      <c r="B11" s="331" t="s">
        <v>10</v>
      </c>
      <c r="C11" s="485">
        <f t="shared" ref="C11:C28" si="0">M11+K11+I11+G11+E11</f>
        <v>99.999999999999986</v>
      </c>
      <c r="D11" s="338"/>
      <c r="E11" s="485">
        <v>21.176067371719544</v>
      </c>
      <c r="F11" s="341"/>
      <c r="G11" s="485">
        <v>56.164316490403444</v>
      </c>
      <c r="H11" s="341"/>
      <c r="I11" s="485">
        <v>16.191735213474342</v>
      </c>
      <c r="J11" s="341"/>
      <c r="K11" s="485">
        <v>5.6502154328241287</v>
      </c>
      <c r="L11" s="341"/>
      <c r="M11" s="488">
        <v>0.81766549157853508</v>
      </c>
    </row>
    <row r="12" spans="1:13" s="275" customFormat="1" ht="18" customHeight="1" x14ac:dyDescent="0.2">
      <c r="A12" s="318"/>
      <c r="B12" s="331" t="s">
        <v>40</v>
      </c>
      <c r="C12" s="485">
        <f t="shared" si="0"/>
        <v>100</v>
      </c>
      <c r="D12" s="338"/>
      <c r="E12" s="485">
        <v>24.742357322248203</v>
      </c>
      <c r="F12" s="341"/>
      <c r="G12" s="485">
        <v>45.509656187754395</v>
      </c>
      <c r="H12" s="341"/>
      <c r="I12" s="485">
        <v>21.83251060881614</v>
      </c>
      <c r="J12" s="341"/>
      <c r="K12" s="485">
        <v>6.8502641378713092</v>
      </c>
      <c r="L12" s="341"/>
      <c r="M12" s="488">
        <v>1.0652117433099506</v>
      </c>
    </row>
    <row r="13" spans="1:13" s="275" customFormat="1" ht="18" customHeight="1" x14ac:dyDescent="0.2">
      <c r="A13" s="318"/>
      <c r="B13" s="331" t="s">
        <v>41</v>
      </c>
      <c r="C13" s="485">
        <f t="shared" si="0"/>
        <v>100</v>
      </c>
      <c r="D13" s="338"/>
      <c r="E13" s="485">
        <v>25.001082297934975</v>
      </c>
      <c r="F13" s="341"/>
      <c r="G13" s="485">
        <v>52.09316420624269</v>
      </c>
      <c r="H13" s="341"/>
      <c r="I13" s="485">
        <v>17.407679986146587</v>
      </c>
      <c r="J13" s="341"/>
      <c r="K13" s="485">
        <v>5.0391791852461152</v>
      </c>
      <c r="L13" s="341"/>
      <c r="M13" s="488">
        <v>0.45889432442962896</v>
      </c>
    </row>
    <row r="14" spans="1:13" s="275" customFormat="1" ht="18" customHeight="1" x14ac:dyDescent="0.2">
      <c r="A14" s="318"/>
      <c r="B14" s="331" t="s">
        <v>9</v>
      </c>
      <c r="C14" s="485">
        <f t="shared" si="0"/>
        <v>100</v>
      </c>
      <c r="D14" s="338"/>
      <c r="E14" s="485">
        <v>35.200833429795111</v>
      </c>
      <c r="F14" s="341"/>
      <c r="G14" s="485">
        <v>46.330593818729021</v>
      </c>
      <c r="H14" s="341"/>
      <c r="I14" s="485">
        <v>13.902071999073968</v>
      </c>
      <c r="J14" s="341"/>
      <c r="K14" s="485">
        <v>3.9645792337076053</v>
      </c>
      <c r="L14" s="341"/>
      <c r="M14" s="488">
        <v>0.60192151869429333</v>
      </c>
    </row>
    <row r="15" spans="1:13" s="275" customFormat="1" ht="18" customHeight="1" x14ac:dyDescent="0.2">
      <c r="A15" s="318"/>
      <c r="B15" s="331" t="s">
        <v>8</v>
      </c>
      <c r="C15" s="485">
        <f t="shared" si="0"/>
        <v>100</v>
      </c>
      <c r="D15" s="338"/>
      <c r="E15" s="485">
        <v>22.386117136659436</v>
      </c>
      <c r="F15" s="341"/>
      <c r="G15" s="485">
        <v>47.906724511930591</v>
      </c>
      <c r="H15" s="341"/>
      <c r="I15" s="485">
        <v>21.138828633405641</v>
      </c>
      <c r="J15" s="341"/>
      <c r="K15" s="485">
        <v>7.2451193058568331</v>
      </c>
      <c r="L15" s="341"/>
      <c r="M15" s="488">
        <v>1.3232104121475055</v>
      </c>
    </row>
    <row r="16" spans="1:13" s="275" customFormat="1" ht="18" customHeight="1" x14ac:dyDescent="0.2">
      <c r="A16" s="318"/>
      <c r="B16" s="331" t="s">
        <v>7</v>
      </c>
      <c r="C16" s="485">
        <f t="shared" si="0"/>
        <v>100</v>
      </c>
      <c r="D16" s="338"/>
      <c r="E16" s="485">
        <v>24.992457611778192</v>
      </c>
      <c r="F16" s="341"/>
      <c r="G16" s="485">
        <v>52.404513365111924</v>
      </c>
      <c r="H16" s="341"/>
      <c r="I16" s="485">
        <v>18.168104748687625</v>
      </c>
      <c r="J16" s="341"/>
      <c r="K16" s="485">
        <v>4.1241778796838231</v>
      </c>
      <c r="L16" s="341"/>
      <c r="M16" s="488">
        <v>0.31074639473842997</v>
      </c>
    </row>
    <row r="17" spans="1:13" s="275" customFormat="1" ht="18" customHeight="1" x14ac:dyDescent="0.2">
      <c r="A17" s="318"/>
      <c r="B17" s="331" t="s">
        <v>43</v>
      </c>
      <c r="C17" s="485">
        <f t="shared" si="0"/>
        <v>100</v>
      </c>
      <c r="D17" s="338"/>
      <c r="E17" s="485">
        <v>31.924657168774345</v>
      </c>
      <c r="F17" s="341"/>
      <c r="G17" s="485">
        <v>47.302705298543302</v>
      </c>
      <c r="H17" s="341"/>
      <c r="I17" s="485">
        <v>15.175284136385464</v>
      </c>
      <c r="J17" s="341"/>
      <c r="K17" s="485">
        <v>4.5942052185048823</v>
      </c>
      <c r="L17" s="341"/>
      <c r="M17" s="488">
        <v>1.0031481777920068</v>
      </c>
    </row>
    <row r="18" spans="1:13" s="275" customFormat="1" ht="18" customHeight="1" x14ac:dyDescent="0.2">
      <c r="A18" s="318"/>
      <c r="B18" s="331" t="s">
        <v>44</v>
      </c>
      <c r="C18" s="485">
        <f t="shared" si="0"/>
        <v>100</v>
      </c>
      <c r="D18" s="338"/>
      <c r="E18" s="485">
        <v>22.532226587039005</v>
      </c>
      <c r="F18" s="341"/>
      <c r="G18" s="485">
        <v>41.762641449379757</v>
      </c>
      <c r="H18" s="341"/>
      <c r="I18" s="485">
        <v>22.845488277814539</v>
      </c>
      <c r="J18" s="341"/>
      <c r="K18" s="485">
        <v>11.089798892695308</v>
      </c>
      <c r="L18" s="341"/>
      <c r="M18" s="488">
        <v>1.7698447930713883</v>
      </c>
    </row>
    <row r="19" spans="1:13" s="275" customFormat="1" ht="18" customHeight="1" x14ac:dyDescent="0.2">
      <c r="A19" s="318"/>
      <c r="B19" s="331" t="s">
        <v>6</v>
      </c>
      <c r="C19" s="485">
        <f t="shared" si="0"/>
        <v>100</v>
      </c>
      <c r="D19" s="338"/>
      <c r="E19" s="485">
        <v>24.371495486040253</v>
      </c>
      <c r="F19" s="341"/>
      <c r="G19" s="485">
        <v>54.652439676199918</v>
      </c>
      <c r="H19" s="341"/>
      <c r="I19" s="485">
        <v>16.17737092213055</v>
      </c>
      <c r="J19" s="341"/>
      <c r="K19" s="485">
        <v>4.3225173221383244</v>
      </c>
      <c r="L19" s="341"/>
      <c r="M19" s="488">
        <v>0.47617659349095753</v>
      </c>
    </row>
    <row r="20" spans="1:13" s="275" customFormat="1" ht="18" customHeight="1" x14ac:dyDescent="0.2">
      <c r="A20" s="318"/>
      <c r="B20" s="331" t="s">
        <v>5</v>
      </c>
      <c r="C20" s="485">
        <f t="shared" si="0"/>
        <v>100</v>
      </c>
      <c r="D20" s="338"/>
      <c r="E20" s="485">
        <v>36.7757799293069</v>
      </c>
      <c r="F20" s="341"/>
      <c r="G20" s="485">
        <v>45.351160288919623</v>
      </c>
      <c r="H20" s="341"/>
      <c r="I20" s="485">
        <v>15.444905486399263</v>
      </c>
      <c r="J20" s="341"/>
      <c r="K20" s="485">
        <v>2.2283694482864607</v>
      </c>
      <c r="L20" s="341"/>
      <c r="M20" s="488">
        <v>0.19978484708775165</v>
      </c>
    </row>
    <row r="21" spans="1:13" s="275" customFormat="1" ht="18" customHeight="1" x14ac:dyDescent="0.2">
      <c r="A21" s="318"/>
      <c r="B21" s="331" t="s">
        <v>38</v>
      </c>
      <c r="C21" s="485">
        <f t="shared" si="0"/>
        <v>100</v>
      </c>
      <c r="D21" s="338"/>
      <c r="E21" s="485">
        <v>39.557050742921227</v>
      </c>
      <c r="F21" s="341"/>
      <c r="G21" s="485">
        <v>45.371460611157836</v>
      </c>
      <c r="H21" s="341"/>
      <c r="I21" s="485">
        <v>12.509111298009531</v>
      </c>
      <c r="J21" s="341"/>
      <c r="K21" s="485">
        <v>2.2708158116063917</v>
      </c>
      <c r="L21" s="341"/>
      <c r="M21" s="488">
        <v>0.29156153630501824</v>
      </c>
    </row>
    <row r="22" spans="1:13" s="275" customFormat="1" ht="18" customHeight="1" x14ac:dyDescent="0.2">
      <c r="A22" s="318"/>
      <c r="B22" s="331" t="s">
        <v>45</v>
      </c>
      <c r="C22" s="485">
        <f t="shared" si="0"/>
        <v>100</v>
      </c>
      <c r="D22" s="338"/>
      <c r="E22" s="485">
        <v>37.028163093736865</v>
      </c>
      <c r="F22" s="341"/>
      <c r="G22" s="485">
        <v>41.311475409836071</v>
      </c>
      <c r="H22" s="341"/>
      <c r="I22" s="485">
        <v>16.685582177385456</v>
      </c>
      <c r="J22" s="341"/>
      <c r="K22" s="485">
        <v>4.4955863808322825</v>
      </c>
      <c r="L22" s="341"/>
      <c r="M22" s="488">
        <v>0.47919293820933168</v>
      </c>
    </row>
    <row r="23" spans="1:13" s="275" customFormat="1" ht="18" customHeight="1" x14ac:dyDescent="0.2">
      <c r="A23" s="318">
        <v>47094</v>
      </c>
      <c r="B23" s="331" t="s">
        <v>46</v>
      </c>
      <c r="C23" s="485">
        <f t="shared" si="0"/>
        <v>100</v>
      </c>
      <c r="D23" s="338"/>
      <c r="E23" s="485">
        <v>34.600293290000394</v>
      </c>
      <c r="F23" s="341"/>
      <c r="G23" s="485">
        <v>43.838928302485037</v>
      </c>
      <c r="H23" s="341"/>
      <c r="I23" s="485">
        <v>15.01327731758551</v>
      </c>
      <c r="J23" s="341"/>
      <c r="K23" s="485">
        <v>5.814276088938211</v>
      </c>
      <c r="L23" s="341"/>
      <c r="M23" s="488">
        <v>0.73322500099084453</v>
      </c>
    </row>
    <row r="24" spans="1:13" s="275" customFormat="1" ht="18" customHeight="1" x14ac:dyDescent="0.2">
      <c r="B24" s="331" t="s">
        <v>47</v>
      </c>
      <c r="C24" s="485">
        <f t="shared" si="0"/>
        <v>100</v>
      </c>
      <c r="D24" s="338"/>
      <c r="E24" s="485">
        <v>19.97839112071506</v>
      </c>
      <c r="F24" s="341"/>
      <c r="G24" s="485">
        <v>54.415086926628028</v>
      </c>
      <c r="H24" s="341"/>
      <c r="I24" s="485">
        <v>17.247814556526862</v>
      </c>
      <c r="J24" s="341"/>
      <c r="K24" s="485">
        <v>7.4157744818780085</v>
      </c>
      <c r="L24" s="341"/>
      <c r="M24" s="488">
        <v>0.94293291425203807</v>
      </c>
    </row>
    <row r="25" spans="1:13" s="275" customFormat="1" ht="18" customHeight="1" x14ac:dyDescent="0.2">
      <c r="B25" s="331" t="s">
        <v>48</v>
      </c>
      <c r="C25" s="485">
        <f t="shared" si="0"/>
        <v>100</v>
      </c>
      <c r="D25" s="338"/>
      <c r="E25" s="485">
        <v>20.121866777454649</v>
      </c>
      <c r="F25" s="341"/>
      <c r="G25" s="485">
        <v>42.545353829109537</v>
      </c>
      <c r="H25" s="341"/>
      <c r="I25" s="485">
        <v>22.193601994183631</v>
      </c>
      <c r="J25" s="341"/>
      <c r="K25" s="485">
        <v>12.953884503531368</v>
      </c>
      <c r="L25" s="341"/>
      <c r="M25" s="488">
        <v>2.1852928957208144</v>
      </c>
    </row>
    <row r="26" spans="1:13" s="275" customFormat="1" ht="18" customHeight="1" x14ac:dyDescent="0.2">
      <c r="B26" s="331" t="s">
        <v>49</v>
      </c>
      <c r="C26" s="485">
        <f t="shared" si="0"/>
        <v>100</v>
      </c>
      <c r="D26" s="338"/>
      <c r="E26" s="485">
        <v>21.692686935086279</v>
      </c>
      <c r="F26" s="341"/>
      <c r="G26" s="485">
        <v>35.497124075595728</v>
      </c>
      <c r="H26" s="341"/>
      <c r="I26" s="485">
        <v>23.746918652423993</v>
      </c>
      <c r="J26" s="341"/>
      <c r="K26" s="485">
        <v>16.76253081347576</v>
      </c>
      <c r="L26" s="341"/>
      <c r="M26" s="488">
        <v>2.3007395234182417</v>
      </c>
    </row>
    <row r="27" spans="1:13" s="275" customFormat="1" ht="18" customHeight="1" x14ac:dyDescent="0.2">
      <c r="B27" s="336" t="s">
        <v>4</v>
      </c>
      <c r="C27" s="485">
        <f t="shared" si="0"/>
        <v>100</v>
      </c>
      <c r="D27" s="338"/>
      <c r="E27" s="485">
        <v>64.066852367688014</v>
      </c>
      <c r="F27" s="341"/>
      <c r="G27" s="485">
        <v>29.025069637883011</v>
      </c>
      <c r="H27" s="341"/>
      <c r="I27" s="485">
        <v>5.8495821727019495</v>
      </c>
      <c r="J27" s="341"/>
      <c r="K27" s="485">
        <v>0.77994428969359331</v>
      </c>
      <c r="L27" s="341"/>
      <c r="M27" s="488">
        <v>0.2785515320334262</v>
      </c>
    </row>
    <row r="28" spans="1:13" s="212" customFormat="1" ht="18" customHeight="1" x14ac:dyDescent="0.2">
      <c r="B28" s="735" t="s">
        <v>3</v>
      </c>
      <c r="C28" s="486">
        <f t="shared" si="0"/>
        <v>100.00000000000001</v>
      </c>
      <c r="D28" s="349"/>
      <c r="E28" s="486">
        <v>28.298112240539847</v>
      </c>
      <c r="F28" s="352"/>
      <c r="G28" s="486">
        <v>46.963355257538225</v>
      </c>
      <c r="H28" s="352"/>
      <c r="I28" s="486">
        <v>17.674724523789187</v>
      </c>
      <c r="J28" s="352"/>
      <c r="K28" s="486">
        <v>6.1968053301443584</v>
      </c>
      <c r="L28" s="352"/>
      <c r="M28" s="489">
        <v>0.867002647988383</v>
      </c>
    </row>
    <row r="29" spans="1:13" s="256" customFormat="1" ht="6.75" customHeight="1" x14ac:dyDescent="0.2">
      <c r="B29" s="1145"/>
      <c r="C29" s="1145"/>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5"/>
      <c r="C2" s="1045"/>
      <c r="D2" s="206"/>
      <c r="E2" s="1146"/>
      <c r="F2" s="1146"/>
      <c r="G2" s="1146"/>
      <c r="H2" s="1146"/>
      <c r="I2" s="1146"/>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60" t="s">
        <v>455</v>
      </c>
      <c r="C4" s="1160"/>
      <c r="D4" s="1160"/>
      <c r="E4" s="1160"/>
      <c r="F4" s="1160"/>
      <c r="G4" s="1160"/>
      <c r="H4" s="1160"/>
      <c r="I4" s="1160"/>
      <c r="J4" s="1160"/>
      <c r="K4" s="1160"/>
      <c r="L4" s="1160"/>
      <c r="M4" s="1160"/>
      <c r="N4" s="1160"/>
      <c r="O4" s="1160"/>
      <c r="P4" s="1160"/>
      <c r="Q4" s="1160"/>
      <c r="R4" s="1160"/>
      <c r="S4" s="1160"/>
      <c r="T4" s="1160"/>
      <c r="U4" s="1160"/>
    </row>
    <row r="5" spans="1:21" s="315" customFormat="1" ht="18.75" customHeight="1" x14ac:dyDescent="0.2">
      <c r="B5" s="1147" t="str">
        <f>porsaad!B6</f>
        <v>Situación a 31 de enero de 2024</v>
      </c>
      <c r="C5" s="1147"/>
      <c r="D5" s="1147"/>
      <c r="E5" s="1147"/>
      <c r="F5" s="1147"/>
      <c r="G5" s="1147"/>
      <c r="H5" s="1147"/>
      <c r="I5" s="1147"/>
      <c r="J5" s="1147"/>
      <c r="K5" s="1147"/>
      <c r="L5" s="1147"/>
      <c r="M5" s="1147"/>
      <c r="N5" s="1147"/>
      <c r="O5" s="1147"/>
      <c r="P5" s="1147"/>
      <c r="Q5" s="1147"/>
      <c r="R5" s="1147"/>
      <c r="S5" s="1147"/>
      <c r="T5" s="1147"/>
      <c r="U5" s="1147"/>
    </row>
    <row r="6" spans="1:21" s="208" customFormat="1" ht="4.5" customHeight="1" x14ac:dyDescent="0.2"/>
    <row r="7" spans="1:21" s="211" customFormat="1" ht="15" customHeight="1" x14ac:dyDescent="0.2">
      <c r="A7" s="212"/>
      <c r="B7" s="1148"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50"/>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100</v>
      </c>
      <c r="D10" s="338"/>
      <c r="E10" s="484">
        <v>23.244313749024787</v>
      </c>
      <c r="F10" s="341"/>
      <c r="G10" s="484">
        <v>42.278101182260095</v>
      </c>
      <c r="H10" s="341"/>
      <c r="I10" s="484">
        <v>17.942747404428975</v>
      </c>
      <c r="J10" s="341"/>
      <c r="K10" s="487">
        <v>5.3051671367700894</v>
      </c>
      <c r="L10" s="341"/>
      <c r="M10" s="484">
        <v>3.9872772009842161</v>
      </c>
      <c r="N10" s="341"/>
      <c r="O10" s="484">
        <v>0.88339434675628636</v>
      </c>
      <c r="P10" s="341"/>
      <c r="Q10" s="484">
        <v>0.79337454239932792</v>
      </c>
      <c r="R10" s="341"/>
      <c r="S10" s="484">
        <v>0.30486707075556624</v>
      </c>
      <c r="T10" s="341"/>
      <c r="U10" s="487">
        <v>5.2607573666206564</v>
      </c>
    </row>
    <row r="11" spans="1:21" s="275" customFormat="1" ht="18" customHeight="1" x14ac:dyDescent="0.2">
      <c r="A11" s="318"/>
      <c r="B11" s="331" t="s">
        <v>10</v>
      </c>
      <c r="C11" s="485">
        <f t="shared" ref="C11:C27" si="0">K11+M11+G11+I11+E11+S11+O11+U11+Q11</f>
        <v>100</v>
      </c>
      <c r="D11" s="338"/>
      <c r="E11" s="485">
        <v>11.243463102847182</v>
      </c>
      <c r="F11" s="341"/>
      <c r="G11" s="485">
        <v>6.7354251404222349</v>
      </c>
      <c r="H11" s="341"/>
      <c r="I11" s="485">
        <v>15.669184582607013</v>
      </c>
      <c r="J11" s="341"/>
      <c r="K11" s="488">
        <v>2.1111756730582996</v>
      </c>
      <c r="L11" s="341"/>
      <c r="M11" s="485">
        <v>0.91032345535541348</v>
      </c>
      <c r="N11" s="341"/>
      <c r="O11" s="485">
        <v>0.50358318806895219</v>
      </c>
      <c r="P11" s="341"/>
      <c r="Q11" s="485">
        <v>0.15494867325198527</v>
      </c>
      <c r="R11" s="341"/>
      <c r="S11" s="485">
        <v>0.14042223513461166</v>
      </c>
      <c r="T11" s="341"/>
      <c r="U11" s="488">
        <v>62.531473949254313</v>
      </c>
    </row>
    <row r="12" spans="1:21" s="275" customFormat="1" ht="18" customHeight="1" x14ac:dyDescent="0.2">
      <c r="A12" s="318"/>
      <c r="B12" s="331" t="s">
        <v>40</v>
      </c>
      <c r="C12" s="485">
        <f t="shared" si="0"/>
        <v>100</v>
      </c>
      <c r="D12" s="338"/>
      <c r="E12" s="485">
        <v>37.003563048579124</v>
      </c>
      <c r="F12" s="341"/>
      <c r="G12" s="485">
        <v>22.125662640132091</v>
      </c>
      <c r="H12" s="341"/>
      <c r="I12" s="485">
        <v>23.976709828799862</v>
      </c>
      <c r="J12" s="341"/>
      <c r="K12" s="488">
        <v>4.8057704006257067</v>
      </c>
      <c r="L12" s="341"/>
      <c r="M12" s="485">
        <v>2.7374641522551491</v>
      </c>
      <c r="N12" s="341"/>
      <c r="O12" s="485">
        <v>2.7809159641957071</v>
      </c>
      <c r="P12" s="341"/>
      <c r="Q12" s="485">
        <v>1.7467628400104285</v>
      </c>
      <c r="R12" s="341"/>
      <c r="S12" s="485">
        <v>0.20856869731467803</v>
      </c>
      <c r="T12" s="341"/>
      <c r="U12" s="488">
        <v>4.6145824280872514</v>
      </c>
    </row>
    <row r="13" spans="1:21" s="275" customFormat="1" ht="18" customHeight="1" x14ac:dyDescent="0.2">
      <c r="A13" s="318"/>
      <c r="B13" s="331" t="s">
        <v>41</v>
      </c>
      <c r="C13" s="485">
        <f t="shared" si="0"/>
        <v>99.999999999999986</v>
      </c>
      <c r="D13" s="338"/>
      <c r="E13" s="485">
        <v>48.78133102852204</v>
      </c>
      <c r="F13" s="341"/>
      <c r="G13" s="485">
        <v>15.440795159896284</v>
      </c>
      <c r="H13" s="341"/>
      <c r="I13" s="485">
        <v>16.408815903197926</v>
      </c>
      <c r="J13" s="341"/>
      <c r="K13" s="488">
        <v>5.3327571305099397</v>
      </c>
      <c r="L13" s="341"/>
      <c r="M13" s="485">
        <v>2.575626620570441</v>
      </c>
      <c r="N13" s="341"/>
      <c r="O13" s="485">
        <v>1.8971477960242005</v>
      </c>
      <c r="P13" s="341"/>
      <c r="Q13" s="485">
        <v>1.2532411408815902</v>
      </c>
      <c r="R13" s="341"/>
      <c r="S13" s="485">
        <v>0.82108902333621436</v>
      </c>
      <c r="T13" s="341"/>
      <c r="U13" s="488">
        <v>7.4891961970613652</v>
      </c>
    </row>
    <row r="14" spans="1:21" s="275" customFormat="1" ht="18" customHeight="1" x14ac:dyDescent="0.2">
      <c r="A14" s="318"/>
      <c r="B14" s="331" t="s">
        <v>9</v>
      </c>
      <c r="C14" s="485">
        <f t="shared" si="0"/>
        <v>100</v>
      </c>
      <c r="D14" s="338"/>
      <c r="E14" s="485">
        <v>31.833449154505445</v>
      </c>
      <c r="F14" s="341"/>
      <c r="G14" s="485">
        <v>37.172805188788509</v>
      </c>
      <c r="H14" s="341"/>
      <c r="I14" s="485">
        <v>13.643734074588835</v>
      </c>
      <c r="J14" s="341"/>
      <c r="K14" s="488">
        <v>6.4744035209636328</v>
      </c>
      <c r="L14" s="341"/>
      <c r="M14" s="485">
        <v>3.903173500115821</v>
      </c>
      <c r="N14" s="341"/>
      <c r="O14" s="485">
        <v>1.0076441973592773</v>
      </c>
      <c r="P14" s="341"/>
      <c r="Q14" s="485">
        <v>1.1697938383136437</v>
      </c>
      <c r="R14" s="341"/>
      <c r="S14" s="485">
        <v>0.30113504748668057</v>
      </c>
      <c r="T14" s="341"/>
      <c r="U14" s="488">
        <v>4.4938614778781565</v>
      </c>
    </row>
    <row r="15" spans="1:21" s="275" customFormat="1" ht="18" customHeight="1" x14ac:dyDescent="0.2">
      <c r="A15" s="318"/>
      <c r="B15" s="331" t="s">
        <v>8</v>
      </c>
      <c r="C15" s="485">
        <f t="shared" si="0"/>
        <v>100</v>
      </c>
      <c r="D15" s="338"/>
      <c r="E15" s="485">
        <v>41.843817787418658</v>
      </c>
      <c r="F15" s="341"/>
      <c r="G15" s="485">
        <v>16.420824295010846</v>
      </c>
      <c r="H15" s="341"/>
      <c r="I15" s="485">
        <v>24.793926247288503</v>
      </c>
      <c r="J15" s="341"/>
      <c r="K15" s="488">
        <v>4.9349240780911057</v>
      </c>
      <c r="L15" s="341"/>
      <c r="M15" s="485">
        <v>1.5835140997830801</v>
      </c>
      <c r="N15" s="341"/>
      <c r="O15" s="485">
        <v>2.3427331887201737</v>
      </c>
      <c r="P15" s="341"/>
      <c r="Q15" s="485">
        <v>2.2668112798264644</v>
      </c>
      <c r="R15" s="341"/>
      <c r="S15" s="485">
        <v>0.57483731019522777</v>
      </c>
      <c r="T15" s="341"/>
      <c r="U15" s="488">
        <v>5.2386117136659438</v>
      </c>
    </row>
    <row r="16" spans="1:21" s="275" customFormat="1" ht="18" customHeight="1" x14ac:dyDescent="0.2">
      <c r="A16" s="318"/>
      <c r="B16" s="331" t="s">
        <v>7</v>
      </c>
      <c r="C16" s="485">
        <f t="shared" si="0"/>
        <v>100</v>
      </c>
      <c r="D16" s="338"/>
      <c r="E16" s="485">
        <v>45.457013574660635</v>
      </c>
      <c r="F16" s="341"/>
      <c r="G16" s="485">
        <v>18.66968325791855</v>
      </c>
      <c r="H16" s="341"/>
      <c r="I16" s="485">
        <v>19.375565610859731</v>
      </c>
      <c r="J16" s="341"/>
      <c r="K16" s="488">
        <v>5.248868778280543</v>
      </c>
      <c r="L16" s="341"/>
      <c r="M16" s="485">
        <v>2.1749622926093513</v>
      </c>
      <c r="N16" s="341"/>
      <c r="O16" s="485">
        <v>1.8883861236802413</v>
      </c>
      <c r="P16" s="341"/>
      <c r="Q16" s="485">
        <v>0.90799396681749622</v>
      </c>
      <c r="R16" s="341"/>
      <c r="S16" s="485">
        <v>0.92911010558069385</v>
      </c>
      <c r="T16" s="341"/>
      <c r="U16" s="488">
        <v>5.3484162895927607</v>
      </c>
    </row>
    <row r="17" spans="1:21" s="275" customFormat="1" ht="18" customHeight="1" x14ac:dyDescent="0.2">
      <c r="A17" s="318"/>
      <c r="B17" s="331" t="s">
        <v>43</v>
      </c>
      <c r="C17" s="485">
        <f t="shared" si="0"/>
        <v>100</v>
      </c>
      <c r="D17" s="338"/>
      <c r="E17" s="485">
        <v>33.081426290580097</v>
      </c>
      <c r="F17" s="341"/>
      <c r="G17" s="485">
        <v>35.715806279936132</v>
      </c>
      <c r="H17" s="341"/>
      <c r="I17" s="485">
        <v>13.555082490686535</v>
      </c>
      <c r="J17" s="341"/>
      <c r="K17" s="488">
        <v>5.8169238956891967</v>
      </c>
      <c r="L17" s="341"/>
      <c r="M17" s="485">
        <v>4.9973390101117614</v>
      </c>
      <c r="N17" s="341"/>
      <c r="O17" s="485">
        <v>1.5433741351782864</v>
      </c>
      <c r="P17" s="341"/>
      <c r="Q17" s="485">
        <v>0.63331559340074506</v>
      </c>
      <c r="R17" s="341"/>
      <c r="S17" s="485">
        <v>0.20223523150612027</v>
      </c>
      <c r="T17" s="341"/>
      <c r="U17" s="488">
        <v>4.4544970729111224</v>
      </c>
    </row>
    <row r="18" spans="1:21" s="275" customFormat="1" ht="18" customHeight="1" x14ac:dyDescent="0.2">
      <c r="A18" s="318"/>
      <c r="B18" s="331" t="s">
        <v>44</v>
      </c>
      <c r="C18" s="485">
        <f t="shared" si="0"/>
        <v>100.00000000000001</v>
      </c>
      <c r="D18" s="338"/>
      <c r="E18" s="485">
        <v>34.174012132587059</v>
      </c>
      <c r="F18" s="341"/>
      <c r="G18" s="485">
        <v>19.811810838891308</v>
      </c>
      <c r="H18" s="341"/>
      <c r="I18" s="485">
        <v>32.018131849716795</v>
      </c>
      <c r="J18" s="341"/>
      <c r="K18" s="488">
        <v>3.9556590810068037</v>
      </c>
      <c r="L18" s="341"/>
      <c r="M18" s="485">
        <v>3.3138385226396756</v>
      </c>
      <c r="N18" s="341"/>
      <c r="O18" s="485">
        <v>1.4755169755672486</v>
      </c>
      <c r="P18" s="341"/>
      <c r="Q18" s="485">
        <v>2.5982840097865068</v>
      </c>
      <c r="R18" s="341"/>
      <c r="S18" s="485">
        <v>0</v>
      </c>
      <c r="T18" s="341"/>
      <c r="U18" s="488">
        <v>2.6527465898046052</v>
      </c>
    </row>
    <row r="19" spans="1:21" s="275" customFormat="1" ht="18" customHeight="1" x14ac:dyDescent="0.2">
      <c r="A19" s="318"/>
      <c r="B19" s="331" t="s">
        <v>6</v>
      </c>
      <c r="C19" s="485">
        <f t="shared" si="0"/>
        <v>100.00000000000001</v>
      </c>
      <c r="D19" s="338"/>
      <c r="E19" s="485">
        <v>46.241517822322756</v>
      </c>
      <c r="F19" s="341"/>
      <c r="G19" s="485">
        <v>11.429490679354185</v>
      </c>
      <c r="H19" s="341"/>
      <c r="I19" s="485">
        <v>13.286795101786131</v>
      </c>
      <c r="J19" s="341"/>
      <c r="K19" s="488">
        <v>4.4643553544965293</v>
      </c>
      <c r="L19" s="341"/>
      <c r="M19" s="485">
        <v>1.9791747913579283</v>
      </c>
      <c r="N19" s="341"/>
      <c r="O19" s="485">
        <v>3.1315809999220026</v>
      </c>
      <c r="P19" s="341"/>
      <c r="Q19" s="485">
        <v>2.6333749317525932</v>
      </c>
      <c r="R19" s="341"/>
      <c r="S19" s="485">
        <v>0</v>
      </c>
      <c r="T19" s="341"/>
      <c r="U19" s="488">
        <v>16.833710319007878</v>
      </c>
    </row>
    <row r="20" spans="1:21" s="275" customFormat="1" ht="18" customHeight="1" x14ac:dyDescent="0.2">
      <c r="A20" s="318"/>
      <c r="B20" s="331" t="s">
        <v>5</v>
      </c>
      <c r="C20" s="485">
        <f t="shared" si="0"/>
        <v>100</v>
      </c>
      <c r="D20" s="338"/>
      <c r="E20" s="485">
        <v>25.79554189085319</v>
      </c>
      <c r="F20" s="341"/>
      <c r="G20" s="485">
        <v>36.771714066102994</v>
      </c>
      <c r="H20" s="341"/>
      <c r="I20" s="485">
        <v>21.414296694850115</v>
      </c>
      <c r="J20" s="341"/>
      <c r="K20" s="488">
        <v>5.5956956187548039</v>
      </c>
      <c r="L20" s="341"/>
      <c r="M20" s="485">
        <v>4.381245196003074</v>
      </c>
      <c r="N20" s="341"/>
      <c r="O20" s="485">
        <v>1.4911606456571869</v>
      </c>
      <c r="P20" s="341"/>
      <c r="Q20" s="485">
        <v>0.95311299000768646</v>
      </c>
      <c r="R20" s="341"/>
      <c r="S20" s="485">
        <v>0.21521906225980014</v>
      </c>
      <c r="T20" s="341"/>
      <c r="U20" s="488">
        <v>3.3820138355111453</v>
      </c>
    </row>
    <row r="21" spans="1:21" s="275" customFormat="1" ht="18" customHeight="1" x14ac:dyDescent="0.2">
      <c r="A21" s="318"/>
      <c r="B21" s="331" t="s">
        <v>38</v>
      </c>
      <c r="C21" s="485">
        <f t="shared" si="0"/>
        <v>100.00000000000001</v>
      </c>
      <c r="D21" s="338"/>
      <c r="E21" s="485">
        <v>28.574644083056665</v>
      </c>
      <c r="F21" s="341"/>
      <c r="G21" s="485">
        <v>38.050756851049464</v>
      </c>
      <c r="H21" s="341"/>
      <c r="I21" s="485">
        <v>10.809746215744752</v>
      </c>
      <c r="J21" s="341"/>
      <c r="K21" s="488">
        <v>5.4245681165944521</v>
      </c>
      <c r="L21" s="341"/>
      <c r="M21" s="485">
        <v>4.5861234595689613</v>
      </c>
      <c r="N21" s="341"/>
      <c r="O21" s="485">
        <v>3.5619830060210451</v>
      </c>
      <c r="P21" s="341"/>
      <c r="Q21" s="485">
        <v>1.3673963198469417</v>
      </c>
      <c r="R21" s="341"/>
      <c r="S21" s="485">
        <v>0</v>
      </c>
      <c r="T21" s="341"/>
      <c r="U21" s="488">
        <v>7.6247819481177199</v>
      </c>
    </row>
    <row r="22" spans="1:21" s="275" customFormat="1" ht="18" customHeight="1" x14ac:dyDescent="0.2">
      <c r="A22" s="318"/>
      <c r="B22" s="331" t="s">
        <v>45</v>
      </c>
      <c r="C22" s="485">
        <f t="shared" si="0"/>
        <v>100.00000000000001</v>
      </c>
      <c r="D22" s="338"/>
      <c r="E22" s="485">
        <v>24.83031079916784</v>
      </c>
      <c r="F22" s="341"/>
      <c r="G22" s="485">
        <v>37.619517935570641</v>
      </c>
      <c r="H22" s="341"/>
      <c r="I22" s="485">
        <v>25.521676088007229</v>
      </c>
      <c r="J22" s="341"/>
      <c r="K22" s="488">
        <v>1.6559144304116671</v>
      </c>
      <c r="L22" s="341"/>
      <c r="M22" s="485">
        <v>5.837728791476664</v>
      </c>
      <c r="N22" s="341"/>
      <c r="O22" s="485">
        <v>0.59470023325698196</v>
      </c>
      <c r="P22" s="341"/>
      <c r="Q22" s="485">
        <v>0.84686994347195654</v>
      </c>
      <c r="R22" s="341"/>
      <c r="S22" s="485">
        <v>0</v>
      </c>
      <c r="T22" s="341"/>
      <c r="U22" s="488">
        <v>3.0932817786370226</v>
      </c>
    </row>
    <row r="23" spans="1:21" s="275" customFormat="1" ht="18" customHeight="1" x14ac:dyDescent="0.2">
      <c r="A23" s="318">
        <v>47094</v>
      </c>
      <c r="B23" s="331" t="s">
        <v>46</v>
      </c>
      <c r="C23" s="485">
        <f t="shared" si="0"/>
        <v>100.00000000000001</v>
      </c>
      <c r="D23" s="338"/>
      <c r="E23" s="485">
        <v>37.215661409209794</v>
      </c>
      <c r="F23" s="341"/>
      <c r="G23" s="485">
        <v>24.60172782753428</v>
      </c>
      <c r="H23" s="341"/>
      <c r="I23" s="485">
        <v>20.951890306729016</v>
      </c>
      <c r="J23" s="341"/>
      <c r="K23" s="488">
        <v>4.5890465245303957</v>
      </c>
      <c r="L23" s="341"/>
      <c r="M23" s="485">
        <v>2.9919949274787987</v>
      </c>
      <c r="N23" s="341"/>
      <c r="O23" s="485">
        <v>2.2390425616232066</v>
      </c>
      <c r="P23" s="341"/>
      <c r="Q23" s="485">
        <v>3.8043909011650943</v>
      </c>
      <c r="R23" s="341"/>
      <c r="S23" s="485">
        <v>7.9258143774272802E-3</v>
      </c>
      <c r="T23" s="341"/>
      <c r="U23" s="488">
        <v>3.5983197273519854</v>
      </c>
    </row>
    <row r="24" spans="1:21" s="275" customFormat="1" ht="18" customHeight="1" x14ac:dyDescent="0.2">
      <c r="B24" s="331" t="s">
        <v>47</v>
      </c>
      <c r="C24" s="485">
        <f t="shared" si="0"/>
        <v>99.999999999999986</v>
      </c>
      <c r="D24" s="338"/>
      <c r="E24" s="485">
        <v>46.920647453612318</v>
      </c>
      <c r="F24" s="341"/>
      <c r="G24" s="485">
        <v>13.482037110146072</v>
      </c>
      <c r="H24" s="341"/>
      <c r="I24" s="485">
        <v>15.505329648637979</v>
      </c>
      <c r="J24" s="341"/>
      <c r="K24" s="488">
        <v>5.9613106987761544</v>
      </c>
      <c r="L24" s="341"/>
      <c r="M24" s="485">
        <v>2.3687327279905248</v>
      </c>
      <c r="N24" s="341"/>
      <c r="O24" s="485">
        <v>2.1515988945913938</v>
      </c>
      <c r="P24" s="341"/>
      <c r="Q24" s="485">
        <v>1.1152783260955388</v>
      </c>
      <c r="R24" s="341"/>
      <c r="S24" s="485">
        <v>0.1381760757994473</v>
      </c>
      <c r="T24" s="341"/>
      <c r="U24" s="488">
        <v>12.356889064350572</v>
      </c>
    </row>
    <row r="25" spans="1:21" s="275" customFormat="1" ht="18" customHeight="1" x14ac:dyDescent="0.2">
      <c r="B25" s="331" t="s">
        <v>48</v>
      </c>
      <c r="C25" s="485">
        <f t="shared" si="0"/>
        <v>100</v>
      </c>
      <c r="D25" s="338"/>
      <c r="E25" s="485">
        <v>32.902422145328721</v>
      </c>
      <c r="F25" s="341"/>
      <c r="G25" s="485">
        <v>20.960553633217994</v>
      </c>
      <c r="H25" s="341"/>
      <c r="I25" s="485">
        <v>12.525951557093427</v>
      </c>
      <c r="J25" s="341"/>
      <c r="K25" s="488">
        <v>4.459515570934256</v>
      </c>
      <c r="L25" s="341"/>
      <c r="M25" s="485">
        <v>3.9252595155709344</v>
      </c>
      <c r="N25" s="341"/>
      <c r="O25" s="485">
        <v>1.1321799307958478</v>
      </c>
      <c r="P25" s="341"/>
      <c r="Q25" s="485">
        <v>1.7439446366782008</v>
      </c>
      <c r="R25" s="341"/>
      <c r="S25" s="485">
        <v>19.975086505190312</v>
      </c>
      <c r="T25" s="341"/>
      <c r="U25" s="488">
        <v>2.3750865051903114</v>
      </c>
    </row>
    <row r="26" spans="1:21" s="275" customFormat="1" ht="18" customHeight="1" x14ac:dyDescent="0.2">
      <c r="B26" s="331" t="s">
        <v>49</v>
      </c>
      <c r="C26" s="485">
        <f t="shared" si="0"/>
        <v>100.00000000000001</v>
      </c>
      <c r="D26" s="338"/>
      <c r="E26" s="485">
        <v>23.089564502875927</v>
      </c>
      <c r="F26" s="341"/>
      <c r="G26" s="485">
        <v>27.937551355792934</v>
      </c>
      <c r="H26" s="341"/>
      <c r="I26" s="485">
        <v>34.428923582580119</v>
      </c>
      <c r="J26" s="341"/>
      <c r="K26" s="488">
        <v>6.8200493015612169</v>
      </c>
      <c r="L26" s="341"/>
      <c r="M26" s="485">
        <v>3.0402629416598193</v>
      </c>
      <c r="N26" s="341"/>
      <c r="O26" s="485">
        <v>1.2325390304026294</v>
      </c>
      <c r="P26" s="341"/>
      <c r="Q26" s="485">
        <v>0.73952341824157763</v>
      </c>
      <c r="R26" s="341"/>
      <c r="S26" s="485">
        <v>0</v>
      </c>
      <c r="T26" s="341"/>
      <c r="U26" s="488">
        <v>2.7115858668857848</v>
      </c>
    </row>
    <row r="27" spans="1:21" s="275" customFormat="1" ht="18" customHeight="1" x14ac:dyDescent="0.2">
      <c r="B27" s="336" t="s">
        <v>4</v>
      </c>
      <c r="C27" s="485">
        <f t="shared" si="0"/>
        <v>100</v>
      </c>
      <c r="D27" s="338"/>
      <c r="E27" s="485">
        <v>6.7447045707915283</v>
      </c>
      <c r="F27" s="341"/>
      <c r="G27" s="485">
        <v>70.512820512820511</v>
      </c>
      <c r="H27" s="341"/>
      <c r="I27" s="485">
        <v>4.5707915273132667</v>
      </c>
      <c r="J27" s="341"/>
      <c r="K27" s="488">
        <v>4.5150501672240804</v>
      </c>
      <c r="L27" s="341"/>
      <c r="M27" s="485">
        <v>10.033444816053512</v>
      </c>
      <c r="N27" s="341"/>
      <c r="O27" s="485">
        <v>0.61315496098104794</v>
      </c>
      <c r="P27" s="341"/>
      <c r="Q27" s="485">
        <v>0.55741360089186176</v>
      </c>
      <c r="R27" s="341"/>
      <c r="S27" s="485">
        <v>5.5741360089186176E-2</v>
      </c>
      <c r="T27" s="341"/>
      <c r="U27" s="488">
        <v>2.3968784838350055</v>
      </c>
    </row>
    <row r="28" spans="1:21" s="212" customFormat="1" ht="18" customHeight="1" x14ac:dyDescent="0.2">
      <c r="B28" s="735" t="s">
        <v>3</v>
      </c>
      <c r="C28" s="486">
        <f>K28+M28+G28+I28+E28+S28+O28+U28+Q28</f>
        <v>100</v>
      </c>
      <c r="D28" s="349"/>
      <c r="E28" s="486">
        <v>34.356073484212992</v>
      </c>
      <c r="F28" s="352"/>
      <c r="G28" s="486">
        <v>24.386876989286257</v>
      </c>
      <c r="H28" s="352"/>
      <c r="I28" s="486">
        <v>20.080707575133729</v>
      </c>
      <c r="J28" s="352"/>
      <c r="K28" s="489">
        <v>4.4423335491685787</v>
      </c>
      <c r="L28" s="352"/>
      <c r="M28" s="486">
        <v>3.3133842340041313</v>
      </c>
      <c r="N28" s="352"/>
      <c r="O28" s="486">
        <v>1.7270806033591708</v>
      </c>
      <c r="P28" s="352"/>
      <c r="Q28" s="486">
        <v>1.7506573293719878</v>
      </c>
      <c r="R28" s="352"/>
      <c r="S28" s="486">
        <v>1.4000816643118414</v>
      </c>
      <c r="T28" s="352"/>
      <c r="U28" s="489">
        <v>8.5428045711513132</v>
      </c>
    </row>
    <row r="29" spans="1:21" s="256" customFormat="1" ht="6.75" customHeight="1" x14ac:dyDescent="0.2">
      <c r="B29" s="1145"/>
      <c r="C29" s="1145"/>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69"/>
      <c r="C3" s="1069"/>
      <c r="D3" s="1069"/>
    </row>
    <row r="4" spans="2:18" s="7" customFormat="1" ht="23.25" customHeight="1" x14ac:dyDescent="0.2">
      <c r="B4" s="1185" t="s">
        <v>339</v>
      </c>
      <c r="C4" s="1185"/>
      <c r="D4" s="1185"/>
      <c r="E4" s="1185"/>
      <c r="F4" s="1185"/>
      <c r="G4" s="1185"/>
      <c r="H4" s="1185"/>
      <c r="I4" s="1185"/>
      <c r="J4" s="1185"/>
      <c r="K4" s="1185"/>
      <c r="L4" s="1185"/>
      <c r="M4" s="1185"/>
      <c r="N4" s="1185"/>
      <c r="O4" s="1185"/>
      <c r="P4" s="1185"/>
      <c r="Q4" s="1185"/>
      <c r="R4" s="1185"/>
    </row>
    <row r="5" spans="2:18" s="7" customFormat="1" ht="15.75" customHeight="1" x14ac:dyDescent="0.2">
      <c r="B5" s="1183" t="str">
        <f>porsaad!B6</f>
        <v>Situación a 31 de enero de 2024</v>
      </c>
      <c r="C5" s="1183"/>
      <c r="D5" s="1183"/>
      <c r="E5" s="1183"/>
      <c r="F5" s="1183"/>
      <c r="G5" s="1183"/>
      <c r="H5" s="1183"/>
      <c r="I5" s="1183"/>
      <c r="J5" s="1183"/>
      <c r="K5" s="1183"/>
      <c r="L5" s="1183"/>
      <c r="M5" s="1183"/>
      <c r="N5" s="1183"/>
      <c r="O5" s="1183"/>
      <c r="P5" s="1183"/>
      <c r="Q5" s="1183"/>
      <c r="R5" s="1183"/>
    </row>
    <row r="7" spans="2:18" ht="16.5" customHeight="1" x14ac:dyDescent="0.2">
      <c r="B7" s="1186" t="s">
        <v>88</v>
      </c>
      <c r="C7" s="1187"/>
      <c r="D7" s="1187"/>
      <c r="E7" s="1187"/>
      <c r="F7" s="1188"/>
      <c r="G7" s="355"/>
      <c r="H7" s="1186" t="s">
        <v>89</v>
      </c>
      <c r="I7" s="1187"/>
      <c r="J7" s="1187"/>
      <c r="K7" s="1187"/>
      <c r="L7" s="1188"/>
      <c r="M7" s="355"/>
      <c r="N7" s="1186" t="s">
        <v>90</v>
      </c>
      <c r="O7" s="1187"/>
      <c r="P7" s="1187"/>
      <c r="Q7" s="1187"/>
      <c r="R7" s="1188"/>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3.2236991592819813E-3</v>
      </c>
      <c r="D9" s="379">
        <v>1.9020194748607586E-3</v>
      </c>
      <c r="E9" s="379">
        <v>1.2311216090473123E-3</v>
      </c>
      <c r="F9" s="380">
        <v>2.3084645646311709E-3</v>
      </c>
      <c r="G9" s="355"/>
      <c r="H9" s="397" t="s">
        <v>92</v>
      </c>
      <c r="I9" s="383">
        <v>5.2785109042922625E-4</v>
      </c>
      <c r="J9" s="383">
        <v>0</v>
      </c>
      <c r="K9" s="383">
        <v>0</v>
      </c>
      <c r="L9" s="384">
        <v>2.8340443304197371E-4</v>
      </c>
      <c r="M9" s="356"/>
      <c r="N9" s="397" t="s">
        <v>92</v>
      </c>
      <c r="O9" s="383">
        <v>2.6746283510605214E-3</v>
      </c>
      <c r="P9" s="383">
        <v>1.661954484959643E-3</v>
      </c>
      <c r="Q9" s="383">
        <v>1.0503945086352199E-3</v>
      </c>
      <c r="R9" s="384">
        <v>1.9768247801087496E-3</v>
      </c>
    </row>
    <row r="10" spans="2:18" ht="16.5" customHeight="1" x14ac:dyDescent="0.2">
      <c r="B10" s="398" t="s">
        <v>93</v>
      </c>
      <c r="C10" s="381">
        <v>0.39376704158145875</v>
      </c>
      <c r="D10" s="381">
        <v>1.708786420641837E-2</v>
      </c>
      <c r="E10" s="381">
        <v>6.5707537041013531E-3</v>
      </c>
      <c r="F10" s="382">
        <v>0.16976115709232692</v>
      </c>
      <c r="G10" s="355"/>
      <c r="H10" s="398" t="s">
        <v>93</v>
      </c>
      <c r="I10" s="381">
        <v>2.105848034449229E-2</v>
      </c>
      <c r="J10" s="381">
        <v>2.1002887897085849E-4</v>
      </c>
      <c r="K10" s="381">
        <v>0</v>
      </c>
      <c r="L10" s="382">
        <v>1.1366009367262312E-2</v>
      </c>
      <c r="M10" s="356"/>
      <c r="N10" s="398" t="s">
        <v>93</v>
      </c>
      <c r="O10" s="381">
        <v>0.31786233297709321</v>
      </c>
      <c r="P10" s="381">
        <v>1.4957590364636788E-2</v>
      </c>
      <c r="Q10" s="381">
        <v>5.6061753425996046E-3</v>
      </c>
      <c r="R10" s="382">
        <v>0.14382254458838115</v>
      </c>
    </row>
    <row r="11" spans="2:18" ht="16.5" customHeight="1" x14ac:dyDescent="0.2">
      <c r="B11" s="399" t="s">
        <v>94</v>
      </c>
      <c r="C11" s="383">
        <v>8.2843387866394003E-2</v>
      </c>
      <c r="D11" s="383">
        <v>5.6416474065093015E-2</v>
      </c>
      <c r="E11" s="383">
        <v>1.3470760861785126E-2</v>
      </c>
      <c r="F11" s="384">
        <v>5.8522932888178093E-2</v>
      </c>
      <c r="G11" s="355"/>
      <c r="H11" s="399" t="s">
        <v>94</v>
      </c>
      <c r="I11" s="383">
        <v>8.7206556466175852E-2</v>
      </c>
      <c r="J11" s="383">
        <v>6.3008663691257549E-4</v>
      </c>
      <c r="K11" s="383">
        <v>3.3327778703549411E-4</v>
      </c>
      <c r="L11" s="384">
        <v>4.7060051907759318E-2</v>
      </c>
      <c r="M11" s="356"/>
      <c r="N11" s="399" t="s">
        <v>94</v>
      </c>
      <c r="O11" s="383">
        <v>8.3722087454127014E-2</v>
      </c>
      <c r="P11" s="383">
        <v>4.9375277268303021E-2</v>
      </c>
      <c r="Q11" s="383">
        <v>1.1542125705352126E-2</v>
      </c>
      <c r="R11" s="384">
        <v>5.6639690736745511E-2</v>
      </c>
    </row>
    <row r="12" spans="2:18" ht="16.5" customHeight="1" x14ac:dyDescent="0.2">
      <c r="B12" s="398" t="s">
        <v>95</v>
      </c>
      <c r="C12" s="381">
        <v>0.43054845489661442</v>
      </c>
      <c r="D12" s="381">
        <v>1.1131739476376312E-2</v>
      </c>
      <c r="E12" s="381">
        <v>2.5123470045093407E-2</v>
      </c>
      <c r="F12" s="382">
        <v>0.18636692621084949</v>
      </c>
      <c r="G12" s="355"/>
      <c r="H12" s="398" t="s">
        <v>95</v>
      </c>
      <c r="I12" s="381">
        <v>0.68359494374218643</v>
      </c>
      <c r="J12" s="381">
        <v>1.0501443948542924E-2</v>
      </c>
      <c r="K12" s="381">
        <v>7.4987502082986171E-4</v>
      </c>
      <c r="L12" s="382">
        <v>0.37014110557560931</v>
      </c>
      <c r="M12" s="356"/>
      <c r="N12" s="398" t="s">
        <v>95</v>
      </c>
      <c r="O12" s="381">
        <v>0.48200421833562346</v>
      </c>
      <c r="P12" s="381">
        <v>1.1051004125090216E-2</v>
      </c>
      <c r="Q12" s="381">
        <v>2.1545301316657304E-2</v>
      </c>
      <c r="R12" s="382">
        <v>0.21641106240909047</v>
      </c>
    </row>
    <row r="13" spans="2:18" ht="16.5" customHeight="1" x14ac:dyDescent="0.2">
      <c r="B13" s="399" t="s">
        <v>96</v>
      </c>
      <c r="C13" s="383">
        <v>8.0393660531697345E-2</v>
      </c>
      <c r="D13" s="383">
        <v>0.16537718334406851</v>
      </c>
      <c r="E13" s="383">
        <v>0.15716842029919117</v>
      </c>
      <c r="F13" s="384">
        <v>0.12877496702193478</v>
      </c>
      <c r="G13" s="355"/>
      <c r="H13" s="399" t="s">
        <v>96</v>
      </c>
      <c r="I13" s="383">
        <v>0.18430337546881512</v>
      </c>
      <c r="J13" s="383">
        <v>7.5977946967708057E-2</v>
      </c>
      <c r="K13" s="383">
        <v>5.9990001666388936E-3</v>
      </c>
      <c r="L13" s="384">
        <v>0.12161033382059008</v>
      </c>
      <c r="M13" s="356"/>
      <c r="N13" s="399" t="s">
        <v>96</v>
      </c>
      <c r="O13" s="383">
        <v>0.10153409444321929</v>
      </c>
      <c r="P13" s="383">
        <v>0.15408503115336994</v>
      </c>
      <c r="Q13" s="383">
        <v>0.13497569435962575</v>
      </c>
      <c r="R13" s="384">
        <v>0.12758573562287065</v>
      </c>
    </row>
    <row r="14" spans="2:18" ht="16.5" customHeight="1" x14ac:dyDescent="0.2">
      <c r="B14" s="398" t="s">
        <v>97</v>
      </c>
      <c r="C14" s="381">
        <v>7.5977050670302205E-3</v>
      </c>
      <c r="D14" s="381">
        <v>0.66075853445989463</v>
      </c>
      <c r="E14" s="381">
        <v>2.2575334621716413E-2</v>
      </c>
      <c r="F14" s="382">
        <v>0.26220188412733619</v>
      </c>
      <c r="G14" s="355"/>
      <c r="H14" s="398" t="s">
        <v>97</v>
      </c>
      <c r="I14" s="381">
        <v>9.5013196277260736E-3</v>
      </c>
      <c r="J14" s="381">
        <v>0.71709110002625365</v>
      </c>
      <c r="K14" s="381">
        <v>1.3997667055490751E-2</v>
      </c>
      <c r="L14" s="382">
        <v>0.21131529488977061</v>
      </c>
      <c r="M14" s="356"/>
      <c r="N14" s="398" t="s">
        <v>97</v>
      </c>
      <c r="O14" s="381">
        <v>7.9843028154280259E-3</v>
      </c>
      <c r="P14" s="381">
        <v>0.66778787898852521</v>
      </c>
      <c r="Q14" s="381">
        <v>2.131323741358673E-2</v>
      </c>
      <c r="R14" s="382">
        <v>0.25384138543690266</v>
      </c>
    </row>
    <row r="15" spans="2:18" ht="16.5" customHeight="1" x14ac:dyDescent="0.2">
      <c r="B15" s="399" t="s">
        <v>98</v>
      </c>
      <c r="C15" s="383">
        <v>6.0355600999772779E-4</v>
      </c>
      <c r="D15" s="383">
        <v>6.2205887924828555E-2</v>
      </c>
      <c r="E15" s="383">
        <v>9.8031636962279012E-2</v>
      </c>
      <c r="F15" s="384">
        <v>4.4190607380082417E-2</v>
      </c>
      <c r="G15" s="355"/>
      <c r="H15" s="399" t="s">
        <v>98</v>
      </c>
      <c r="I15" s="383">
        <v>1.6668981803028197E-4</v>
      </c>
      <c r="J15" s="383">
        <v>0.1471777369388291</v>
      </c>
      <c r="K15" s="383">
        <v>3.4244292617897014E-2</v>
      </c>
      <c r="L15" s="384">
        <v>4.8029593389218701E-2</v>
      </c>
      <c r="M15" s="356"/>
      <c r="N15" s="399" t="s">
        <v>98</v>
      </c>
      <c r="O15" s="383">
        <v>5.1456909079599885E-4</v>
      </c>
      <c r="P15" s="383">
        <v>7.2914114694723461E-2</v>
      </c>
      <c r="Q15" s="383">
        <v>8.866062486259374E-2</v>
      </c>
      <c r="R15" s="384">
        <v>4.4812909397971439E-2</v>
      </c>
    </row>
    <row r="16" spans="2:18" ht="16.5" customHeight="1" x14ac:dyDescent="0.2">
      <c r="B16" s="398" t="s">
        <v>99</v>
      </c>
      <c r="C16" s="381">
        <v>3.9053624176323565E-4</v>
      </c>
      <c r="D16" s="381">
        <v>2.3347099609745008E-2</v>
      </c>
      <c r="E16" s="381">
        <v>8.4789921981246866E-2</v>
      </c>
      <c r="F16" s="382">
        <v>2.6437902011370137E-2</v>
      </c>
      <c r="G16" s="355"/>
      <c r="H16" s="398" t="s">
        <v>99</v>
      </c>
      <c r="I16" s="381">
        <v>4.2783719961105712E-3</v>
      </c>
      <c r="J16" s="381">
        <v>1.4229456550275663E-2</v>
      </c>
      <c r="K16" s="381">
        <v>0.16422262956173972</v>
      </c>
      <c r="L16" s="382">
        <v>3.5738790608872049E-2</v>
      </c>
      <c r="M16" s="356"/>
      <c r="N16" s="398" t="s">
        <v>99</v>
      </c>
      <c r="O16" s="381">
        <v>1.1818125272127884E-3</v>
      </c>
      <c r="P16" s="381">
        <v>2.2194706906712044E-2</v>
      </c>
      <c r="Q16" s="381">
        <v>9.6416444781004959E-2</v>
      </c>
      <c r="R16" s="382">
        <v>2.7956207229809543E-2</v>
      </c>
    </row>
    <row r="17" spans="2:18" ht="16.5" customHeight="1" x14ac:dyDescent="0.2">
      <c r="B17" s="399" t="s">
        <v>100</v>
      </c>
      <c r="C17" s="383">
        <v>2.4142240399909111E-4</v>
      </c>
      <c r="D17" s="383">
        <v>5.4559921191224949E-4</v>
      </c>
      <c r="E17" s="383">
        <v>0.49479636389664305</v>
      </c>
      <c r="F17" s="384">
        <v>0.10118137352182389</v>
      </c>
      <c r="G17" s="355"/>
      <c r="H17" s="399" t="s">
        <v>100</v>
      </c>
      <c r="I17" s="383">
        <v>1.1112654535352133E-4</v>
      </c>
      <c r="J17" s="383">
        <v>2.6253609871357313E-4</v>
      </c>
      <c r="K17" s="383">
        <v>0.58465255790701554</v>
      </c>
      <c r="L17" s="384">
        <v>0.10479997613436354</v>
      </c>
      <c r="M17" s="356"/>
      <c r="N17" s="399" t="s">
        <v>100</v>
      </c>
      <c r="O17" s="383">
        <v>2.1487500494777971E-4</v>
      </c>
      <c r="P17" s="383">
        <v>5.0984261092387457E-4</v>
      </c>
      <c r="Q17" s="383">
        <v>0.50786574492512881</v>
      </c>
      <c r="R17" s="384">
        <v>0.10176010621162275</v>
      </c>
    </row>
    <row r="18" spans="2:18" ht="16.5" customHeight="1" x14ac:dyDescent="0.2">
      <c r="B18" s="400" t="s">
        <v>101</v>
      </c>
      <c r="C18" s="385">
        <v>3.9053624176323565E-4</v>
      </c>
      <c r="D18" s="385">
        <v>1.2275982268025612E-3</v>
      </c>
      <c r="E18" s="385">
        <v>9.6242216018896279E-2</v>
      </c>
      <c r="F18" s="386">
        <v>2.0253785181466911E-2</v>
      </c>
      <c r="G18" s="355"/>
      <c r="H18" s="400" t="s">
        <v>101</v>
      </c>
      <c r="I18" s="381">
        <v>9.2512849006806501E-3</v>
      </c>
      <c r="J18" s="381">
        <v>3.3919663953793644E-2</v>
      </c>
      <c r="K18" s="381">
        <v>0.19580069988335277</v>
      </c>
      <c r="L18" s="382">
        <v>4.9655439873512126E-2</v>
      </c>
      <c r="M18" s="356"/>
      <c r="N18" s="400" t="s">
        <v>101</v>
      </c>
      <c r="O18" s="381">
        <v>2.3070790004919507E-3</v>
      </c>
      <c r="P18" s="381">
        <v>5.4625994027557986E-3</v>
      </c>
      <c r="Q18" s="381">
        <v>0.11102425678481569</v>
      </c>
      <c r="R18" s="382">
        <v>2.5193533586497067E-2</v>
      </c>
    </row>
    <row r="19" spans="2:18" ht="16.5" customHeight="1" x14ac:dyDescent="0.2">
      <c r="B19" s="360" t="s">
        <v>3</v>
      </c>
      <c r="C19" s="387">
        <f>SUM(C9:C18)</f>
        <v>0.99999999999999989</v>
      </c>
      <c r="D19" s="387">
        <f>SUM(D9:D18)</f>
        <v>0.99999999999999978</v>
      </c>
      <c r="E19" s="387">
        <f>SUM(E9:E18)</f>
        <v>1</v>
      </c>
      <c r="F19" s="388">
        <f>SUM(F9:F18)</f>
        <v>0.99999999999999989</v>
      </c>
      <c r="G19" s="355"/>
      <c r="H19" s="360" t="s">
        <v>3</v>
      </c>
      <c r="I19" s="387">
        <f>SUM(I9:I18)</f>
        <v>0.99999999999999989</v>
      </c>
      <c r="J19" s="387">
        <f>SUM(J9:J18)</f>
        <v>1</v>
      </c>
      <c r="K19" s="387">
        <f>SUM(K9:K18)</f>
        <v>1</v>
      </c>
      <c r="L19" s="388">
        <f>SUM(L9:L18)</f>
        <v>1.0000000000000002</v>
      </c>
      <c r="M19" s="355"/>
      <c r="N19" s="360" t="s">
        <v>3</v>
      </c>
      <c r="O19" s="387">
        <f>SUM(O9:O18)</f>
        <v>1</v>
      </c>
      <c r="P19" s="387">
        <f>SUM(P9:P18)</f>
        <v>1</v>
      </c>
      <c r="Q19" s="387">
        <f>SUM(Q9:Q18)</f>
        <v>0.99999999999999989</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460</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11.495837495837495</v>
      </c>
      <c r="D11" s="370">
        <v>0.35029305368600155</v>
      </c>
      <c r="E11" s="376">
        <v>41.40458770309386</v>
      </c>
      <c r="F11" s="372">
        <v>0.22088068591498369</v>
      </c>
      <c r="G11" s="376">
        <v>63.335253227408145</v>
      </c>
      <c r="H11" s="372">
        <v>0.27115500461834174</v>
      </c>
      <c r="I11" s="366"/>
      <c r="J11" s="366"/>
      <c r="K11" s="366"/>
      <c r="L11" s="366"/>
      <c r="M11" s="366"/>
      <c r="N11" s="366"/>
      <c r="O11" s="366"/>
    </row>
    <row r="12" spans="1:18" ht="15" customHeight="1" x14ac:dyDescent="0.2">
      <c r="B12" s="368" t="s">
        <v>10</v>
      </c>
      <c r="C12" s="375">
        <v>10.162633107454017</v>
      </c>
      <c r="D12" s="370">
        <v>0.36977054336784509</v>
      </c>
      <c r="E12" s="377">
        <v>22.734474017743981</v>
      </c>
      <c r="F12" s="373">
        <v>0.26792964347300258</v>
      </c>
      <c r="G12" s="377">
        <v>47.24702380952381</v>
      </c>
      <c r="H12" s="373">
        <v>0.12444040504668066</v>
      </c>
      <c r="I12" s="366"/>
      <c r="J12" s="366"/>
      <c r="K12" s="366"/>
      <c r="L12" s="366"/>
      <c r="M12" s="366"/>
      <c r="N12" s="366"/>
      <c r="O12" s="366"/>
    </row>
    <row r="13" spans="1:18" ht="15" customHeight="1" x14ac:dyDescent="0.2">
      <c r="B13" s="368" t="s">
        <v>40</v>
      </c>
      <c r="C13" s="375">
        <v>20.813774950647073</v>
      </c>
      <c r="D13" s="370">
        <v>0.20226544364101573</v>
      </c>
      <c r="E13" s="377">
        <v>43.459473150962509</v>
      </c>
      <c r="F13" s="373">
        <v>0.13823085119693904</v>
      </c>
      <c r="G13" s="377">
        <v>69.462427745664741</v>
      </c>
      <c r="H13" s="373">
        <v>0.10961689564100018</v>
      </c>
      <c r="I13" s="366"/>
      <c r="J13" s="366"/>
      <c r="K13" s="366"/>
      <c r="L13" s="366"/>
      <c r="M13" s="366"/>
      <c r="N13" s="366"/>
      <c r="O13" s="366"/>
    </row>
    <row r="14" spans="1:18" ht="15" customHeight="1" x14ac:dyDescent="0.2">
      <c r="B14" s="368" t="s">
        <v>41</v>
      </c>
      <c r="C14" s="375">
        <v>18.353836784409257</v>
      </c>
      <c r="D14" s="370">
        <v>0.24499171876840781</v>
      </c>
      <c r="E14" s="377">
        <v>28.079918032786885</v>
      </c>
      <c r="F14" s="373">
        <v>0.39962842293002965</v>
      </c>
      <c r="G14" s="377">
        <v>33.225263157894737</v>
      </c>
      <c r="H14" s="373">
        <v>0.56019268758672081</v>
      </c>
      <c r="I14" s="366"/>
      <c r="J14" s="366"/>
      <c r="K14" s="366"/>
      <c r="L14" s="366"/>
      <c r="M14" s="366"/>
      <c r="N14" s="366"/>
      <c r="O14" s="366"/>
    </row>
    <row r="15" spans="1:18" ht="15" customHeight="1" x14ac:dyDescent="0.2">
      <c r="B15" s="368" t="s">
        <v>9</v>
      </c>
      <c r="C15" s="375">
        <v>20.19655172413793</v>
      </c>
      <c r="D15" s="370">
        <v>9.3421432307882898E-2</v>
      </c>
      <c r="E15" s="377">
        <v>44.208373435996151</v>
      </c>
      <c r="F15" s="373">
        <v>8.9373956461584553E-2</v>
      </c>
      <c r="G15" s="377">
        <v>69.597625329815301</v>
      </c>
      <c r="H15" s="373">
        <v>7.8291635545433405E-2</v>
      </c>
      <c r="I15" s="366"/>
      <c r="J15" s="366"/>
      <c r="K15" s="366"/>
      <c r="L15" s="366"/>
      <c r="M15" s="366"/>
      <c r="N15" s="366"/>
      <c r="O15" s="366"/>
    </row>
    <row r="16" spans="1:18" ht="15" customHeight="1" x14ac:dyDescent="0.2">
      <c r="B16" s="368" t="s">
        <v>8</v>
      </c>
      <c r="C16" s="375">
        <v>20.835716694772344</v>
      </c>
      <c r="D16" s="370">
        <v>0.61783445060171938</v>
      </c>
      <c r="E16" s="377">
        <v>34.844003724394788</v>
      </c>
      <c r="F16" s="373">
        <v>0.37235093323493318</v>
      </c>
      <c r="G16" s="377">
        <v>43.409294871794877</v>
      </c>
      <c r="H16" s="373">
        <v>0.46548527442252075</v>
      </c>
      <c r="I16" s="366"/>
      <c r="J16" s="366"/>
      <c r="K16" s="366"/>
      <c r="L16" s="366"/>
      <c r="M16" s="366"/>
      <c r="N16" s="366"/>
      <c r="O16" s="366"/>
    </row>
    <row r="17" spans="1:15" ht="15" customHeight="1" x14ac:dyDescent="0.2">
      <c r="B17" s="368" t="s">
        <v>7</v>
      </c>
      <c r="C17" s="375">
        <v>21.868089933993399</v>
      </c>
      <c r="D17" s="370">
        <v>0.20908489297563163</v>
      </c>
      <c r="E17" s="377">
        <v>45.217803207954226</v>
      </c>
      <c r="F17" s="373">
        <v>0.18148509747803729</v>
      </c>
      <c r="G17" s="377">
        <v>72.538694721825962</v>
      </c>
      <c r="H17" s="373">
        <v>0.14453683676418413</v>
      </c>
      <c r="I17" s="366"/>
      <c r="J17" s="366"/>
      <c r="K17" s="366"/>
      <c r="L17" s="366"/>
      <c r="M17" s="366"/>
      <c r="N17" s="366"/>
      <c r="O17" s="366"/>
    </row>
    <row r="18" spans="1:15" ht="15" customHeight="1" x14ac:dyDescent="0.2">
      <c r="B18" s="368" t="s">
        <v>43</v>
      </c>
      <c r="C18" s="375">
        <v>17.761749701508737</v>
      </c>
      <c r="D18" s="370">
        <v>0.31170095899195283</v>
      </c>
      <c r="E18" s="377">
        <v>30.248305084745763</v>
      </c>
      <c r="F18" s="373">
        <v>0.47587704988949797</v>
      </c>
      <c r="G18" s="377">
        <v>40.58766583004661</v>
      </c>
      <c r="H18" s="373">
        <v>0.53940270308168403</v>
      </c>
      <c r="I18" s="366"/>
      <c r="J18" s="366"/>
      <c r="K18" s="366"/>
      <c r="L18" s="366"/>
      <c r="M18" s="366"/>
      <c r="N18" s="366"/>
      <c r="O18" s="366"/>
    </row>
    <row r="19" spans="1:15" ht="15" customHeight="1" x14ac:dyDescent="0.2">
      <c r="B19" s="368" t="s">
        <v>44</v>
      </c>
      <c r="C19" s="375">
        <v>16.342533701348053</v>
      </c>
      <c r="D19" s="370">
        <v>0.24980678504329273</v>
      </c>
      <c r="E19" s="377">
        <v>25.679649536150787</v>
      </c>
      <c r="F19" s="373">
        <v>0.48694174777353227</v>
      </c>
      <c r="G19" s="377">
        <v>34.732750773711999</v>
      </c>
      <c r="H19" s="373">
        <v>0.56678649722142971</v>
      </c>
      <c r="I19" s="366"/>
      <c r="J19" s="366"/>
      <c r="K19" s="366"/>
      <c r="L19" s="366"/>
      <c r="M19" s="366"/>
      <c r="N19" s="366"/>
      <c r="O19" s="366"/>
    </row>
    <row r="20" spans="1:15" ht="15" customHeight="1" x14ac:dyDescent="0.2">
      <c r="B20" s="368" t="s">
        <v>6</v>
      </c>
      <c r="C20" s="375">
        <v>20.199662921348313</v>
      </c>
      <c r="D20" s="370">
        <v>0.10573463305993618</v>
      </c>
      <c r="E20" s="377">
        <v>31.376044039483673</v>
      </c>
      <c r="F20" s="373">
        <v>0.12390624929917472</v>
      </c>
      <c r="G20" s="377">
        <v>55.554744525547449</v>
      </c>
      <c r="H20" s="373">
        <v>0.13130539716163434</v>
      </c>
      <c r="I20" s="366"/>
      <c r="J20" s="366"/>
      <c r="K20" s="366"/>
      <c r="L20" s="366"/>
      <c r="M20" s="366"/>
      <c r="N20" s="366"/>
      <c r="O20" s="366"/>
    </row>
    <row r="21" spans="1:15" ht="15" customHeight="1" x14ac:dyDescent="0.2">
      <c r="B21" s="368" t="s">
        <v>5</v>
      </c>
      <c r="C21" s="375">
        <v>19.901369097513271</v>
      </c>
      <c r="D21" s="370">
        <v>0.10453621580463301</v>
      </c>
      <c r="E21" s="377">
        <v>43.510444444444445</v>
      </c>
      <c r="F21" s="373">
        <v>0.15690314817095183</v>
      </c>
      <c r="G21" s="377">
        <v>68.68671755725191</v>
      </c>
      <c r="H21" s="373">
        <v>0.14900770683409637</v>
      </c>
      <c r="I21" s="366"/>
      <c r="J21" s="366"/>
      <c r="K21" s="366"/>
      <c r="L21" s="366"/>
      <c r="M21" s="366"/>
      <c r="N21" s="366"/>
      <c r="O21" s="366"/>
    </row>
    <row r="22" spans="1:15" ht="15" customHeight="1" x14ac:dyDescent="0.2">
      <c r="B22" s="368" t="s">
        <v>38</v>
      </c>
      <c r="C22" s="375">
        <v>19.925267665952891</v>
      </c>
      <c r="D22" s="370">
        <v>9.8385566368156804E-2</v>
      </c>
      <c r="E22" s="377">
        <v>44.177653158395934</v>
      </c>
      <c r="F22" s="373">
        <v>0.10270384771137217</v>
      </c>
      <c r="G22" s="377">
        <v>68.671956544892964</v>
      </c>
      <c r="H22" s="373">
        <v>0.10991218124878292</v>
      </c>
      <c r="I22" s="366"/>
      <c r="J22" s="366"/>
      <c r="K22" s="366"/>
      <c r="L22" s="366"/>
      <c r="M22" s="366"/>
      <c r="N22" s="366"/>
      <c r="O22" s="366"/>
    </row>
    <row r="23" spans="1:15" ht="15" customHeight="1" x14ac:dyDescent="0.2">
      <c r="B23" s="368" t="s">
        <v>45</v>
      </c>
      <c r="C23" s="375">
        <v>20.488860746407525</v>
      </c>
      <c r="D23" s="370">
        <v>0.12843528009745109</v>
      </c>
      <c r="E23" s="377">
        <v>35.885588505635916</v>
      </c>
      <c r="F23" s="373">
        <v>0.33672367570105322</v>
      </c>
      <c r="G23" s="377">
        <v>54.804888238980574</v>
      </c>
      <c r="H23" s="373">
        <v>0.36656773221981548</v>
      </c>
      <c r="I23" s="366"/>
      <c r="J23" s="366"/>
      <c r="K23" s="366"/>
      <c r="L23" s="366"/>
      <c r="M23" s="366"/>
      <c r="N23" s="366"/>
      <c r="O23" s="366"/>
    </row>
    <row r="24" spans="1:15" ht="15" customHeight="1" x14ac:dyDescent="0.2">
      <c r="B24" s="368" t="s">
        <v>46</v>
      </c>
      <c r="C24" s="375">
        <v>18.497231450719823</v>
      </c>
      <c r="D24" s="370">
        <v>0.26684556596998249</v>
      </c>
      <c r="E24" s="377">
        <v>36.09349593495935</v>
      </c>
      <c r="F24" s="373">
        <v>0.29233254821699095</v>
      </c>
      <c r="G24" s="377">
        <v>61.83953488372093</v>
      </c>
      <c r="H24" s="373">
        <v>0.19892106425353431</v>
      </c>
      <c r="I24" s="366"/>
      <c r="J24" s="366"/>
      <c r="K24" s="366"/>
      <c r="L24" s="366"/>
      <c r="M24" s="366"/>
      <c r="N24" s="366"/>
      <c r="O24" s="366"/>
    </row>
    <row r="25" spans="1:15" ht="15" customHeight="1" x14ac:dyDescent="0.2">
      <c r="B25" s="368" t="s">
        <v>47</v>
      </c>
      <c r="C25" s="375">
        <v>57.491129785247431</v>
      </c>
      <c r="D25" s="370">
        <v>0.98880395819898392</v>
      </c>
      <c r="E25" s="377">
        <v>94.900518134715028</v>
      </c>
      <c r="F25" s="373">
        <v>0.64915388557008913</v>
      </c>
      <c r="G25" s="377">
        <v>99.643086816720256</v>
      </c>
      <c r="H25" s="373">
        <v>0.5858243240147597</v>
      </c>
      <c r="I25" s="366"/>
      <c r="J25" s="366"/>
      <c r="K25" s="366"/>
      <c r="L25" s="366"/>
      <c r="M25" s="366"/>
      <c r="N25" s="366"/>
      <c r="O25" s="366"/>
    </row>
    <row r="26" spans="1:15" ht="15" customHeight="1" x14ac:dyDescent="0.2">
      <c r="B26" s="368" t="s">
        <v>48</v>
      </c>
      <c r="C26" s="375">
        <v>20.382858197932027</v>
      </c>
      <c r="D26" s="370">
        <v>0.70177211688416197</v>
      </c>
      <c r="E26" s="377">
        <v>26.914125636672352</v>
      </c>
      <c r="F26" s="373">
        <v>0.65765551714185033</v>
      </c>
      <c r="G26" s="377">
        <v>33.225993640699564</v>
      </c>
      <c r="H26" s="373">
        <v>0.66025301333562803</v>
      </c>
      <c r="I26" s="366"/>
      <c r="J26" s="366"/>
      <c r="K26" s="366"/>
      <c r="L26" s="366"/>
      <c r="M26" s="366"/>
      <c r="N26" s="366"/>
      <c r="O26" s="366"/>
    </row>
    <row r="27" spans="1:15" ht="15" customHeight="1" x14ac:dyDescent="0.2">
      <c r="B27" s="368" t="s">
        <v>49</v>
      </c>
      <c r="C27" s="375">
        <v>17.224875228241029</v>
      </c>
      <c r="D27" s="370">
        <v>0.34830460732430879</v>
      </c>
      <c r="E27" s="377">
        <v>27.313735380116924</v>
      </c>
      <c r="F27" s="373">
        <v>0.47182739569751758</v>
      </c>
      <c r="G27" s="377">
        <v>36.924648275862076</v>
      </c>
      <c r="H27" s="373">
        <v>0.487581237654025</v>
      </c>
      <c r="I27" s="366"/>
      <c r="J27" s="366"/>
      <c r="K27" s="366"/>
      <c r="L27" s="366"/>
      <c r="M27" s="366"/>
      <c r="N27" s="366"/>
      <c r="O27" s="366"/>
    </row>
    <row r="28" spans="1:15" ht="15" customHeight="1" x14ac:dyDescent="0.2">
      <c r="B28" s="368" t="s">
        <v>4</v>
      </c>
      <c r="C28" s="375">
        <v>20.352697095435683</v>
      </c>
      <c r="D28" s="370">
        <v>9.0726239594290561E-2</v>
      </c>
      <c r="E28" s="377">
        <v>45.012953367875646</v>
      </c>
      <c r="F28" s="373">
        <v>2.7148234295429341E-2</v>
      </c>
      <c r="G28" s="377">
        <v>70.337461300309599</v>
      </c>
      <c r="H28" s="373">
        <v>4.5899755606813739E-2</v>
      </c>
      <c r="I28" s="366"/>
      <c r="J28" s="366"/>
      <c r="K28" s="366"/>
      <c r="L28" s="366"/>
      <c r="M28" s="366"/>
      <c r="N28" s="366"/>
      <c r="O28" s="366"/>
    </row>
    <row r="29" spans="1:15" ht="15" customHeight="1" x14ac:dyDescent="0.2">
      <c r="B29" s="369" t="s">
        <v>3</v>
      </c>
      <c r="C29" s="378">
        <v>16.924377103044218</v>
      </c>
      <c r="D29" s="371">
        <v>0.47397756197331919</v>
      </c>
      <c r="E29" s="378">
        <v>38.862748692139597</v>
      </c>
      <c r="F29" s="374">
        <v>0.34106934700061359</v>
      </c>
      <c r="G29" s="378">
        <v>59.821546966050555</v>
      </c>
      <c r="H29" s="374">
        <v>0.33854289338865312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4.5" customHeight="1" x14ac:dyDescent="0.2">
      <c r="B32" s="1189" t="s">
        <v>298</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459</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11.495837495837495</v>
      </c>
      <c r="D11" s="370">
        <v>0.35029305368600155</v>
      </c>
      <c r="E11" s="376">
        <v>41.40458770309386</v>
      </c>
      <c r="F11" s="372">
        <v>0.22088068591498369</v>
      </c>
      <c r="G11" s="376">
        <v>63.335253227408145</v>
      </c>
      <c r="H11" s="372">
        <v>0.27115500461834174</v>
      </c>
      <c r="I11" s="366"/>
      <c r="J11" s="366"/>
      <c r="K11" s="366"/>
      <c r="L11" s="366"/>
      <c r="M11" s="366"/>
      <c r="N11" s="366"/>
      <c r="O11" s="366"/>
    </row>
    <row r="12" spans="1:18" ht="15" customHeight="1" x14ac:dyDescent="0.2">
      <c r="B12" s="368" t="s">
        <v>10</v>
      </c>
      <c r="C12" s="375">
        <v>10.154020019373588</v>
      </c>
      <c r="D12" s="370">
        <v>0.36843725069167865</v>
      </c>
      <c r="E12" s="377">
        <v>22.73874445149017</v>
      </c>
      <c r="F12" s="373">
        <v>0.26786036160681176</v>
      </c>
      <c r="G12" s="377">
        <v>47.248882265275711</v>
      </c>
      <c r="H12" s="373">
        <v>0.1245241574032145</v>
      </c>
      <c r="I12" s="366"/>
      <c r="J12" s="366"/>
      <c r="K12" s="366"/>
      <c r="L12" s="366"/>
      <c r="M12" s="366"/>
      <c r="N12" s="366"/>
      <c r="O12" s="366"/>
    </row>
    <row r="13" spans="1:18" ht="15" customHeight="1" x14ac:dyDescent="0.2">
      <c r="B13" s="368" t="s">
        <v>40</v>
      </c>
      <c r="C13" s="375">
        <v>20.826983415508739</v>
      </c>
      <c r="D13" s="370">
        <v>0.20402878906048663</v>
      </c>
      <c r="E13" s="377">
        <v>43.398734177215189</v>
      </c>
      <c r="F13" s="373">
        <v>0.14104423018295387</v>
      </c>
      <c r="G13" s="377">
        <v>69.419958419958419</v>
      </c>
      <c r="H13" s="373">
        <v>0.11391611977786253</v>
      </c>
      <c r="I13" s="366"/>
      <c r="J13" s="366"/>
      <c r="K13" s="366"/>
      <c r="L13" s="366"/>
      <c r="M13" s="366"/>
      <c r="N13" s="366"/>
      <c r="O13" s="366"/>
    </row>
    <row r="14" spans="1:18" ht="15" customHeight="1" x14ac:dyDescent="0.2">
      <c r="B14" s="368" t="s">
        <v>41</v>
      </c>
      <c r="C14" s="375">
        <v>18.353836784409257</v>
      </c>
      <c r="D14" s="370">
        <v>0.24499171876840781</v>
      </c>
      <c r="E14" s="377">
        <v>28.079918032786885</v>
      </c>
      <c r="F14" s="373">
        <v>0.39962842293002965</v>
      </c>
      <c r="G14" s="377">
        <v>33.225263157894737</v>
      </c>
      <c r="H14" s="373">
        <v>0.56019268758672081</v>
      </c>
      <c r="I14" s="366"/>
      <c r="J14" s="366"/>
      <c r="K14" s="366"/>
      <c r="L14" s="366"/>
      <c r="M14" s="366"/>
      <c r="N14" s="366"/>
      <c r="O14" s="366"/>
    </row>
    <row r="15" spans="1:18" ht="15" customHeight="1" x14ac:dyDescent="0.2">
      <c r="B15" s="368" t="s">
        <v>9</v>
      </c>
      <c r="C15" s="375">
        <v>18.708661417322833</v>
      </c>
      <c r="D15" s="370">
        <v>0.20906303303928495</v>
      </c>
      <c r="E15" s="377">
        <v>35.853260869565219</v>
      </c>
      <c r="F15" s="373">
        <v>0.31025096584694828</v>
      </c>
      <c r="G15" s="377">
        <v>61.6</v>
      </c>
      <c r="H15" s="373">
        <v>0.17462962771254623</v>
      </c>
      <c r="I15" s="366"/>
      <c r="J15" s="366"/>
      <c r="K15" s="366"/>
      <c r="L15" s="366"/>
      <c r="M15" s="366"/>
      <c r="N15" s="366"/>
      <c r="O15" s="366"/>
    </row>
    <row r="16" spans="1:18" ht="15" customHeight="1" x14ac:dyDescent="0.2">
      <c r="B16" s="368" t="s">
        <v>8</v>
      </c>
      <c r="C16" s="375">
        <v>20.835716694772344</v>
      </c>
      <c r="D16" s="370">
        <v>0.61783445060171938</v>
      </c>
      <c r="E16" s="377">
        <v>34.844003724394788</v>
      </c>
      <c r="F16" s="373">
        <v>0.37235093323493318</v>
      </c>
      <c r="G16" s="377">
        <v>43.409294871794877</v>
      </c>
      <c r="H16" s="373">
        <v>0.46548527442252075</v>
      </c>
      <c r="I16" s="366"/>
      <c r="J16" s="366"/>
      <c r="K16" s="366"/>
      <c r="L16" s="366"/>
      <c r="M16" s="366"/>
      <c r="N16" s="366"/>
      <c r="O16" s="366"/>
    </row>
    <row r="17" spans="1:15" ht="15" customHeight="1" x14ac:dyDescent="0.2">
      <c r="B17" s="368" t="s">
        <v>7</v>
      </c>
      <c r="C17" s="375">
        <v>21.666551575312905</v>
      </c>
      <c r="D17" s="370">
        <v>0.23883669312505398</v>
      </c>
      <c r="E17" s="377">
        <v>44.736849390919161</v>
      </c>
      <c r="F17" s="373">
        <v>0.19918768333377018</v>
      </c>
      <c r="G17" s="377">
        <v>72.677375068643599</v>
      </c>
      <c r="H17" s="373">
        <v>0.14907666742036593</v>
      </c>
      <c r="I17" s="366"/>
      <c r="J17" s="366"/>
      <c r="K17" s="366"/>
      <c r="L17" s="366"/>
      <c r="M17" s="366"/>
      <c r="N17" s="366"/>
      <c r="O17" s="366"/>
    </row>
    <row r="18" spans="1:15" ht="15" customHeight="1" x14ac:dyDescent="0.2">
      <c r="B18" s="368" t="s">
        <v>43</v>
      </c>
      <c r="C18" s="375">
        <v>17.70793504549119</v>
      </c>
      <c r="D18" s="370">
        <v>0.31628816912319141</v>
      </c>
      <c r="E18" s="377">
        <v>29.997983419224738</v>
      </c>
      <c r="F18" s="373">
        <v>0.48310284696741851</v>
      </c>
      <c r="G18" s="377">
        <v>39.833586626139819</v>
      </c>
      <c r="H18" s="373">
        <v>0.54791391709807602</v>
      </c>
      <c r="I18" s="366"/>
      <c r="J18" s="366"/>
      <c r="K18" s="366"/>
      <c r="L18" s="366"/>
      <c r="M18" s="366"/>
      <c r="N18" s="366"/>
      <c r="O18" s="366"/>
    </row>
    <row r="19" spans="1:15" ht="15" customHeight="1" x14ac:dyDescent="0.2">
      <c r="B19" s="368" t="s">
        <v>44</v>
      </c>
      <c r="C19" s="375">
        <v>16.651907704518397</v>
      </c>
      <c r="D19" s="370">
        <v>0.25065977197297501</v>
      </c>
      <c r="E19" s="377">
        <v>24.323679577464787</v>
      </c>
      <c r="F19" s="373">
        <v>0.51256553224043111</v>
      </c>
      <c r="G19" s="377">
        <v>31.0846440397351</v>
      </c>
      <c r="H19" s="373">
        <v>0.5730126575233967</v>
      </c>
      <c r="I19" s="366"/>
      <c r="J19" s="366"/>
      <c r="K19" s="366"/>
      <c r="L19" s="366"/>
      <c r="M19" s="366"/>
      <c r="N19" s="366"/>
      <c r="O19" s="366"/>
    </row>
    <row r="20" spans="1:15" ht="15" customHeight="1" x14ac:dyDescent="0.2">
      <c r="B20" s="368" t="s">
        <v>6</v>
      </c>
      <c r="C20" s="375">
        <v>20.09958071278826</v>
      </c>
      <c r="D20" s="370">
        <v>7.0216455552883653E-2</v>
      </c>
      <c r="E20" s="377">
        <v>31.339274738783036</v>
      </c>
      <c r="F20" s="373">
        <v>0.13113619098942192</v>
      </c>
      <c r="G20" s="377">
        <v>55.300859598853869</v>
      </c>
      <c r="H20" s="373">
        <v>0.15877999714085728</v>
      </c>
      <c r="I20" s="366"/>
      <c r="J20" s="366"/>
      <c r="K20" s="366"/>
      <c r="L20" s="366"/>
      <c r="M20" s="366"/>
      <c r="N20" s="366"/>
      <c r="O20" s="366"/>
    </row>
    <row r="21" spans="1:15" ht="15" customHeight="1" x14ac:dyDescent="0.2">
      <c r="B21" s="368" t="s">
        <v>5</v>
      </c>
      <c r="C21" s="375">
        <v>20.138576779026216</v>
      </c>
      <c r="D21" s="370">
        <v>0.21331002066613011</v>
      </c>
      <c r="E21" s="377">
        <v>43.272401433691755</v>
      </c>
      <c r="F21" s="373">
        <v>0.30702969086023252</v>
      </c>
      <c r="G21" s="377">
        <v>73.012345679012341</v>
      </c>
      <c r="H21" s="373">
        <v>0.40811237596162614</v>
      </c>
      <c r="I21" s="366"/>
      <c r="J21" s="366"/>
      <c r="K21" s="366"/>
      <c r="L21" s="366"/>
      <c r="M21" s="366"/>
      <c r="N21" s="366"/>
      <c r="O21" s="366"/>
    </row>
    <row r="22" spans="1:15" ht="15" customHeight="1" x14ac:dyDescent="0.2">
      <c r="B22" s="368" t="s">
        <v>38</v>
      </c>
      <c r="C22" s="375">
        <v>19.901374085013483</v>
      </c>
      <c r="D22" s="370">
        <v>0.10743898419738759</v>
      </c>
      <c r="E22" s="377">
        <v>44.138297872340424</v>
      </c>
      <c r="F22" s="373">
        <v>0.10408263194015592</v>
      </c>
      <c r="G22" s="377">
        <v>68.636971046770597</v>
      </c>
      <c r="H22" s="373">
        <v>0.11186997101596415</v>
      </c>
      <c r="I22" s="366"/>
      <c r="J22" s="366"/>
      <c r="K22" s="366"/>
      <c r="L22" s="366"/>
      <c r="M22" s="366"/>
      <c r="N22" s="366"/>
      <c r="O22" s="366"/>
    </row>
    <row r="23" spans="1:15" ht="15" customHeight="1" x14ac:dyDescent="0.2">
      <c r="B23" s="368" t="s">
        <v>45</v>
      </c>
      <c r="C23" s="375">
        <v>20.313212406839106</v>
      </c>
      <c r="D23" s="370">
        <v>9.7564105611197202E-2</v>
      </c>
      <c r="E23" s="377">
        <v>35.286565656565656</v>
      </c>
      <c r="F23" s="373">
        <v>0.33648813174623771</v>
      </c>
      <c r="G23" s="377">
        <v>52.815144596651443</v>
      </c>
      <c r="H23" s="373">
        <v>0.37116492263222106</v>
      </c>
      <c r="I23" s="366"/>
      <c r="J23" s="366"/>
      <c r="K23" s="366"/>
      <c r="L23" s="366"/>
      <c r="M23" s="366"/>
      <c r="N23" s="366"/>
      <c r="O23" s="366"/>
    </row>
    <row r="24" spans="1:15" ht="15" customHeight="1" x14ac:dyDescent="0.2">
      <c r="B24" s="368" t="s">
        <v>46</v>
      </c>
      <c r="C24" s="375">
        <v>18.46573033707865</v>
      </c>
      <c r="D24" s="370">
        <v>0.26583781283993496</v>
      </c>
      <c r="E24" s="377">
        <v>36.144927536231883</v>
      </c>
      <c r="F24" s="373">
        <v>0.29341297332569394</v>
      </c>
      <c r="G24" s="377">
        <v>61.81733021077283</v>
      </c>
      <c r="H24" s="373">
        <v>0.19956860940292623</v>
      </c>
      <c r="I24" s="366"/>
      <c r="J24" s="366"/>
      <c r="K24" s="366"/>
      <c r="L24" s="366"/>
      <c r="M24" s="366"/>
      <c r="N24" s="366"/>
      <c r="O24" s="366"/>
    </row>
    <row r="25" spans="1:15" ht="15" customHeight="1" x14ac:dyDescent="0.2">
      <c r="B25" s="368" t="s">
        <v>47</v>
      </c>
      <c r="C25" s="375">
        <v>14.653846153846153</v>
      </c>
      <c r="D25" s="370">
        <v>0.59739714837638735</v>
      </c>
      <c r="E25" s="377">
        <v>17.431818181818183</v>
      </c>
      <c r="F25" s="373">
        <v>0.63942173900969079</v>
      </c>
      <c r="G25" s="377">
        <v>22.380681818181817</v>
      </c>
      <c r="H25" s="373">
        <v>0.6085064101250065</v>
      </c>
      <c r="I25" s="366"/>
      <c r="J25" s="366"/>
      <c r="K25" s="366"/>
      <c r="L25" s="366"/>
      <c r="M25" s="366"/>
      <c r="N25" s="366"/>
      <c r="O25" s="366"/>
    </row>
    <row r="26" spans="1:15" ht="15" customHeight="1" x14ac:dyDescent="0.2">
      <c r="B26" s="368" t="s">
        <v>48</v>
      </c>
      <c r="C26" s="375">
        <v>20.382858197932027</v>
      </c>
      <c r="D26" s="370">
        <v>0.70177211688416197</v>
      </c>
      <c r="E26" s="377">
        <v>26.914125636672352</v>
      </c>
      <c r="F26" s="373">
        <v>0.65765551714185033</v>
      </c>
      <c r="G26" s="377">
        <v>33.225993640699564</v>
      </c>
      <c r="H26" s="373">
        <v>0.66025301333562803</v>
      </c>
      <c r="I26" s="366"/>
      <c r="J26" s="366"/>
      <c r="K26" s="366"/>
      <c r="L26" s="366"/>
      <c r="M26" s="366"/>
      <c r="N26" s="366"/>
      <c r="O26" s="366"/>
    </row>
    <row r="27" spans="1:15" ht="15" customHeight="1" x14ac:dyDescent="0.2">
      <c r="B27" s="368" t="s">
        <v>49</v>
      </c>
      <c r="C27" s="375">
        <v>17.224875228241029</v>
      </c>
      <c r="D27" s="370">
        <v>0.34830460732430879</v>
      </c>
      <c r="E27" s="377">
        <v>27.313735380116924</v>
      </c>
      <c r="F27" s="373">
        <v>0.47182739569751758</v>
      </c>
      <c r="G27" s="377">
        <v>36.924648275862076</v>
      </c>
      <c r="H27" s="373">
        <v>0.487581237654025</v>
      </c>
      <c r="I27" s="366"/>
      <c r="J27" s="366"/>
      <c r="K27" s="366"/>
      <c r="L27" s="366"/>
      <c r="M27" s="366"/>
      <c r="N27" s="366"/>
      <c r="O27" s="366"/>
    </row>
    <row r="28" spans="1:15" ht="15" customHeight="1" x14ac:dyDescent="0.2">
      <c r="B28" s="368" t="s">
        <v>4</v>
      </c>
      <c r="C28" s="375">
        <v>20.353430353430355</v>
      </c>
      <c r="D28" s="370">
        <v>9.0813973568660861E-2</v>
      </c>
      <c r="E28" s="377">
        <v>45.012953367875646</v>
      </c>
      <c r="F28" s="373">
        <v>2.7148234295429341E-2</v>
      </c>
      <c r="G28" s="377">
        <v>70.337461300309599</v>
      </c>
      <c r="H28" s="373">
        <v>4.5899755606813739E-2</v>
      </c>
      <c r="I28" s="366"/>
      <c r="J28" s="366"/>
      <c r="K28" s="366"/>
      <c r="L28" s="366"/>
      <c r="M28" s="366"/>
      <c r="N28" s="366"/>
      <c r="O28" s="366"/>
    </row>
    <row r="29" spans="1:15" ht="15" customHeight="1" x14ac:dyDescent="0.2">
      <c r="B29" s="369" t="s">
        <v>3</v>
      </c>
      <c r="C29" s="378">
        <v>15.904090192569868</v>
      </c>
      <c r="D29" s="371">
        <v>0.38446699308624049</v>
      </c>
      <c r="E29" s="378">
        <v>38.147100973743051</v>
      </c>
      <c r="F29" s="374">
        <v>0.31000377076910435</v>
      </c>
      <c r="G29" s="378">
        <v>58.084222603965337</v>
      </c>
      <c r="H29" s="374">
        <v>0.34836204557642819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850"/>
      <c r="J31" s="850"/>
      <c r="K31" s="850"/>
      <c r="L31" s="850"/>
      <c r="M31" s="850"/>
      <c r="N31" s="850"/>
      <c r="O31" s="850"/>
    </row>
    <row r="32" spans="1:15" ht="38.25" customHeight="1" x14ac:dyDescent="0.2">
      <c r="B32" s="1189" t="s">
        <v>298</v>
      </c>
      <c r="C32" s="1189"/>
      <c r="D32" s="1189"/>
      <c r="E32" s="1189"/>
      <c r="F32" s="1189"/>
      <c r="G32" s="1189"/>
      <c r="H32" s="118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458</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374</v>
      </c>
      <c r="D11" s="370" t="s">
        <v>374</v>
      </c>
      <c r="E11" s="376" t="s">
        <v>374</v>
      </c>
      <c r="F11" s="372" t="s">
        <v>374</v>
      </c>
      <c r="G11" s="376" t="s">
        <v>374</v>
      </c>
      <c r="H11" s="372" t="s">
        <v>374</v>
      </c>
      <c r="I11" s="366"/>
      <c r="J11" s="366"/>
      <c r="K11" s="366"/>
      <c r="L11" s="366"/>
      <c r="M11" s="366"/>
      <c r="N11" s="366"/>
      <c r="O11" s="366"/>
    </row>
    <row r="12" spans="1:18" ht="15" customHeight="1" x14ac:dyDescent="0.2">
      <c r="B12" s="368" t="s">
        <v>10</v>
      </c>
      <c r="C12" s="375">
        <v>23.5</v>
      </c>
      <c r="D12" s="370">
        <v>0.33098615289583072</v>
      </c>
      <c r="E12" s="377">
        <v>16</v>
      </c>
      <c r="F12" s="373" t="s">
        <v>374</v>
      </c>
      <c r="G12" s="377">
        <v>46</v>
      </c>
      <c r="H12" s="373" t="s">
        <v>374</v>
      </c>
      <c r="I12" s="366"/>
      <c r="J12" s="366"/>
      <c r="K12" s="366"/>
      <c r="L12" s="366"/>
      <c r="M12" s="366"/>
      <c r="N12" s="366"/>
      <c r="O12" s="366"/>
    </row>
    <row r="13" spans="1:18" ht="15" customHeight="1" x14ac:dyDescent="0.2">
      <c r="B13" s="368" t="s">
        <v>40</v>
      </c>
      <c r="C13" s="375">
        <v>20.206185567010309</v>
      </c>
      <c r="D13" s="370">
        <v>7.0692115724459423E-2</v>
      </c>
      <c r="E13" s="377">
        <v>44.935897435897438</v>
      </c>
      <c r="F13" s="373">
        <v>1.2598802947688991E-2</v>
      </c>
      <c r="G13" s="377">
        <v>70</v>
      </c>
      <c r="H13" s="373">
        <v>0</v>
      </c>
      <c r="I13" s="366"/>
      <c r="J13" s="366"/>
      <c r="K13" s="366"/>
      <c r="L13" s="366"/>
      <c r="M13" s="366"/>
      <c r="N13" s="366"/>
      <c r="O13" s="366"/>
    </row>
    <row r="14" spans="1:18" ht="15" customHeight="1" x14ac:dyDescent="0.2">
      <c r="B14" s="368" t="s">
        <v>41</v>
      </c>
      <c r="C14" s="375" t="s">
        <v>374</v>
      </c>
      <c r="D14" s="370" t="s">
        <v>374</v>
      </c>
      <c r="E14" s="377" t="s">
        <v>374</v>
      </c>
      <c r="F14" s="373" t="s">
        <v>374</v>
      </c>
      <c r="G14" s="377" t="s">
        <v>374</v>
      </c>
      <c r="H14" s="373" t="s">
        <v>374</v>
      </c>
      <c r="I14" s="366"/>
      <c r="J14" s="366"/>
      <c r="K14" s="366"/>
      <c r="L14" s="366"/>
      <c r="M14" s="366"/>
      <c r="N14" s="366"/>
      <c r="O14" s="366"/>
    </row>
    <row r="15" spans="1:18" ht="15" customHeight="1" x14ac:dyDescent="0.2">
      <c r="B15" s="368" t="s">
        <v>9</v>
      </c>
      <c r="C15" s="375">
        <v>20.282717738258093</v>
      </c>
      <c r="D15" s="370">
        <v>8.1728269972488832E-2</v>
      </c>
      <c r="E15" s="377">
        <v>44.732526423457209</v>
      </c>
      <c r="F15" s="373">
        <v>4.5881266774694375E-2</v>
      </c>
      <c r="G15" s="377">
        <v>70.49755381604696</v>
      </c>
      <c r="H15" s="373">
        <v>4.9243000208301066E-2</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v>22.167157679006021</v>
      </c>
      <c r="D17" s="370">
        <v>0.15655919711190847</v>
      </c>
      <c r="E17" s="377">
        <v>46.228687809135877</v>
      </c>
      <c r="F17" s="373">
        <v>0.1376607387310553</v>
      </c>
      <c r="G17" s="377">
        <v>72.281790437436413</v>
      </c>
      <c r="H17" s="373">
        <v>0.13559028407001872</v>
      </c>
      <c r="I17" s="366"/>
      <c r="J17" s="366"/>
      <c r="K17" s="366"/>
      <c r="L17" s="366"/>
      <c r="M17" s="366"/>
      <c r="N17" s="366"/>
      <c r="O17" s="366"/>
    </row>
    <row r="18" spans="1:15" ht="15" customHeight="1" x14ac:dyDescent="0.2">
      <c r="B18" s="368" t="s">
        <v>43</v>
      </c>
      <c r="C18" s="375">
        <v>18.643396226415096</v>
      </c>
      <c r="D18" s="370">
        <v>0.22820763755565221</v>
      </c>
      <c r="E18" s="377">
        <v>34.595330739299612</v>
      </c>
      <c r="F18" s="373">
        <v>0.34053331879687782</v>
      </c>
      <c r="G18" s="377">
        <v>53.229299363057322</v>
      </c>
      <c r="H18" s="373">
        <v>0.35738253950289739</v>
      </c>
      <c r="I18" s="366"/>
      <c r="J18" s="366"/>
      <c r="K18" s="366"/>
      <c r="L18" s="366"/>
      <c r="M18" s="366"/>
      <c r="N18" s="366"/>
      <c r="O18" s="366"/>
    </row>
    <row r="19" spans="1:15" ht="15" customHeight="1" x14ac:dyDescent="0.2">
      <c r="B19" s="368" t="s">
        <v>44</v>
      </c>
      <c r="C19" s="375">
        <v>15.601086956521739</v>
      </c>
      <c r="D19" s="370">
        <v>0.24051050193196544</v>
      </c>
      <c r="E19" s="377">
        <v>32.612061206120615</v>
      </c>
      <c r="F19" s="373">
        <v>0.31221956482077645</v>
      </c>
      <c r="G19" s="377">
        <v>61.400907715582449</v>
      </c>
      <c r="H19" s="373">
        <v>0.1569180072249102</v>
      </c>
      <c r="I19" s="366"/>
      <c r="J19" s="366"/>
      <c r="K19" s="366"/>
      <c r="L19" s="366"/>
      <c r="M19" s="366"/>
      <c r="N19" s="366"/>
      <c r="O19" s="366"/>
    </row>
    <row r="20" spans="1:15" ht="15" customHeight="1" x14ac:dyDescent="0.2">
      <c r="B20" s="368" t="s">
        <v>6</v>
      </c>
      <c r="C20" s="375">
        <v>20.247101689301093</v>
      </c>
      <c r="D20" s="370">
        <v>0.11867210652788297</v>
      </c>
      <c r="E20" s="377">
        <v>31.392474594891514</v>
      </c>
      <c r="F20" s="373">
        <v>0.12056185198404669</v>
      </c>
      <c r="G20" s="377">
        <v>55.647769028871394</v>
      </c>
      <c r="H20" s="373">
        <v>0.11982551861833998</v>
      </c>
      <c r="I20" s="366"/>
      <c r="J20" s="366"/>
      <c r="K20" s="366"/>
      <c r="L20" s="366"/>
      <c r="M20" s="366"/>
      <c r="N20" s="366"/>
      <c r="O20" s="366"/>
    </row>
    <row r="21" spans="1:15" ht="15" customHeight="1" x14ac:dyDescent="0.2">
      <c r="B21" s="368" t="s">
        <v>5</v>
      </c>
      <c r="C21" s="375">
        <v>19.882246376811594</v>
      </c>
      <c r="D21" s="370">
        <v>8.9790890670992968E-2</v>
      </c>
      <c r="E21" s="377">
        <v>43.52617863065624</v>
      </c>
      <c r="F21" s="373">
        <v>0.1417297690788156</v>
      </c>
      <c r="G21" s="377">
        <v>68.461612592354641</v>
      </c>
      <c r="H21" s="373">
        <v>0.11616345735797623</v>
      </c>
      <c r="I21" s="366"/>
      <c r="J21" s="366"/>
      <c r="K21" s="366"/>
      <c r="L21" s="366"/>
      <c r="M21" s="366"/>
      <c r="N21" s="366"/>
      <c r="O21" s="366"/>
    </row>
    <row r="22" spans="1:15" ht="15" customHeight="1" x14ac:dyDescent="0.2">
      <c r="B22" s="368" t="s">
        <v>38</v>
      </c>
      <c r="C22" s="375">
        <v>20.04507405022537</v>
      </c>
      <c r="D22" s="370">
        <v>2.0685968645196211E-2</v>
      </c>
      <c r="E22" s="377">
        <v>44.662905500705222</v>
      </c>
      <c r="F22" s="373">
        <v>8.3642001903968297E-2</v>
      </c>
      <c r="G22" s="377">
        <v>69.440097799511008</v>
      </c>
      <c r="H22" s="373">
        <v>5.142537007136181E-2</v>
      </c>
      <c r="I22" s="366"/>
      <c r="J22" s="366"/>
      <c r="K22" s="366"/>
      <c r="L22" s="366"/>
      <c r="M22" s="366"/>
      <c r="N22" s="366"/>
      <c r="O22" s="366"/>
    </row>
    <row r="23" spans="1:15" ht="15" customHeight="1" x14ac:dyDescent="0.2">
      <c r="B23" s="368" t="s">
        <v>45</v>
      </c>
      <c r="C23" s="375">
        <v>23.408014571949</v>
      </c>
      <c r="D23" s="370">
        <v>0.29517420956060098</v>
      </c>
      <c r="E23" s="377">
        <v>49.502870264064292</v>
      </c>
      <c r="F23" s="373">
        <v>0.16519177761970971</v>
      </c>
      <c r="G23" s="377">
        <v>76.217854217854224</v>
      </c>
      <c r="H23" s="373">
        <v>0.13785363655598593</v>
      </c>
      <c r="I23" s="366"/>
      <c r="J23" s="366"/>
      <c r="K23" s="366"/>
      <c r="L23" s="366"/>
      <c r="M23" s="366"/>
      <c r="N23" s="366"/>
      <c r="O23" s="366"/>
    </row>
    <row r="24" spans="1:15" ht="15" customHeight="1" x14ac:dyDescent="0.2">
      <c r="B24" s="368" t="s">
        <v>46</v>
      </c>
      <c r="C24" s="375">
        <v>20.653846153846153</v>
      </c>
      <c r="D24" s="370">
        <v>0.30373940845261033</v>
      </c>
      <c r="E24" s="377">
        <v>33.333333333333336</v>
      </c>
      <c r="F24" s="373">
        <v>0.2005873727771692</v>
      </c>
      <c r="G24" s="377">
        <v>65</v>
      </c>
      <c r="H24" s="373">
        <v>7.6923076923076927E-2</v>
      </c>
      <c r="I24" s="366"/>
      <c r="J24" s="366"/>
      <c r="K24" s="366"/>
      <c r="L24" s="366"/>
      <c r="M24" s="366"/>
      <c r="N24" s="366"/>
      <c r="O24" s="366"/>
    </row>
    <row r="25" spans="1:15" ht="15" customHeight="1" x14ac:dyDescent="0.2">
      <c r="B25" s="368" t="s">
        <v>47</v>
      </c>
      <c r="C25" s="375">
        <v>111.64904862579282</v>
      </c>
      <c r="D25" s="370">
        <v>0.39701549707957162</v>
      </c>
      <c r="E25" s="377">
        <v>131.21765601217655</v>
      </c>
      <c r="F25" s="373">
        <v>0.28313013289150984</v>
      </c>
      <c r="G25" s="377">
        <v>130.1322869955157</v>
      </c>
      <c r="H25" s="373">
        <v>0.28645012934547104</v>
      </c>
      <c r="I25" s="366"/>
      <c r="J25" s="366"/>
      <c r="K25" s="366"/>
      <c r="L25" s="366"/>
      <c r="M25" s="366"/>
      <c r="N25" s="366"/>
      <c r="O25" s="366"/>
    </row>
    <row r="26" spans="1:15" ht="15" customHeight="1" x14ac:dyDescent="0.2">
      <c r="B26" s="368" t="s">
        <v>48</v>
      </c>
      <c r="C26" s="375" t="s">
        <v>374</v>
      </c>
      <c r="D26" s="370" t="s">
        <v>374</v>
      </c>
      <c r="E26" s="377" t="s">
        <v>374</v>
      </c>
      <c r="F26" s="373" t="s">
        <v>374</v>
      </c>
      <c r="G26" s="377" t="s">
        <v>374</v>
      </c>
      <c r="H26" s="373" t="s">
        <v>374</v>
      </c>
      <c r="I26" s="366"/>
      <c r="J26" s="366"/>
      <c r="K26" s="366"/>
      <c r="L26" s="366"/>
      <c r="M26" s="366"/>
      <c r="N26" s="366"/>
      <c r="O26" s="366"/>
    </row>
    <row r="27" spans="1:15" ht="15" customHeight="1" x14ac:dyDescent="0.2">
      <c r="B27" s="368" t="s">
        <v>49</v>
      </c>
      <c r="C27" s="375" t="s">
        <v>374</v>
      </c>
      <c r="D27" s="370" t="s">
        <v>374</v>
      </c>
      <c r="E27" s="377" t="s">
        <v>374</v>
      </c>
      <c r="F27" s="373" t="s">
        <v>374</v>
      </c>
      <c r="G27" s="377" t="s">
        <v>374</v>
      </c>
      <c r="H27" s="373" t="s">
        <v>374</v>
      </c>
      <c r="I27" s="366"/>
      <c r="J27" s="366"/>
      <c r="K27" s="366"/>
      <c r="L27" s="366"/>
      <c r="M27" s="366"/>
      <c r="N27" s="366"/>
      <c r="O27" s="366"/>
    </row>
    <row r="28" spans="1:15" ht="15" customHeight="1" x14ac:dyDescent="0.2">
      <c r="B28" s="368" t="s">
        <v>4</v>
      </c>
      <c r="C28" s="375">
        <v>20</v>
      </c>
      <c r="D28" s="370">
        <v>0</v>
      </c>
      <c r="E28" s="377" t="s">
        <v>374</v>
      </c>
      <c r="F28" s="373" t="s">
        <v>374</v>
      </c>
      <c r="G28" s="377" t="s">
        <v>374</v>
      </c>
      <c r="H28" s="373" t="s">
        <v>374</v>
      </c>
      <c r="I28" s="366"/>
      <c r="J28" s="366"/>
      <c r="K28" s="366"/>
      <c r="L28" s="366"/>
      <c r="M28" s="366"/>
      <c r="N28" s="366"/>
      <c r="O28" s="366"/>
    </row>
    <row r="29" spans="1:15" ht="15" customHeight="1" x14ac:dyDescent="0.2">
      <c r="B29" s="369" t="s">
        <v>3</v>
      </c>
      <c r="C29" s="378">
        <v>20.916293929712459</v>
      </c>
      <c r="D29" s="371">
        <v>0.58521076859470389</v>
      </c>
      <c r="E29" s="378">
        <v>43.821554213704381</v>
      </c>
      <c r="F29" s="374">
        <v>0.45407385193388206</v>
      </c>
      <c r="G29" s="378">
        <v>69.933261123146139</v>
      </c>
      <c r="H29" s="374">
        <v>0.24541602609093494</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850"/>
      <c r="J31" s="850"/>
      <c r="K31" s="850"/>
      <c r="L31" s="850"/>
      <c r="M31" s="850"/>
      <c r="N31" s="850"/>
      <c r="O31" s="850"/>
    </row>
    <row r="32" spans="1:15" ht="38.25" customHeight="1" x14ac:dyDescent="0.2">
      <c r="B32" s="1189" t="s">
        <v>298</v>
      </c>
      <c r="C32" s="1189"/>
      <c r="D32" s="1189"/>
      <c r="E32" s="1189"/>
      <c r="F32" s="1189"/>
      <c r="G32" s="1189"/>
      <c r="H32" s="118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69"/>
      <c r="C3" s="1069"/>
      <c r="D3" s="1069"/>
    </row>
    <row r="4" spans="2:24" s="7" customFormat="1" ht="23.25" customHeight="1" x14ac:dyDescent="0.2">
      <c r="B4" s="1185" t="s">
        <v>461</v>
      </c>
      <c r="C4" s="1185"/>
      <c r="D4" s="1185"/>
      <c r="E4" s="1185"/>
      <c r="F4" s="1185"/>
      <c r="G4" s="1185"/>
      <c r="H4" s="1185"/>
      <c r="I4" s="1185"/>
      <c r="J4" s="1185"/>
      <c r="K4" s="1185"/>
      <c r="L4" s="1185"/>
      <c r="M4" s="1185"/>
      <c r="N4" s="1185"/>
      <c r="O4" s="1185"/>
      <c r="P4" s="1185"/>
      <c r="Q4" s="1185"/>
      <c r="R4" s="1185"/>
      <c r="S4" s="1185"/>
      <c r="T4" s="1185"/>
      <c r="U4" s="1185"/>
      <c r="V4" s="1185"/>
      <c r="W4" s="389"/>
      <c r="X4" s="389"/>
    </row>
    <row r="5" spans="2:24" s="7" customFormat="1" ht="15.75" customHeight="1" x14ac:dyDescent="0.2">
      <c r="B5" s="1183" t="str">
        <f>porsaad!B6</f>
        <v>Situación a 31 de enero de 2024</v>
      </c>
      <c r="C5" s="1183"/>
      <c r="D5" s="1183"/>
      <c r="E5" s="1183"/>
      <c r="F5" s="1183"/>
      <c r="G5" s="1183"/>
      <c r="H5" s="1183"/>
      <c r="I5" s="1183"/>
      <c r="J5" s="1183"/>
      <c r="K5" s="1183"/>
      <c r="L5" s="1183"/>
      <c r="M5" s="1183"/>
      <c r="N5" s="1183"/>
      <c r="O5" s="1183"/>
      <c r="P5" s="1183"/>
      <c r="Q5" s="1183"/>
      <c r="R5" s="1183"/>
      <c r="S5" s="1183"/>
      <c r="T5" s="1183"/>
      <c r="U5" s="1183"/>
      <c r="V5" s="1183"/>
      <c r="W5" s="401"/>
      <c r="X5" s="401"/>
    </row>
    <row r="7" spans="2:24" ht="16.5" customHeight="1" x14ac:dyDescent="0.2">
      <c r="M7" s="355"/>
      <c r="S7" s="355"/>
    </row>
    <row r="8" spans="2:24" ht="16.5" customHeight="1" x14ac:dyDescent="0.2">
      <c r="M8" s="355"/>
      <c r="S8" s="355"/>
    </row>
    <row r="9" spans="2:24" ht="15" customHeight="1" x14ac:dyDescent="0.2">
      <c r="B9" s="1186" t="s">
        <v>133</v>
      </c>
      <c r="C9" s="1187"/>
      <c r="D9" s="1187"/>
      <c r="E9" s="1187"/>
      <c r="F9" s="1188"/>
      <c r="G9" s="355"/>
      <c r="H9" s="1186" t="s">
        <v>135</v>
      </c>
      <c r="I9" s="1187"/>
      <c r="J9" s="1187"/>
      <c r="K9" s="1187"/>
      <c r="L9" s="1188"/>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1.0172629523005402E-3</v>
      </c>
      <c r="D11" s="379">
        <v>1.4744280314788103E-3</v>
      </c>
      <c r="E11" s="379">
        <v>2.0053991515618973E-3</v>
      </c>
      <c r="F11" s="380">
        <v>1.4490702843867602E-3</v>
      </c>
      <c r="G11" s="355"/>
      <c r="H11" s="397" t="s">
        <v>123</v>
      </c>
      <c r="I11" s="383">
        <v>2.1549448843347307E-2</v>
      </c>
      <c r="J11" s="383">
        <v>1.5002016400053771E-2</v>
      </c>
      <c r="K11" s="383">
        <v>1.0917284489024567E-2</v>
      </c>
      <c r="L11" s="384">
        <v>1.5679946047497471E-2</v>
      </c>
      <c r="M11" s="356"/>
      <c r="S11" s="356"/>
    </row>
    <row r="12" spans="2:24" ht="15.75" customHeight="1" x14ac:dyDescent="0.2">
      <c r="B12" s="398" t="s">
        <v>124</v>
      </c>
      <c r="C12" s="381">
        <v>2.4159995117137827E-3</v>
      </c>
      <c r="D12" s="381">
        <v>8.2622747274818773E-4</v>
      </c>
      <c r="E12" s="381">
        <v>3.3657048697542332E-4</v>
      </c>
      <c r="F12" s="382">
        <v>1.2609956492067728E-3</v>
      </c>
      <c r="G12" s="355"/>
      <c r="H12" s="398" t="s">
        <v>124</v>
      </c>
      <c r="I12" s="381">
        <v>8.7253532060239097E-3</v>
      </c>
      <c r="J12" s="381">
        <v>7.4337948649011963E-3</v>
      </c>
      <c r="K12" s="381">
        <v>1.3083296990841692E-3</v>
      </c>
      <c r="L12" s="382">
        <v>5.8047112095958378E-3</v>
      </c>
      <c r="M12" s="356"/>
      <c r="S12" s="356"/>
    </row>
    <row r="13" spans="2:24" ht="15.75" customHeight="1" x14ac:dyDescent="0.2">
      <c r="B13" s="399" t="s">
        <v>125</v>
      </c>
      <c r="C13" s="383">
        <v>2.0594488469324435E-2</v>
      </c>
      <c r="D13" s="383">
        <v>8.4448664341665609E-3</v>
      </c>
      <c r="E13" s="383">
        <v>2.5102548820250324E-3</v>
      </c>
      <c r="F13" s="384">
        <v>1.1207457069725537E-2</v>
      </c>
      <c r="G13" s="355"/>
      <c r="H13" s="399" t="s">
        <v>125</v>
      </c>
      <c r="I13" s="383">
        <v>2.9560627231796303E-2</v>
      </c>
      <c r="J13" s="383">
        <v>1.0162656271004168E-2</v>
      </c>
      <c r="K13" s="383">
        <v>1.0103212676261084E-2</v>
      </c>
      <c r="L13" s="384">
        <v>1.6161664820078039E-2</v>
      </c>
      <c r="M13" s="356"/>
      <c r="S13" s="356"/>
    </row>
    <row r="14" spans="2:24" ht="15.75" customHeight="1" x14ac:dyDescent="0.2">
      <c r="B14" s="398" t="s">
        <v>126</v>
      </c>
      <c r="C14" s="381">
        <v>0.95626786568059974</v>
      </c>
      <c r="D14" s="381">
        <v>0.14744280314788102</v>
      </c>
      <c r="E14" s="381">
        <v>2.9015180731339622E-2</v>
      </c>
      <c r="F14" s="382">
        <v>0.40202475778673769</v>
      </c>
      <c r="G14" s="355"/>
      <c r="H14" s="398" t="s">
        <v>126</v>
      </c>
      <c r="I14" s="381">
        <v>0.27739481446980285</v>
      </c>
      <c r="J14" s="381">
        <v>0.15117623336469957</v>
      </c>
      <c r="K14" s="381">
        <v>4.1226922517807824E-2</v>
      </c>
      <c r="L14" s="382">
        <v>0.15390433065176551</v>
      </c>
      <c r="M14" s="356"/>
      <c r="S14" s="356"/>
    </row>
    <row r="15" spans="2:24" ht="15.75" customHeight="1" x14ac:dyDescent="0.2">
      <c r="B15" s="399" t="s">
        <v>127</v>
      </c>
      <c r="C15" s="383">
        <v>3.0670478011861286E-3</v>
      </c>
      <c r="D15" s="383">
        <v>0.34806087607500868</v>
      </c>
      <c r="E15" s="383">
        <v>0.17100585492409634</v>
      </c>
      <c r="F15" s="384">
        <v>0.18133977205354215</v>
      </c>
      <c r="G15" s="355"/>
      <c r="H15" s="399" t="s">
        <v>127</v>
      </c>
      <c r="I15" s="383">
        <v>0.30046576618537496</v>
      </c>
      <c r="J15" s="383">
        <v>8.6167495631133212E-2</v>
      </c>
      <c r="K15" s="383">
        <v>0.14074720162814364</v>
      </c>
      <c r="L15" s="384">
        <v>0.17074521894118214</v>
      </c>
      <c r="M15" s="356"/>
      <c r="S15" s="356"/>
    </row>
    <row r="16" spans="2:24" ht="15.75" customHeight="1" x14ac:dyDescent="0.2">
      <c r="B16" s="398" t="s">
        <v>128</v>
      </c>
      <c r="C16" s="381">
        <v>2.4363447707597937E-3</v>
      </c>
      <c r="D16" s="381">
        <v>0.47677889970237552</v>
      </c>
      <c r="E16" s="381">
        <v>0.31535953441082637</v>
      </c>
      <c r="F16" s="382">
        <v>0.2685007227439552</v>
      </c>
      <c r="G16" s="355"/>
      <c r="H16" s="398" t="s">
        <v>128</v>
      </c>
      <c r="I16" s="381">
        <v>0.32207731718677224</v>
      </c>
      <c r="J16" s="381">
        <v>0.20680198951471973</v>
      </c>
      <c r="K16" s="381">
        <v>6.6172408780345984E-2</v>
      </c>
      <c r="L16" s="382">
        <v>0.19596801387350066</v>
      </c>
      <c r="M16" s="356"/>
      <c r="S16" s="356"/>
    </row>
    <row r="17" spans="2:19" ht="15.75" customHeight="1" x14ac:dyDescent="0.2">
      <c r="B17" s="399" t="s">
        <v>129</v>
      </c>
      <c r="C17" s="383">
        <v>1.3997538223655433E-2</v>
      </c>
      <c r="D17" s="383">
        <v>1.6579326966969159E-2</v>
      </c>
      <c r="E17" s="383">
        <v>0.44947586158538722</v>
      </c>
      <c r="F17" s="384">
        <v>0.1262536070028247</v>
      </c>
      <c r="G17" s="355"/>
      <c r="H17" s="399" t="s">
        <v>129</v>
      </c>
      <c r="I17" s="383">
        <v>2.7340475081509084E-2</v>
      </c>
      <c r="J17" s="383">
        <v>0.22649549670654659</v>
      </c>
      <c r="K17" s="383">
        <v>0.1469399622038087</v>
      </c>
      <c r="L17" s="384">
        <v>0.13833999710968736</v>
      </c>
      <c r="M17" s="356"/>
      <c r="S17" s="356"/>
    </row>
    <row r="18" spans="2:19" ht="15.75" customHeight="1" x14ac:dyDescent="0.2">
      <c r="B18" s="398" t="s">
        <v>130</v>
      </c>
      <c r="C18" s="381">
        <v>1.1698523951456212E-4</v>
      </c>
      <c r="D18" s="381">
        <v>3.3779465736666239E-4</v>
      </c>
      <c r="E18" s="381">
        <v>3.0214213091189566E-2</v>
      </c>
      <c r="F18" s="382">
        <v>7.8919699295526159E-3</v>
      </c>
      <c r="G18" s="355"/>
      <c r="H18" s="398" t="s">
        <v>130</v>
      </c>
      <c r="I18" s="381">
        <v>1.9562179785747556E-3</v>
      </c>
      <c r="J18" s="381">
        <v>9.8252453286732086E-2</v>
      </c>
      <c r="K18" s="381">
        <v>0.22145660706498038</v>
      </c>
      <c r="L18" s="382">
        <v>0.10920082855628883</v>
      </c>
      <c r="M18" s="355"/>
      <c r="S18" s="355"/>
    </row>
    <row r="19" spans="2:19" ht="15.75" customHeight="1" x14ac:dyDescent="0.2">
      <c r="B19" s="399" t="s">
        <v>131</v>
      </c>
      <c r="C19" s="383">
        <v>8.6467350945545909E-5</v>
      </c>
      <c r="D19" s="383">
        <v>5.4777512005404715E-5</v>
      </c>
      <c r="E19" s="383">
        <v>7.7130736598534516E-5</v>
      </c>
      <c r="F19" s="384">
        <v>7.1647480068566633E-5</v>
      </c>
      <c r="G19" s="355"/>
      <c r="H19" s="399" t="s">
        <v>131</v>
      </c>
      <c r="I19" s="383">
        <v>1.0929979816798633E-2</v>
      </c>
      <c r="J19" s="383">
        <v>0.1985078639602097</v>
      </c>
      <c r="K19" s="383">
        <v>0.36112807094054367</v>
      </c>
      <c r="L19" s="384">
        <v>0.19419528879040415</v>
      </c>
    </row>
    <row r="20" spans="2:19" x14ac:dyDescent="0.2">
      <c r="B20" s="360" t="s">
        <v>3</v>
      </c>
      <c r="C20" s="387">
        <v>1</v>
      </c>
      <c r="D20" s="387">
        <v>1</v>
      </c>
      <c r="E20" s="387">
        <v>1</v>
      </c>
      <c r="F20" s="388">
        <v>1</v>
      </c>
      <c r="G20" s="355"/>
      <c r="H20" s="360" t="s">
        <v>3</v>
      </c>
      <c r="I20" s="387">
        <v>1</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86" t="s">
        <v>134</v>
      </c>
      <c r="C25" s="1187"/>
      <c r="D25" s="1187"/>
      <c r="E25" s="1187"/>
      <c r="F25" s="1188"/>
      <c r="H25" s="1195" t="s">
        <v>136</v>
      </c>
      <c r="I25" s="1195"/>
      <c r="J25" s="1195"/>
      <c r="K25" s="1195"/>
      <c r="L25" s="1195"/>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1.1435105774728416E-3</v>
      </c>
      <c r="D27" s="383">
        <v>3.5799522673031028E-3</v>
      </c>
      <c r="E27" s="383">
        <v>6.3651591289782244E-3</v>
      </c>
      <c r="F27" s="384">
        <v>3.5587188612099642E-3</v>
      </c>
      <c r="H27" s="495" t="s">
        <v>123</v>
      </c>
      <c r="I27" s="490">
        <v>2.1696751643330573E-2</v>
      </c>
      <c r="J27" s="490">
        <v>1.1960742902215001E-2</v>
      </c>
      <c r="K27" s="490">
        <v>2.5850950174646139E-3</v>
      </c>
      <c r="L27" s="490">
        <v>1.1473116702382272E-2</v>
      </c>
    </row>
    <row r="28" spans="2:19" ht="15.75" customHeight="1" x14ac:dyDescent="0.2">
      <c r="B28" s="398" t="s">
        <v>124</v>
      </c>
      <c r="C28" s="381">
        <v>1.1435105774728416E-3</v>
      </c>
      <c r="D28" s="381">
        <v>1.1933174224343676E-3</v>
      </c>
      <c r="E28" s="381">
        <v>3.3500837520938025E-4</v>
      </c>
      <c r="F28" s="382">
        <v>9.1509913573970512E-4</v>
      </c>
      <c r="H28" s="496" t="s">
        <v>124</v>
      </c>
      <c r="I28" s="491">
        <v>4.1526159907522044E-2</v>
      </c>
      <c r="J28" s="491">
        <v>1.7426048127443333E-2</v>
      </c>
      <c r="K28" s="491">
        <v>1.8549579022535165E-2</v>
      </c>
      <c r="L28" s="491">
        <v>2.4092829570375247E-2</v>
      </c>
    </row>
    <row r="29" spans="2:19" ht="15.75" customHeight="1" x14ac:dyDescent="0.2">
      <c r="B29" s="399" t="s">
        <v>125</v>
      </c>
      <c r="C29" s="383">
        <v>6.2893081761006293E-3</v>
      </c>
      <c r="D29" s="383">
        <v>1.7899761336515514E-3</v>
      </c>
      <c r="E29" s="383">
        <v>1.6750418760469012E-3</v>
      </c>
      <c r="F29" s="384">
        <v>3.3553634977122522E-3</v>
      </c>
      <c r="H29" s="495" t="s">
        <v>125</v>
      </c>
      <c r="I29" s="490">
        <v>8.3414844353851311E-2</v>
      </c>
      <c r="J29" s="490">
        <v>4.5334448232611665E-2</v>
      </c>
      <c r="K29" s="490">
        <v>2.9305124245091366E-2</v>
      </c>
      <c r="L29" s="490">
        <v>5.0112155350364729E-2</v>
      </c>
    </row>
    <row r="30" spans="2:19" ht="15.75" customHeight="1" x14ac:dyDescent="0.2">
      <c r="B30" s="398" t="s">
        <v>126</v>
      </c>
      <c r="C30" s="381">
        <v>0.12264150943396226</v>
      </c>
      <c r="D30" s="381">
        <v>5.7279236276849645E-2</v>
      </c>
      <c r="E30" s="381">
        <v>6.030150753768844E-3</v>
      </c>
      <c r="F30" s="382">
        <v>6.4972038637519061E-2</v>
      </c>
      <c r="H30" s="496" t="s">
        <v>126</v>
      </c>
      <c r="I30" s="491">
        <v>0.68189497732511606</v>
      </c>
      <c r="J30" s="491">
        <v>0.12110306065712968</v>
      </c>
      <c r="K30" s="491">
        <v>9.1153660926316493E-2</v>
      </c>
      <c r="L30" s="491">
        <v>0.25812544942634419</v>
      </c>
    </row>
    <row r="31" spans="2:19" ht="15.75" customHeight="1" x14ac:dyDescent="0.2">
      <c r="B31" s="399" t="s">
        <v>127</v>
      </c>
      <c r="C31" s="383">
        <v>0.21783876500857632</v>
      </c>
      <c r="D31" s="383">
        <v>6.4737470167064437E-2</v>
      </c>
      <c r="E31" s="383">
        <v>4.9916247906197656E-2</v>
      </c>
      <c r="F31" s="384">
        <v>0.11469242501270971</v>
      </c>
      <c r="H31" s="495" t="s">
        <v>127</v>
      </c>
      <c r="I31" s="490">
        <v>0.10526891796685295</v>
      </c>
      <c r="J31" s="490">
        <v>0.48961462701877945</v>
      </c>
      <c r="K31" s="490">
        <v>0.10655352032371811</v>
      </c>
      <c r="L31" s="490">
        <v>0.26524293170866081</v>
      </c>
    </row>
    <row r="32" spans="2:19" ht="15.75" customHeight="1" x14ac:dyDescent="0.2">
      <c r="B32" s="398" t="s">
        <v>128</v>
      </c>
      <c r="C32" s="381">
        <v>0.57518582046883937</v>
      </c>
      <c r="D32" s="381">
        <v>0.13872315035799523</v>
      </c>
      <c r="E32" s="381">
        <v>4.4556113902847569E-2</v>
      </c>
      <c r="F32" s="382">
        <v>0.2653787493645145</v>
      </c>
      <c r="H32" s="496" t="s">
        <v>128</v>
      </c>
      <c r="I32" s="491">
        <v>5.922146145269739E-2</v>
      </c>
      <c r="J32" s="491">
        <v>0.21355206048041239</v>
      </c>
      <c r="K32" s="491">
        <v>0.38330814664740298</v>
      </c>
      <c r="L32" s="491">
        <v>0.22803490231573073</v>
      </c>
    </row>
    <row r="33" spans="2:12" ht="15.75" customHeight="1" x14ac:dyDescent="0.2">
      <c r="B33" s="399" t="s">
        <v>129</v>
      </c>
      <c r="C33" s="383">
        <v>6.660949113779302E-2</v>
      </c>
      <c r="D33" s="383">
        <v>0.16676610978520287</v>
      </c>
      <c r="E33" s="383">
        <v>6.5661641541038526E-2</v>
      </c>
      <c r="F33" s="384">
        <v>0.10045754956786986</v>
      </c>
      <c r="H33" s="495" t="s">
        <v>129</v>
      </c>
      <c r="I33" s="490">
        <v>9.2341156111274509E-4</v>
      </c>
      <c r="J33" s="490">
        <v>8.0527048519669492E-2</v>
      </c>
      <c r="K33" s="490">
        <v>0.14948159711266476</v>
      </c>
      <c r="L33" s="490">
        <v>8.2000407837637693E-2</v>
      </c>
    </row>
    <row r="34" spans="2:12" ht="15.75" customHeight="1" x14ac:dyDescent="0.2">
      <c r="B34" s="398" t="s">
        <v>130</v>
      </c>
      <c r="C34" s="381">
        <v>3.7164093767867354E-3</v>
      </c>
      <c r="D34" s="381">
        <v>0.40035799522673032</v>
      </c>
      <c r="E34" s="381">
        <v>0.1611390284757119</v>
      </c>
      <c r="F34" s="382">
        <v>0.18668022369089984</v>
      </c>
      <c r="H34" s="496" t="s">
        <v>130</v>
      </c>
      <c r="I34" s="491">
        <v>7.7976976271742918E-4</v>
      </c>
      <c r="J34" s="491">
        <v>9.0987849609282401E-3</v>
      </c>
      <c r="K34" s="491">
        <v>0.13038400008856857</v>
      </c>
      <c r="L34" s="491">
        <v>4.6133949621319177E-2</v>
      </c>
    </row>
    <row r="35" spans="2:12" ht="15.75" customHeight="1" x14ac:dyDescent="0.2">
      <c r="B35" s="399" t="s">
        <v>131</v>
      </c>
      <c r="C35" s="383">
        <v>5.4316752429959978E-3</v>
      </c>
      <c r="D35" s="383">
        <v>0.16557279236276851</v>
      </c>
      <c r="E35" s="383">
        <v>0.66432160804020102</v>
      </c>
      <c r="F35" s="384">
        <v>0.25998983223182509</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468</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151.2118953435932</v>
      </c>
      <c r="D11" s="370">
        <v>0.22376775488644068</v>
      </c>
      <c r="E11" s="376">
        <v>271.10960112638423</v>
      </c>
      <c r="F11" s="372">
        <v>0.14040691217573129</v>
      </c>
      <c r="G11" s="376">
        <v>400.2675957842356</v>
      </c>
      <c r="H11" s="372">
        <v>0.11936559107716364</v>
      </c>
      <c r="I11" s="366"/>
      <c r="J11" s="366"/>
      <c r="K11" s="366"/>
      <c r="L11" s="366"/>
      <c r="M11" s="366"/>
      <c r="N11" s="366"/>
      <c r="O11" s="366"/>
    </row>
    <row r="12" spans="1:18" ht="15" customHeight="1" x14ac:dyDescent="0.2">
      <c r="B12" s="368" t="s">
        <v>10</v>
      </c>
      <c r="C12" s="375">
        <v>136.74322392414291</v>
      </c>
      <c r="D12" s="370">
        <v>0.2641538421222186</v>
      </c>
      <c r="E12" s="377">
        <v>235.57152680964165</v>
      </c>
      <c r="F12" s="373">
        <v>0.30217451770184406</v>
      </c>
      <c r="G12" s="377">
        <v>353.97034951023505</v>
      </c>
      <c r="H12" s="373">
        <v>0.20719744156973666</v>
      </c>
      <c r="I12" s="366"/>
      <c r="J12" s="366"/>
      <c r="K12" s="366"/>
      <c r="L12" s="366"/>
      <c r="M12" s="366"/>
      <c r="N12" s="366"/>
      <c r="O12" s="366"/>
    </row>
    <row r="13" spans="1:18" ht="15" customHeight="1" x14ac:dyDescent="0.2">
      <c r="B13" s="368" t="s">
        <v>40</v>
      </c>
      <c r="C13" s="375">
        <v>105.5978777777799</v>
      </c>
      <c r="D13" s="370">
        <v>0.39015797295393218</v>
      </c>
      <c r="E13" s="377">
        <v>184.43900239808553</v>
      </c>
      <c r="F13" s="373">
        <v>0.39809097763316226</v>
      </c>
      <c r="G13" s="377">
        <v>261.71652189519489</v>
      </c>
      <c r="H13" s="373">
        <v>0.41113635904770496</v>
      </c>
      <c r="I13" s="366"/>
      <c r="J13" s="366"/>
      <c r="K13" s="366"/>
      <c r="L13" s="366"/>
      <c r="M13" s="366"/>
      <c r="N13" s="366"/>
      <c r="O13" s="366"/>
    </row>
    <row r="14" spans="1:18" ht="15" customHeight="1" x14ac:dyDescent="0.2">
      <c r="B14" s="368" t="s">
        <v>41</v>
      </c>
      <c r="C14" s="375">
        <v>165.12763365555486</v>
      </c>
      <c r="D14" s="370">
        <v>0.13023586048546476</v>
      </c>
      <c r="E14" s="377">
        <v>280.70937432373955</v>
      </c>
      <c r="F14" s="373">
        <v>0.18235384537030241</v>
      </c>
      <c r="G14" s="377">
        <v>393.48168843741956</v>
      </c>
      <c r="H14" s="373">
        <v>0.20654172441708646</v>
      </c>
      <c r="I14" s="366"/>
      <c r="J14" s="366"/>
      <c r="K14" s="366"/>
      <c r="L14" s="366"/>
      <c r="M14" s="366"/>
      <c r="N14" s="366"/>
      <c r="O14" s="366"/>
    </row>
    <row r="15" spans="1:18" ht="15" customHeight="1" x14ac:dyDescent="0.2">
      <c r="B15" s="368" t="s">
        <v>9</v>
      </c>
      <c r="C15" s="375">
        <v>154.06204056794869</v>
      </c>
      <c r="D15" s="370">
        <v>0.1819293708793247</v>
      </c>
      <c r="E15" s="377">
        <v>255.23319173359505</v>
      </c>
      <c r="F15" s="373">
        <v>0.22001556133731912</v>
      </c>
      <c r="G15" s="377">
        <v>368.1193151667087</v>
      </c>
      <c r="H15" s="373">
        <v>0.24212273691712721</v>
      </c>
      <c r="I15" s="366"/>
      <c r="J15" s="366"/>
      <c r="K15" s="366"/>
      <c r="L15" s="366"/>
      <c r="M15" s="366"/>
      <c r="N15" s="366"/>
      <c r="O15" s="366"/>
    </row>
    <row r="16" spans="1:18" ht="15" customHeight="1" x14ac:dyDescent="0.2">
      <c r="B16" s="368" t="s">
        <v>8</v>
      </c>
      <c r="C16" s="375">
        <v>126.7331827956988</v>
      </c>
      <c r="D16" s="370">
        <v>0.34555955541215166</v>
      </c>
      <c r="E16" s="377">
        <v>203.83036691904545</v>
      </c>
      <c r="F16" s="373">
        <v>0.2985608726439179</v>
      </c>
      <c r="G16" s="377">
        <v>278.59601081081337</v>
      </c>
      <c r="H16" s="373">
        <v>0.28935448189607282</v>
      </c>
      <c r="I16" s="366"/>
      <c r="J16" s="366"/>
      <c r="K16" s="366"/>
      <c r="L16" s="366"/>
      <c r="M16" s="366"/>
      <c r="N16" s="366"/>
      <c r="O16" s="366"/>
    </row>
    <row r="17" spans="1:15" ht="15" customHeight="1" x14ac:dyDescent="0.2">
      <c r="B17" s="368" t="s">
        <v>7</v>
      </c>
      <c r="C17" s="375">
        <v>128.39192964568042</v>
      </c>
      <c r="D17" s="370">
        <v>0.28051384479437119</v>
      </c>
      <c r="E17" s="377">
        <v>212.39537579825267</v>
      </c>
      <c r="F17" s="373">
        <v>0.34786666547230582</v>
      </c>
      <c r="G17" s="377">
        <v>287.4552251365958</v>
      </c>
      <c r="H17" s="373">
        <v>0.37656434554536294</v>
      </c>
      <c r="I17" s="366"/>
      <c r="J17" s="366"/>
      <c r="K17" s="366"/>
      <c r="L17" s="366"/>
      <c r="M17" s="366"/>
      <c r="N17" s="366"/>
      <c r="O17" s="366"/>
    </row>
    <row r="18" spans="1:15" ht="15" customHeight="1" x14ac:dyDescent="0.2">
      <c r="B18" s="368" t="s">
        <v>43</v>
      </c>
      <c r="C18" s="375">
        <v>147.63150859374642</v>
      </c>
      <c r="D18" s="370">
        <v>0.22929162923682397</v>
      </c>
      <c r="E18" s="377">
        <v>253.67884876325004</v>
      </c>
      <c r="F18" s="373">
        <v>0.24173296534940117</v>
      </c>
      <c r="G18" s="377">
        <v>351.23098206039657</v>
      </c>
      <c r="H18" s="373">
        <v>0.26193146065502598</v>
      </c>
      <c r="I18" s="366"/>
      <c r="J18" s="366"/>
      <c r="K18" s="366"/>
      <c r="L18" s="366"/>
      <c r="M18" s="366"/>
      <c r="N18" s="366"/>
      <c r="O18" s="366"/>
    </row>
    <row r="19" spans="1:15" ht="15" customHeight="1" x14ac:dyDescent="0.2">
      <c r="B19" s="368" t="s">
        <v>44</v>
      </c>
      <c r="C19" s="375">
        <v>174.97769670009922</v>
      </c>
      <c r="D19" s="370">
        <v>7.5217201510718187E-2</v>
      </c>
      <c r="E19" s="377">
        <v>284.22097688547734</v>
      </c>
      <c r="F19" s="373">
        <v>0.19450644806580927</v>
      </c>
      <c r="G19" s="377">
        <v>386.15057171153262</v>
      </c>
      <c r="H19" s="373">
        <v>0.25481566240826942</v>
      </c>
      <c r="I19" s="366"/>
      <c r="J19" s="366"/>
      <c r="K19" s="366"/>
      <c r="L19" s="366"/>
      <c r="M19" s="366"/>
      <c r="N19" s="366"/>
      <c r="O19" s="366"/>
    </row>
    <row r="20" spans="1:15" ht="15" customHeight="1" x14ac:dyDescent="0.2">
      <c r="B20" s="368" t="s">
        <v>6</v>
      </c>
      <c r="C20" s="375">
        <v>179.45075238779506</v>
      </c>
      <c r="D20" s="370">
        <v>0.13167605092789536</v>
      </c>
      <c r="E20" s="377">
        <v>307.50305564155872</v>
      </c>
      <c r="F20" s="373">
        <v>0.11725470668744815</v>
      </c>
      <c r="G20" s="377">
        <v>437.23781155815891</v>
      </c>
      <c r="H20" s="373">
        <v>0.11525364651418392</v>
      </c>
      <c r="I20" s="366"/>
      <c r="J20" s="366"/>
      <c r="K20" s="366"/>
      <c r="L20" s="366"/>
      <c r="M20" s="366"/>
      <c r="N20" s="366"/>
      <c r="O20" s="366"/>
    </row>
    <row r="21" spans="1:15" ht="15" customHeight="1" x14ac:dyDescent="0.2">
      <c r="B21" s="368" t="s">
        <v>5</v>
      </c>
      <c r="C21" s="375">
        <v>131.62939711011478</v>
      </c>
      <c r="D21" s="370">
        <v>0.20628035527805674</v>
      </c>
      <c r="E21" s="377">
        <v>229.90700000000015</v>
      </c>
      <c r="F21" s="373">
        <v>0.21237767355304044</v>
      </c>
      <c r="G21" s="377">
        <v>320.16542794036798</v>
      </c>
      <c r="H21" s="373">
        <v>0.26512212498822474</v>
      </c>
      <c r="I21" s="366"/>
      <c r="J21" s="366"/>
      <c r="K21" s="366"/>
      <c r="L21" s="366"/>
      <c r="M21" s="366"/>
      <c r="N21" s="366"/>
      <c r="O21" s="366"/>
    </row>
    <row r="22" spans="1:15" ht="15" customHeight="1" x14ac:dyDescent="0.2">
      <c r="B22" s="368" t="s">
        <v>38</v>
      </c>
      <c r="C22" s="375">
        <v>261.76877061224667</v>
      </c>
      <c r="D22" s="370">
        <v>0.51950977069487203</v>
      </c>
      <c r="E22" s="377">
        <v>322.64153906125978</v>
      </c>
      <c r="F22" s="373">
        <v>0.32683742537000604</v>
      </c>
      <c r="G22" s="377">
        <v>359.27700711179233</v>
      </c>
      <c r="H22" s="373">
        <v>0.29133117217407051</v>
      </c>
      <c r="I22" s="366"/>
      <c r="J22" s="366"/>
      <c r="K22" s="366"/>
      <c r="L22" s="366"/>
      <c r="M22" s="366"/>
      <c r="N22" s="366"/>
      <c r="O22" s="366"/>
    </row>
    <row r="23" spans="1:15" ht="15" customHeight="1" x14ac:dyDescent="0.2">
      <c r="B23" s="368" t="s">
        <v>45</v>
      </c>
      <c r="C23" s="375">
        <v>180.16150632394928</v>
      </c>
      <c r="D23" s="370">
        <v>7.3160867197657534E-2</v>
      </c>
      <c r="E23" s="377">
        <v>275.62941560544181</v>
      </c>
      <c r="F23" s="373">
        <v>0.16813703263455318</v>
      </c>
      <c r="G23" s="377">
        <v>386.78309098268539</v>
      </c>
      <c r="H23" s="373">
        <v>0.20220751161416861</v>
      </c>
      <c r="I23" s="366"/>
      <c r="J23" s="366"/>
      <c r="K23" s="366"/>
      <c r="L23" s="366"/>
      <c r="M23" s="366"/>
      <c r="N23" s="366"/>
      <c r="O23" s="366"/>
    </row>
    <row r="24" spans="1:15" ht="15" customHeight="1" x14ac:dyDescent="0.2">
      <c r="B24" s="368" t="s">
        <v>46</v>
      </c>
      <c r="C24" s="375">
        <v>143.09402464065806</v>
      </c>
      <c r="D24" s="370">
        <v>0.23447157036734265</v>
      </c>
      <c r="E24" s="377">
        <v>246.7260146519948</v>
      </c>
      <c r="F24" s="373">
        <v>0.27208302280176333</v>
      </c>
      <c r="G24" s="377">
        <v>343.67250954196356</v>
      </c>
      <c r="H24" s="373">
        <v>0.2922694518936983</v>
      </c>
      <c r="I24" s="366"/>
      <c r="J24" s="366"/>
      <c r="K24" s="366"/>
      <c r="L24" s="366"/>
      <c r="M24" s="366"/>
      <c r="N24" s="366"/>
      <c r="O24" s="366"/>
    </row>
    <row r="25" spans="1:15" ht="15" customHeight="1" x14ac:dyDescent="0.2">
      <c r="B25" s="368" t="s">
        <v>47</v>
      </c>
      <c r="C25" s="375">
        <v>111.55799070847904</v>
      </c>
      <c r="D25" s="370">
        <v>0.3575778096764512</v>
      </c>
      <c r="E25" s="377">
        <v>235.71058990536596</v>
      </c>
      <c r="F25" s="373">
        <v>0.44304410108278641</v>
      </c>
      <c r="G25" s="377">
        <v>283.37098316498344</v>
      </c>
      <c r="H25" s="373">
        <v>0.44723957233131761</v>
      </c>
      <c r="I25" s="366"/>
      <c r="J25" s="366"/>
      <c r="K25" s="366"/>
      <c r="L25" s="366"/>
      <c r="M25" s="366"/>
      <c r="N25" s="366"/>
      <c r="O25" s="366"/>
    </row>
    <row r="26" spans="1:15" ht="15" customHeight="1" x14ac:dyDescent="0.2">
      <c r="B26" s="368" t="s">
        <v>48</v>
      </c>
      <c r="C26" s="375">
        <v>166.47607777057664</v>
      </c>
      <c r="D26" s="370">
        <v>0.18628082708785204</v>
      </c>
      <c r="E26" s="377">
        <v>288.26038804746094</v>
      </c>
      <c r="F26" s="373">
        <v>0.2562219987399611</v>
      </c>
      <c r="G26" s="377">
        <v>387.17666048499945</v>
      </c>
      <c r="H26" s="373">
        <v>0.30340922964412315</v>
      </c>
      <c r="I26" s="366"/>
      <c r="J26" s="366"/>
      <c r="K26" s="366"/>
      <c r="L26" s="366"/>
      <c r="M26" s="366"/>
      <c r="N26" s="366"/>
      <c r="O26" s="366"/>
    </row>
    <row r="27" spans="1:15" ht="15" customHeight="1" x14ac:dyDescent="0.2">
      <c r="B27" s="368" t="s">
        <v>49</v>
      </c>
      <c r="C27" s="375">
        <v>199.00125000000003</v>
      </c>
      <c r="D27" s="370">
        <v>0.37211441776774623</v>
      </c>
      <c r="E27" s="377">
        <v>202.63550070521748</v>
      </c>
      <c r="F27" s="373">
        <v>0.367754762943106</v>
      </c>
      <c r="G27" s="377">
        <v>272.78056112224357</v>
      </c>
      <c r="H27" s="373">
        <v>0.40000350223672354</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164.44913442112926</v>
      </c>
      <c r="D29" s="371">
        <v>0.27136787826930653</v>
      </c>
      <c r="E29" s="378">
        <v>272.21823087894336</v>
      </c>
      <c r="F29" s="374">
        <v>0.23600643180324465</v>
      </c>
      <c r="G29" s="378">
        <v>378.05686017551619</v>
      </c>
      <c r="H29" s="374">
        <v>0.24835598179544066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467</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374</v>
      </c>
      <c r="D11" s="370" t="s">
        <v>374</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374</v>
      </c>
      <c r="D12" s="370" t="s">
        <v>374</v>
      </c>
      <c r="E12" s="377" t="s">
        <v>374</v>
      </c>
      <c r="F12" s="373" t="s">
        <v>374</v>
      </c>
      <c r="G12" s="377" t="s">
        <v>374</v>
      </c>
      <c r="H12" s="373" t="s">
        <v>374</v>
      </c>
      <c r="I12" s="366"/>
      <c r="J12" s="366"/>
      <c r="K12" s="366"/>
      <c r="L12" s="366"/>
      <c r="M12" s="366"/>
      <c r="N12" s="366"/>
      <c r="O12" s="366"/>
    </row>
    <row r="13" spans="1:18" ht="15" customHeight="1" x14ac:dyDescent="0.2">
      <c r="B13" s="368" t="s">
        <v>40</v>
      </c>
      <c r="C13" s="375">
        <v>302.96875</v>
      </c>
      <c r="D13" s="370">
        <v>0.24559058793036431</v>
      </c>
      <c r="E13" s="377">
        <v>422.03500000000003</v>
      </c>
      <c r="F13" s="373">
        <v>0.26739345093553102</v>
      </c>
      <c r="G13" s="377">
        <v>692.51444444444451</v>
      </c>
      <c r="H13" s="373">
        <v>0.16150348524296765</v>
      </c>
      <c r="I13" s="366"/>
      <c r="J13" s="366"/>
      <c r="K13" s="366"/>
      <c r="L13" s="366"/>
      <c r="M13" s="366"/>
      <c r="N13" s="366"/>
      <c r="O13" s="366"/>
    </row>
    <row r="14" spans="1:18" ht="15" customHeight="1" x14ac:dyDescent="0.2">
      <c r="B14" s="368" t="s">
        <v>41</v>
      </c>
      <c r="C14" s="375" t="s">
        <v>374</v>
      </c>
      <c r="D14" s="370" t="s">
        <v>374</v>
      </c>
      <c r="E14" s="377" t="s">
        <v>374</v>
      </c>
      <c r="F14" s="373" t="s">
        <v>374</v>
      </c>
      <c r="G14" s="377" t="s">
        <v>374</v>
      </c>
      <c r="H14" s="373" t="s">
        <v>374</v>
      </c>
      <c r="I14" s="366"/>
      <c r="J14" s="366"/>
      <c r="K14" s="366"/>
      <c r="L14" s="366"/>
      <c r="M14" s="366"/>
      <c r="N14" s="366"/>
      <c r="O14" s="366"/>
    </row>
    <row r="15" spans="1:18" ht="15" customHeight="1" x14ac:dyDescent="0.2">
      <c r="B15" s="368" t="s">
        <v>9</v>
      </c>
      <c r="C15" s="375" t="s">
        <v>374</v>
      </c>
      <c r="D15" s="370" t="s">
        <v>374</v>
      </c>
      <c r="E15" s="377" t="s">
        <v>374</v>
      </c>
      <c r="F15" s="373" t="s">
        <v>374</v>
      </c>
      <c r="G15" s="377" t="s">
        <v>374</v>
      </c>
      <c r="H15" s="373" t="s">
        <v>374</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v>303.91118997912298</v>
      </c>
      <c r="D17" s="370">
        <v>0.45800266814458096</v>
      </c>
      <c r="E17" s="377">
        <v>532.57069333333277</v>
      </c>
      <c r="F17" s="373">
        <v>0.48620830918709979</v>
      </c>
      <c r="G17" s="377">
        <v>690.56206597222149</v>
      </c>
      <c r="H17" s="373">
        <v>0.38633394961343248</v>
      </c>
      <c r="I17" s="366"/>
      <c r="J17" s="366"/>
      <c r="K17" s="366"/>
      <c r="L17" s="366"/>
      <c r="M17" s="366"/>
      <c r="N17" s="366"/>
      <c r="O17" s="366"/>
    </row>
    <row r="18" spans="1:15" ht="15" customHeight="1" x14ac:dyDescent="0.2">
      <c r="B18" s="368" t="s">
        <v>43</v>
      </c>
      <c r="C18" s="375">
        <v>263.01599999999996</v>
      </c>
      <c r="D18" s="370">
        <v>0.59378869901033327</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266.93555555555554</v>
      </c>
      <c r="D19" s="370">
        <v>0.25442591317682606</v>
      </c>
      <c r="E19" s="377">
        <v>606.94000000000005</v>
      </c>
      <c r="F19" s="373">
        <v>0.26735748375860774</v>
      </c>
      <c r="G19" s="377">
        <v>850.11695652173876</v>
      </c>
      <c r="H19" s="373">
        <v>0.42047081376183693</v>
      </c>
      <c r="I19" s="366"/>
      <c r="J19" s="366"/>
      <c r="K19" s="366"/>
      <c r="L19" s="366"/>
      <c r="M19" s="366"/>
      <c r="N19" s="366"/>
      <c r="O19" s="366"/>
    </row>
    <row r="20" spans="1:15" ht="15" customHeight="1" x14ac:dyDescent="0.2">
      <c r="B20" s="368" t="s">
        <v>6</v>
      </c>
      <c r="C20" s="375">
        <v>299.76252427184465</v>
      </c>
      <c r="D20" s="370">
        <v>9.6280496592792891E-2</v>
      </c>
      <c r="E20" s="377">
        <v>1306.0202127659572</v>
      </c>
      <c r="F20" s="373">
        <v>0.33161607293587286</v>
      </c>
      <c r="G20" s="440">
        <v>1488.2882</v>
      </c>
      <c r="H20" s="373">
        <v>0.22922023560823415</v>
      </c>
      <c r="I20" s="366"/>
      <c r="J20" s="366"/>
      <c r="K20" s="366"/>
      <c r="L20" s="366"/>
      <c r="M20" s="366"/>
      <c r="N20" s="366"/>
      <c r="O20" s="366"/>
    </row>
    <row r="21" spans="1:15" ht="15" customHeight="1" x14ac:dyDescent="0.2">
      <c r="B21" s="368" t="s">
        <v>5</v>
      </c>
      <c r="C21" s="375" t="s">
        <v>374</v>
      </c>
      <c r="D21" s="370" t="s">
        <v>374</v>
      </c>
      <c r="E21" s="377" t="s">
        <v>374</v>
      </c>
      <c r="F21" s="373" t="s">
        <v>374</v>
      </c>
      <c r="G21" s="377" t="s">
        <v>374</v>
      </c>
      <c r="H21" s="373" t="s">
        <v>374</v>
      </c>
      <c r="I21" s="366"/>
      <c r="J21" s="366"/>
      <c r="K21" s="366"/>
      <c r="L21" s="366"/>
      <c r="M21" s="366"/>
      <c r="N21" s="366"/>
      <c r="O21" s="366"/>
    </row>
    <row r="22" spans="1:15" ht="15" customHeight="1" x14ac:dyDescent="0.2">
      <c r="B22" s="368" t="s">
        <v>38</v>
      </c>
      <c r="C22" s="375">
        <v>225</v>
      </c>
      <c r="D22" s="370">
        <v>0.47140452079103168</v>
      </c>
      <c r="E22" s="377">
        <v>824.31439065217398</v>
      </c>
      <c r="F22" s="373">
        <v>0.74767916962148473</v>
      </c>
      <c r="G22" s="377">
        <v>860.99058823529413</v>
      </c>
      <c r="H22" s="373">
        <v>0.57072674635997034</v>
      </c>
      <c r="I22" s="366"/>
      <c r="J22" s="366"/>
      <c r="K22" s="366"/>
      <c r="L22" s="366"/>
      <c r="M22" s="366"/>
      <c r="N22" s="366"/>
      <c r="O22" s="366"/>
    </row>
    <row r="23" spans="1:15" ht="15" customHeight="1" x14ac:dyDescent="0.2">
      <c r="B23" s="368" t="s">
        <v>45</v>
      </c>
      <c r="C23" s="375" t="s">
        <v>374</v>
      </c>
      <c r="D23" s="370" t="s">
        <v>374</v>
      </c>
      <c r="E23" s="377">
        <v>528.46866666666676</v>
      </c>
      <c r="F23" s="373">
        <v>0.32929546052297259</v>
      </c>
      <c r="G23" s="377">
        <v>549.69338235294094</v>
      </c>
      <c r="H23" s="373">
        <v>0.30413694114729656</v>
      </c>
      <c r="I23" s="366"/>
      <c r="J23" s="366"/>
      <c r="K23" s="366"/>
      <c r="L23" s="366"/>
      <c r="M23" s="366"/>
      <c r="N23" s="366"/>
      <c r="O23" s="366"/>
    </row>
    <row r="24" spans="1:15" ht="15" customHeight="1" x14ac:dyDescent="0.2">
      <c r="B24" s="368" t="s">
        <v>46</v>
      </c>
      <c r="C24" s="375">
        <v>233.93</v>
      </c>
      <c r="D24" s="370">
        <v>0</v>
      </c>
      <c r="E24" s="377" t="s">
        <v>374</v>
      </c>
      <c r="F24" s="373" t="s">
        <v>374</v>
      </c>
      <c r="G24" s="377">
        <v>338.44499999999999</v>
      </c>
      <c r="H24" s="373">
        <v>1.2819620613932949</v>
      </c>
      <c r="I24" s="366"/>
      <c r="J24" s="366"/>
      <c r="K24" s="366"/>
      <c r="L24" s="366"/>
      <c r="M24" s="366"/>
      <c r="N24" s="366"/>
      <c r="O24" s="366"/>
    </row>
    <row r="25" spans="1:15" ht="15" customHeight="1" x14ac:dyDescent="0.2">
      <c r="B25" s="368" t="s">
        <v>47</v>
      </c>
      <c r="C25" s="375">
        <v>572.56100000000004</v>
      </c>
      <c r="D25" s="370">
        <v>0.15237663081177791</v>
      </c>
      <c r="E25" s="377">
        <v>968.64874999999995</v>
      </c>
      <c r="F25" s="373">
        <v>0.4834365288323807</v>
      </c>
      <c r="G25" s="377">
        <v>1058.252</v>
      </c>
      <c r="H25" s="373">
        <v>0.3236279534935495</v>
      </c>
      <c r="I25" s="366"/>
      <c r="J25" s="366"/>
      <c r="K25" s="366"/>
      <c r="L25" s="366"/>
      <c r="M25" s="366"/>
      <c r="N25" s="366"/>
      <c r="O25" s="366"/>
    </row>
    <row r="26" spans="1:15" ht="15" customHeight="1" x14ac:dyDescent="0.2">
      <c r="B26" s="368" t="s">
        <v>48</v>
      </c>
      <c r="C26" s="375">
        <v>288.24847626977459</v>
      </c>
      <c r="D26" s="370">
        <v>0.1830528302496145</v>
      </c>
      <c r="E26" s="377">
        <v>479.701475878986</v>
      </c>
      <c r="F26" s="373">
        <v>0.30374378757453763</v>
      </c>
      <c r="G26" s="377">
        <v>773.11605727923609</v>
      </c>
      <c r="H26" s="373">
        <v>0.31208222932872709</v>
      </c>
      <c r="I26" s="366"/>
      <c r="J26" s="366"/>
      <c r="K26" s="366"/>
      <c r="L26" s="366"/>
      <c r="M26" s="366"/>
      <c r="N26" s="366"/>
      <c r="O26" s="366"/>
    </row>
    <row r="27" spans="1:15" ht="15" customHeight="1" x14ac:dyDescent="0.2">
      <c r="B27" s="368" t="s">
        <v>49</v>
      </c>
      <c r="C27" s="375" t="s">
        <v>374</v>
      </c>
      <c r="D27" s="370" t="s">
        <v>374</v>
      </c>
      <c r="E27" s="377" t="s">
        <v>374</v>
      </c>
      <c r="F27" s="373" t="s">
        <v>374</v>
      </c>
      <c r="G27" s="377" t="s">
        <v>374</v>
      </c>
      <c r="H27" s="373" t="s">
        <v>374</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293.58092910234285</v>
      </c>
      <c r="D29" s="371">
        <v>0.29674717250797866</v>
      </c>
      <c r="E29" s="378">
        <v>511.19078519391388</v>
      </c>
      <c r="F29" s="374">
        <v>0.44507408463444464</v>
      </c>
      <c r="G29" s="378">
        <v>769.20490787269887</v>
      </c>
      <c r="H29" s="374">
        <v>0.36759608279745049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466</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374</v>
      </c>
      <c r="D11" s="370" t="s">
        <v>374</v>
      </c>
      <c r="E11" s="376" t="s">
        <v>374</v>
      </c>
      <c r="F11" s="372" t="s">
        <v>374</v>
      </c>
      <c r="G11" s="376" t="s">
        <v>374</v>
      </c>
      <c r="H11" s="372" t="s">
        <v>374</v>
      </c>
      <c r="I11" s="366"/>
      <c r="J11" s="366"/>
      <c r="K11" s="366"/>
      <c r="L11" s="366"/>
      <c r="M11" s="366"/>
      <c r="N11" s="366"/>
      <c r="O11" s="366"/>
    </row>
    <row r="12" spans="1:18" ht="15" customHeight="1" x14ac:dyDescent="0.2">
      <c r="B12" s="368" t="s">
        <v>10</v>
      </c>
      <c r="C12" s="375">
        <v>161.42000000000002</v>
      </c>
      <c r="D12" s="370">
        <v>0.538105544548107</v>
      </c>
      <c r="E12" s="377">
        <v>150</v>
      </c>
      <c r="F12" s="373">
        <v>0</v>
      </c>
      <c r="G12" s="377">
        <v>290</v>
      </c>
      <c r="H12" s="373">
        <v>0</v>
      </c>
      <c r="I12" s="366"/>
      <c r="J12" s="366"/>
      <c r="K12" s="366"/>
      <c r="L12" s="366"/>
      <c r="M12" s="366"/>
      <c r="N12" s="366"/>
      <c r="O12" s="366"/>
    </row>
    <row r="13" spans="1:18" ht="15" customHeight="1" x14ac:dyDescent="0.2">
      <c r="B13" s="368" t="s">
        <v>40</v>
      </c>
      <c r="C13" s="375">
        <v>158.01793814432992</v>
      </c>
      <c r="D13" s="370">
        <v>0.20768092131857477</v>
      </c>
      <c r="E13" s="377">
        <v>251.0703846153844</v>
      </c>
      <c r="F13" s="373">
        <v>0.3225687130037328</v>
      </c>
      <c r="G13" s="377">
        <v>394.38460526315833</v>
      </c>
      <c r="H13" s="373">
        <v>0.29401628060247015</v>
      </c>
      <c r="I13" s="366"/>
      <c r="J13" s="366"/>
      <c r="K13" s="366"/>
      <c r="L13" s="366"/>
      <c r="M13" s="366"/>
      <c r="N13" s="366"/>
      <c r="O13" s="366"/>
    </row>
    <row r="14" spans="1:18" ht="15" customHeight="1" x14ac:dyDescent="0.2">
      <c r="B14" s="368" t="s">
        <v>41</v>
      </c>
      <c r="C14" s="375" t="s">
        <v>374</v>
      </c>
      <c r="D14" s="370" t="s">
        <v>374</v>
      </c>
      <c r="E14" s="377" t="s">
        <v>374</v>
      </c>
      <c r="F14" s="373" t="s">
        <v>374</v>
      </c>
      <c r="G14" s="377" t="s">
        <v>374</v>
      </c>
      <c r="H14" s="373" t="s">
        <v>374</v>
      </c>
      <c r="I14" s="366"/>
      <c r="J14" s="366"/>
      <c r="K14" s="366"/>
      <c r="L14" s="366"/>
      <c r="M14" s="366"/>
      <c r="N14" s="366"/>
      <c r="O14" s="366"/>
    </row>
    <row r="15" spans="1:18" ht="15" customHeight="1" x14ac:dyDescent="0.2">
      <c r="B15" s="368" t="s">
        <v>9</v>
      </c>
      <c r="C15" s="375">
        <v>228.61155565693673</v>
      </c>
      <c r="D15" s="370">
        <v>0.4814966056023719</v>
      </c>
      <c r="E15" s="377">
        <v>330.47984401492596</v>
      </c>
      <c r="F15" s="373">
        <v>0.45569046097803517</v>
      </c>
      <c r="G15" s="377">
        <v>549.33251453489027</v>
      </c>
      <c r="H15" s="373">
        <v>0.43309401161334166</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v>240.32903932368296</v>
      </c>
      <c r="D17" s="370">
        <v>0.43401339842677666</v>
      </c>
      <c r="E17" s="377">
        <v>393.48373290660311</v>
      </c>
      <c r="F17" s="373">
        <v>0.5230357850782299</v>
      </c>
      <c r="G17" s="377">
        <v>568.77600712106016</v>
      </c>
      <c r="H17" s="373">
        <v>0.4501205345254829</v>
      </c>
      <c r="I17" s="366"/>
      <c r="J17" s="366"/>
      <c r="K17" s="366"/>
      <c r="L17" s="366"/>
      <c r="M17" s="366"/>
      <c r="N17" s="366"/>
      <c r="O17" s="366"/>
    </row>
    <row r="18" spans="1:15" ht="15" customHeight="1" x14ac:dyDescent="0.2">
      <c r="B18" s="368" t="s">
        <v>43</v>
      </c>
      <c r="C18" s="375">
        <v>170.64392452830177</v>
      </c>
      <c r="D18" s="370">
        <v>0.3985001668903973</v>
      </c>
      <c r="E18" s="377">
        <v>297.16186770427987</v>
      </c>
      <c r="F18" s="373">
        <v>0.45054782773699337</v>
      </c>
      <c r="G18" s="377">
        <v>465.97350318471308</v>
      </c>
      <c r="H18" s="373">
        <v>0.54207672162294274</v>
      </c>
      <c r="I18" s="366"/>
      <c r="J18" s="366"/>
      <c r="K18" s="366"/>
      <c r="L18" s="366"/>
      <c r="M18" s="366"/>
      <c r="N18" s="366"/>
      <c r="O18" s="366"/>
    </row>
    <row r="19" spans="1:15" ht="15" customHeight="1" x14ac:dyDescent="0.2">
      <c r="B19" s="368" t="s">
        <v>44</v>
      </c>
      <c r="C19" s="375">
        <v>221.2395598424134</v>
      </c>
      <c r="D19" s="370">
        <v>0.13952521258483694</v>
      </c>
      <c r="E19" s="377">
        <v>289.70789048474342</v>
      </c>
      <c r="F19" s="373">
        <v>0.1845696316419585</v>
      </c>
      <c r="G19" s="377">
        <v>501.81152466367718</v>
      </c>
      <c r="H19" s="373">
        <v>0.18012675535991038</v>
      </c>
      <c r="I19" s="366"/>
      <c r="J19" s="366"/>
      <c r="K19" s="366"/>
      <c r="L19" s="366"/>
      <c r="M19" s="366"/>
      <c r="N19" s="366"/>
      <c r="O19" s="366"/>
    </row>
    <row r="20" spans="1:15" ht="15" customHeight="1" x14ac:dyDescent="0.2">
      <c r="B20" s="368" t="s">
        <v>6</v>
      </c>
      <c r="C20" s="375">
        <v>281.85917687976155</v>
      </c>
      <c r="D20" s="370">
        <v>0.15612732603478066</v>
      </c>
      <c r="E20" s="377">
        <v>433.5639593629873</v>
      </c>
      <c r="F20" s="373">
        <v>0.16855694732744742</v>
      </c>
      <c r="G20" s="440">
        <v>766.35896062992117</v>
      </c>
      <c r="H20" s="373">
        <v>0.18476794629880541</v>
      </c>
      <c r="I20" s="366"/>
      <c r="J20" s="366"/>
      <c r="K20" s="366"/>
      <c r="L20" s="366"/>
      <c r="M20" s="366"/>
      <c r="N20" s="366"/>
      <c r="O20" s="366"/>
    </row>
    <row r="21" spans="1:15" ht="15" customHeight="1" x14ac:dyDescent="0.2">
      <c r="B21" s="368" t="s">
        <v>5</v>
      </c>
      <c r="C21" s="375">
        <v>191.31760682470065</v>
      </c>
      <c r="D21" s="370">
        <v>0.31818846399125772</v>
      </c>
      <c r="E21" s="377">
        <v>347.7375479744228</v>
      </c>
      <c r="F21" s="373">
        <v>0.27701224580459544</v>
      </c>
      <c r="G21" s="377">
        <v>607.39314166399481</v>
      </c>
      <c r="H21" s="373">
        <v>0.2630605178929577</v>
      </c>
      <c r="I21" s="366"/>
      <c r="J21" s="366"/>
      <c r="K21" s="366"/>
      <c r="L21" s="366"/>
      <c r="M21" s="366"/>
      <c r="N21" s="366"/>
      <c r="O21" s="366"/>
    </row>
    <row r="22" spans="1:15" ht="15" customHeight="1" x14ac:dyDescent="0.2">
      <c r="B22" s="368" t="s">
        <v>38</v>
      </c>
      <c r="C22" s="375">
        <v>184.66858982614298</v>
      </c>
      <c r="D22" s="370">
        <v>0.38564865169857665</v>
      </c>
      <c r="E22" s="377">
        <v>236.36827926657287</v>
      </c>
      <c r="F22" s="373">
        <v>0.41241623603971383</v>
      </c>
      <c r="G22" s="377">
        <v>379.2582151589238</v>
      </c>
      <c r="H22" s="373">
        <v>0.43254800603786597</v>
      </c>
      <c r="I22" s="366"/>
      <c r="J22" s="366"/>
      <c r="K22" s="366"/>
      <c r="L22" s="366"/>
      <c r="M22" s="366"/>
      <c r="N22" s="366"/>
      <c r="O22" s="366"/>
    </row>
    <row r="23" spans="1:15" ht="15" customHeight="1" x14ac:dyDescent="0.2">
      <c r="B23" s="368" t="s">
        <v>45</v>
      </c>
      <c r="C23" s="375">
        <v>303.7695537340619</v>
      </c>
      <c r="D23" s="370">
        <v>4.7247419469559827E-2</v>
      </c>
      <c r="E23" s="377">
        <v>325.51619977037831</v>
      </c>
      <c r="F23" s="373">
        <v>0.15123638758248442</v>
      </c>
      <c r="G23" s="377">
        <v>480.41077805077191</v>
      </c>
      <c r="H23" s="373">
        <v>0.26271805787418034</v>
      </c>
      <c r="I23" s="366"/>
      <c r="J23" s="366"/>
      <c r="K23" s="366"/>
      <c r="L23" s="366"/>
      <c r="M23" s="366"/>
      <c r="N23" s="366"/>
      <c r="O23" s="366"/>
    </row>
    <row r="24" spans="1:15" ht="15" customHeight="1" x14ac:dyDescent="0.2">
      <c r="B24" s="368" t="s">
        <v>46</v>
      </c>
      <c r="C24" s="375">
        <v>113.47807692307691</v>
      </c>
      <c r="D24" s="370">
        <v>0.36101395963848926</v>
      </c>
      <c r="E24" s="377">
        <v>135.2694444444445</v>
      </c>
      <c r="F24" s="373">
        <v>0.40234124031392177</v>
      </c>
      <c r="G24" s="377">
        <v>457.33333333333331</v>
      </c>
      <c r="H24" s="373">
        <v>7.7039126890517257E-2</v>
      </c>
      <c r="I24" s="366"/>
      <c r="J24" s="366"/>
      <c r="K24" s="366"/>
      <c r="L24" s="366"/>
      <c r="M24" s="366"/>
      <c r="N24" s="366"/>
      <c r="O24" s="366"/>
    </row>
    <row r="25" spans="1:15" ht="15" customHeight="1" x14ac:dyDescent="0.2">
      <c r="B25" s="368" t="s">
        <v>47</v>
      </c>
      <c r="C25" s="375">
        <v>230.8796226415094</v>
      </c>
      <c r="D25" s="370">
        <v>0.30298898798710427</v>
      </c>
      <c r="E25" s="377">
        <v>483.04210762331724</v>
      </c>
      <c r="F25" s="373">
        <v>0.26923432560636468</v>
      </c>
      <c r="G25" s="377">
        <v>569.49168859649205</v>
      </c>
      <c r="H25" s="373">
        <v>0.263045539807716</v>
      </c>
      <c r="I25" s="366"/>
      <c r="J25" s="366"/>
      <c r="K25" s="366"/>
      <c r="L25" s="366"/>
      <c r="M25" s="366"/>
      <c r="N25" s="366"/>
      <c r="O25" s="366"/>
    </row>
    <row r="26" spans="1:15" ht="15" customHeight="1" x14ac:dyDescent="0.2">
      <c r="B26" s="368" t="s">
        <v>48</v>
      </c>
      <c r="C26" s="375" t="s">
        <v>374</v>
      </c>
      <c r="D26" s="370" t="s">
        <v>374</v>
      </c>
      <c r="E26" s="377" t="s">
        <v>374</v>
      </c>
      <c r="F26" s="373" t="s">
        <v>374</v>
      </c>
      <c r="G26" s="377" t="s">
        <v>374</v>
      </c>
      <c r="H26" s="373" t="s">
        <v>374</v>
      </c>
      <c r="I26" s="366"/>
      <c r="J26" s="366"/>
      <c r="K26" s="366"/>
      <c r="L26" s="366"/>
      <c r="M26" s="366"/>
      <c r="N26" s="366"/>
      <c r="O26" s="366"/>
    </row>
    <row r="27" spans="1:15" ht="15" customHeight="1" x14ac:dyDescent="0.2">
      <c r="B27" s="368" t="s">
        <v>49</v>
      </c>
      <c r="C27" s="375" t="s">
        <v>374</v>
      </c>
      <c r="D27" s="370" t="s">
        <v>374</v>
      </c>
      <c r="E27" s="377" t="s">
        <v>374</v>
      </c>
      <c r="F27" s="373" t="s">
        <v>374</v>
      </c>
      <c r="G27" s="377" t="s">
        <v>374</v>
      </c>
      <c r="H27" s="373" t="s">
        <v>374</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231.01090785343453</v>
      </c>
      <c r="D29" s="371">
        <v>0.3488108818585457</v>
      </c>
      <c r="E29" s="378">
        <v>361.22126781971531</v>
      </c>
      <c r="F29" s="374">
        <v>0.38305834613120643</v>
      </c>
      <c r="G29" s="378">
        <v>585.10431644518314</v>
      </c>
      <c r="H29" s="374">
        <v>0.35796617524811436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24" customHeight="1" x14ac:dyDescent="0.25">
      <c r="A3" s="865"/>
      <c r="B3" s="1041" t="s">
        <v>379</v>
      </c>
      <c r="C3" s="1041"/>
      <c r="D3" s="1041"/>
      <c r="E3" s="1041"/>
      <c r="F3" s="1041"/>
      <c r="G3" s="1041"/>
      <c r="H3" s="1041"/>
      <c r="I3" s="1041"/>
      <c r="J3" s="1041"/>
      <c r="K3" s="1041"/>
      <c r="L3" s="1041"/>
      <c r="M3" s="1041"/>
      <c r="N3" s="1041"/>
      <c r="O3" s="1041"/>
      <c r="P3" s="1041"/>
      <c r="Q3" s="1041"/>
      <c r="R3" s="1041"/>
      <c r="S3" s="1041"/>
      <c r="T3" s="1041"/>
      <c r="U3" s="1041"/>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EVO_sol!U6</f>
        <v>45322</v>
      </c>
      <c r="V6" s="1040"/>
    </row>
    <row r="7" spans="1:24" x14ac:dyDescent="0.25">
      <c r="B7" s="937"/>
      <c r="C7" s="870">
        <v>43465</v>
      </c>
      <c r="D7" s="870">
        <v>43830</v>
      </c>
      <c r="E7" s="870">
        <v>44196</v>
      </c>
      <c r="F7" s="870">
        <v>44561</v>
      </c>
      <c r="G7" s="870">
        <f>[2]EVO!G7</f>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212243</v>
      </c>
      <c r="D8" s="916">
        <v>220375</v>
      </c>
      <c r="E8" s="916">
        <v>228555</v>
      </c>
      <c r="F8" s="916">
        <v>257227</v>
      </c>
      <c r="G8" s="916">
        <v>270632</v>
      </c>
      <c r="H8" s="916">
        <v>286600</v>
      </c>
      <c r="I8" s="916">
        <v>286206</v>
      </c>
      <c r="J8" s="881"/>
      <c r="K8" s="917">
        <v>3.8314573389935047E-2</v>
      </c>
      <c r="L8" s="916">
        <v>8132</v>
      </c>
      <c r="M8" s="918">
        <v>3.7118547929665402E-2</v>
      </c>
      <c r="N8" s="919">
        <v>8180</v>
      </c>
      <c r="O8" s="918">
        <v>0.12544901664807151</v>
      </c>
      <c r="P8" s="919">
        <v>28672</v>
      </c>
      <c r="Q8" s="918">
        <f>G8/F8-1</f>
        <v>5.2113502859342242E-2</v>
      </c>
      <c r="R8" s="919">
        <f>G8-F8</f>
        <v>13405</v>
      </c>
      <c r="S8" s="918">
        <f>H8/G8-1</f>
        <v>5.9002630878831841E-2</v>
      </c>
      <c r="T8" s="919">
        <f>H8-G8</f>
        <v>15968</v>
      </c>
      <c r="U8" s="920">
        <f>[1]Cuadro_CCAA2!N80</f>
        <v>6.1071504042886859E-2</v>
      </c>
      <c r="V8" s="919">
        <f>[1]Cuadro_CCAA2!O80</f>
        <v>16473</v>
      </c>
    </row>
    <row r="9" spans="1:24" x14ac:dyDescent="0.25">
      <c r="B9" s="938" t="s">
        <v>10</v>
      </c>
      <c r="C9" s="886">
        <v>29146</v>
      </c>
      <c r="D9" s="886">
        <v>32952</v>
      </c>
      <c r="E9" s="886">
        <v>31533</v>
      </c>
      <c r="F9" s="886">
        <v>35145</v>
      </c>
      <c r="G9" s="886">
        <v>37547</v>
      </c>
      <c r="H9" s="886">
        <v>40334</v>
      </c>
      <c r="I9" s="886">
        <v>40178</v>
      </c>
      <c r="J9" s="887"/>
      <c r="K9" s="888">
        <v>0.13058395663212785</v>
      </c>
      <c r="L9" s="886">
        <v>3806</v>
      </c>
      <c r="M9" s="891">
        <v>-4.3062636562272383E-2</v>
      </c>
      <c r="N9" s="889">
        <v>-1419</v>
      </c>
      <c r="O9" s="891">
        <v>0.11454666539815439</v>
      </c>
      <c r="P9" s="889">
        <v>3612</v>
      </c>
      <c r="Q9" s="891">
        <f t="shared" ref="Q9:Q26" si="0">G9/F9-1</f>
        <v>6.8345426091904971E-2</v>
      </c>
      <c r="R9" s="889">
        <f t="shared" ref="R9:R26" si="1">G9-F9</f>
        <v>2402</v>
      </c>
      <c r="S9" s="891">
        <f t="shared" ref="S9:S25" si="2">H9/G9-1</f>
        <v>7.4226968865688248E-2</v>
      </c>
      <c r="T9" s="889">
        <f t="shared" ref="T9:T25" si="3">H9-G9</f>
        <v>2787</v>
      </c>
      <c r="U9" s="890">
        <f>[1]Cuadro_CCAA2!N81</f>
        <v>7.9386400881175545E-2</v>
      </c>
      <c r="V9" s="889">
        <f>[1]Cuadro_CCAA2!O81</f>
        <v>2955</v>
      </c>
    </row>
    <row r="10" spans="1:24" x14ac:dyDescent="0.25">
      <c r="B10" s="938" t="s">
        <v>40</v>
      </c>
      <c r="C10" s="886">
        <v>22049</v>
      </c>
      <c r="D10" s="886">
        <v>21083</v>
      </c>
      <c r="E10" s="886">
        <v>24199</v>
      </c>
      <c r="F10" s="886">
        <v>27700</v>
      </c>
      <c r="G10" s="886">
        <v>28977</v>
      </c>
      <c r="H10" s="886">
        <v>31214</v>
      </c>
      <c r="I10" s="886">
        <v>31210</v>
      </c>
      <c r="J10" s="887"/>
      <c r="K10" s="888">
        <v>-4.3811510726110003E-2</v>
      </c>
      <c r="L10" s="886">
        <v>-966</v>
      </c>
      <c r="M10" s="891">
        <v>0.14779680311151155</v>
      </c>
      <c r="N10" s="889">
        <v>3116</v>
      </c>
      <c r="O10" s="891">
        <v>0.14467539980990951</v>
      </c>
      <c r="P10" s="889">
        <v>3501</v>
      </c>
      <c r="Q10" s="891">
        <f t="shared" si="0"/>
        <v>4.6101083032491053E-2</v>
      </c>
      <c r="R10" s="889">
        <f t="shared" si="1"/>
        <v>1277</v>
      </c>
      <c r="S10" s="891">
        <f t="shared" si="2"/>
        <v>7.7199157952859254E-2</v>
      </c>
      <c r="T10" s="889">
        <f t="shared" si="3"/>
        <v>2237</v>
      </c>
      <c r="U10" s="890">
        <f>[1]Cuadro_CCAA2!N82</f>
        <v>8.7001950404012263E-2</v>
      </c>
      <c r="V10" s="889">
        <f>[1]Cuadro_CCAA2!O82</f>
        <v>2498</v>
      </c>
    </row>
    <row r="11" spans="1:24" x14ac:dyDescent="0.25">
      <c r="B11" s="938" t="s">
        <v>41</v>
      </c>
      <c r="C11" s="886">
        <v>17328</v>
      </c>
      <c r="D11" s="886">
        <v>20674</v>
      </c>
      <c r="E11" s="886">
        <v>23074</v>
      </c>
      <c r="F11" s="886">
        <v>24476</v>
      </c>
      <c r="G11" s="886">
        <v>26198</v>
      </c>
      <c r="H11" s="886">
        <v>29233</v>
      </c>
      <c r="I11" s="886">
        <v>29190</v>
      </c>
      <c r="J11" s="887"/>
      <c r="K11" s="888">
        <v>0.19309787626962138</v>
      </c>
      <c r="L11" s="886">
        <v>3346</v>
      </c>
      <c r="M11" s="891">
        <v>0.11608783979878101</v>
      </c>
      <c r="N11" s="889">
        <v>2400</v>
      </c>
      <c r="O11" s="891">
        <v>6.0761029730432625E-2</v>
      </c>
      <c r="P11" s="889">
        <v>1402</v>
      </c>
      <c r="Q11" s="891">
        <f t="shared" si="0"/>
        <v>7.0354633109985354E-2</v>
      </c>
      <c r="R11" s="889">
        <f t="shared" si="1"/>
        <v>1722</v>
      </c>
      <c r="S11" s="891">
        <f t="shared" si="2"/>
        <v>0.1158485380563401</v>
      </c>
      <c r="T11" s="889">
        <f t="shared" si="3"/>
        <v>3035</v>
      </c>
      <c r="U11" s="890">
        <f>[1]Cuadro_CCAA2!N83</f>
        <v>9.9559272234150731E-2</v>
      </c>
      <c r="V11" s="889">
        <f>[1]Cuadro_CCAA2!O83</f>
        <v>2643</v>
      </c>
    </row>
    <row r="12" spans="1:24" x14ac:dyDescent="0.25">
      <c r="B12" s="938" t="s">
        <v>9</v>
      </c>
      <c r="C12" s="886">
        <v>21638</v>
      </c>
      <c r="D12" s="886">
        <v>23390</v>
      </c>
      <c r="E12" s="886">
        <v>25070</v>
      </c>
      <c r="F12" s="886">
        <v>26787</v>
      </c>
      <c r="G12" s="886">
        <v>34697</v>
      </c>
      <c r="H12" s="886">
        <v>40697</v>
      </c>
      <c r="I12" s="886">
        <v>40949</v>
      </c>
      <c r="J12" s="887"/>
      <c r="K12" s="888">
        <v>8.0968666235326836E-2</v>
      </c>
      <c r="L12" s="886">
        <v>1752</v>
      </c>
      <c r="M12" s="891">
        <v>7.1825566481402259E-2</v>
      </c>
      <c r="N12" s="889">
        <v>1680</v>
      </c>
      <c r="O12" s="891">
        <v>6.8488232947746308E-2</v>
      </c>
      <c r="P12" s="889">
        <v>1717</v>
      </c>
      <c r="Q12" s="891">
        <f t="shared" si="0"/>
        <v>0.29529249262702062</v>
      </c>
      <c r="R12" s="889">
        <f t="shared" si="1"/>
        <v>7910</v>
      </c>
      <c r="S12" s="891">
        <f t="shared" si="2"/>
        <v>0.17292561316540334</v>
      </c>
      <c r="T12" s="889">
        <f t="shared" si="3"/>
        <v>6000</v>
      </c>
      <c r="U12" s="890">
        <f>[1]Cuadro_CCAA2!N84</f>
        <v>0.1653765154533553</v>
      </c>
      <c r="V12" s="889">
        <f>[1]Cuadro_CCAA2!O84</f>
        <v>5811</v>
      </c>
      <c r="X12" s="921"/>
    </row>
    <row r="13" spans="1:24" x14ac:dyDescent="0.25">
      <c r="B13" s="938" t="s">
        <v>8</v>
      </c>
      <c r="C13" s="886">
        <v>15734</v>
      </c>
      <c r="D13" s="886">
        <v>17179</v>
      </c>
      <c r="E13" s="886">
        <v>17123</v>
      </c>
      <c r="F13" s="886">
        <v>17369</v>
      </c>
      <c r="G13" s="886">
        <v>17553</v>
      </c>
      <c r="H13" s="886">
        <v>17166</v>
      </c>
      <c r="I13" s="886">
        <v>17076</v>
      </c>
      <c r="J13" s="887"/>
      <c r="K13" s="888">
        <v>9.1839328841998302E-2</v>
      </c>
      <c r="L13" s="886">
        <v>1445</v>
      </c>
      <c r="M13" s="891">
        <v>-3.2597939344548577E-3</v>
      </c>
      <c r="N13" s="889">
        <v>-56</v>
      </c>
      <c r="O13" s="891">
        <v>1.4366641359574883E-2</v>
      </c>
      <c r="P13" s="889">
        <v>246</v>
      </c>
      <c r="Q13" s="891">
        <f t="shared" si="0"/>
        <v>1.0593586274396882E-2</v>
      </c>
      <c r="R13" s="889">
        <f t="shared" si="1"/>
        <v>184</v>
      </c>
      <c r="S13" s="891">
        <f t="shared" si="2"/>
        <v>-2.204751324559906E-2</v>
      </c>
      <c r="T13" s="889">
        <f t="shared" si="3"/>
        <v>-387</v>
      </c>
      <c r="U13" s="890">
        <f>[1]Cuadro_CCAA2!N85</f>
        <v>-3.4272141160502256E-2</v>
      </c>
      <c r="V13" s="889">
        <f>[1]Cuadro_CCAA2!O85</f>
        <v>-606</v>
      </c>
      <c r="X13" s="921"/>
    </row>
    <row r="14" spans="1:24" x14ac:dyDescent="0.25">
      <c r="B14" s="938" t="s">
        <v>7</v>
      </c>
      <c r="C14" s="886">
        <v>93374</v>
      </c>
      <c r="D14" s="886">
        <v>104776</v>
      </c>
      <c r="E14" s="886">
        <v>105589</v>
      </c>
      <c r="F14" s="886">
        <v>108712</v>
      </c>
      <c r="G14" s="886">
        <v>114173</v>
      </c>
      <c r="H14" s="886">
        <v>122589</v>
      </c>
      <c r="I14" s="886">
        <v>122895</v>
      </c>
      <c r="J14" s="887"/>
      <c r="K14" s="888">
        <v>0.12211108017221073</v>
      </c>
      <c r="L14" s="886">
        <v>11402</v>
      </c>
      <c r="M14" s="891">
        <v>7.7594105520348844E-3</v>
      </c>
      <c r="N14" s="889">
        <v>813</v>
      </c>
      <c r="O14" s="891">
        <v>2.9576944568089569E-2</v>
      </c>
      <c r="P14" s="889">
        <v>3123</v>
      </c>
      <c r="Q14" s="891">
        <f t="shared" si="0"/>
        <v>5.0233644859813076E-2</v>
      </c>
      <c r="R14" s="889">
        <f t="shared" si="1"/>
        <v>5461</v>
      </c>
      <c r="S14" s="891">
        <f t="shared" si="2"/>
        <v>7.3712699149536265E-2</v>
      </c>
      <c r="T14" s="889">
        <f t="shared" si="3"/>
        <v>8416</v>
      </c>
      <c r="U14" s="890">
        <f>[1]Cuadro_CCAA2!N86</f>
        <v>7.0980392156862804E-2</v>
      </c>
      <c r="V14" s="889">
        <f>[1]Cuadro_CCAA2!O86</f>
        <v>8145</v>
      </c>
      <c r="X14" s="921"/>
    </row>
    <row r="15" spans="1:24" x14ac:dyDescent="0.25">
      <c r="B15" s="938" t="s">
        <v>43</v>
      </c>
      <c r="C15" s="886">
        <v>57838</v>
      </c>
      <c r="D15" s="886">
        <v>62182</v>
      </c>
      <c r="E15" s="886">
        <v>59849</v>
      </c>
      <c r="F15" s="886">
        <v>63814</v>
      </c>
      <c r="G15" s="886">
        <v>67338</v>
      </c>
      <c r="H15" s="886">
        <v>72357</v>
      </c>
      <c r="I15" s="886">
        <v>72052</v>
      </c>
      <c r="J15" s="887"/>
      <c r="K15" s="888">
        <v>7.5106331477575283E-2</v>
      </c>
      <c r="L15" s="886">
        <v>4344</v>
      </c>
      <c r="M15" s="891">
        <v>-3.7518896143578506E-2</v>
      </c>
      <c r="N15" s="889">
        <v>-2333</v>
      </c>
      <c r="O15" s="891">
        <v>6.6250062657688513E-2</v>
      </c>
      <c r="P15" s="889">
        <v>3965</v>
      </c>
      <c r="Q15" s="891">
        <f t="shared" si="0"/>
        <v>5.5222991819976697E-2</v>
      </c>
      <c r="R15" s="889">
        <f t="shared" si="1"/>
        <v>3524</v>
      </c>
      <c r="S15" s="891">
        <f t="shared" si="2"/>
        <v>7.4534438207253029E-2</v>
      </c>
      <c r="T15" s="889">
        <f t="shared" si="3"/>
        <v>5019</v>
      </c>
      <c r="U15" s="890">
        <f>[1]Cuadro_CCAA2!N87</f>
        <v>7.2968787228973042E-2</v>
      </c>
      <c r="V15" s="889">
        <f>[1]Cuadro_CCAA2!O87</f>
        <v>4900</v>
      </c>
      <c r="X15" s="921"/>
    </row>
    <row r="16" spans="1:24" x14ac:dyDescent="0.25">
      <c r="B16" s="938" t="s">
        <v>44</v>
      </c>
      <c r="C16" s="886">
        <v>155037</v>
      </c>
      <c r="D16" s="886">
        <v>163730</v>
      </c>
      <c r="E16" s="886">
        <v>156934</v>
      </c>
      <c r="F16" s="886">
        <v>166875</v>
      </c>
      <c r="G16" s="886">
        <v>187874</v>
      </c>
      <c r="H16" s="886">
        <v>201720</v>
      </c>
      <c r="I16" s="886">
        <v>202557</v>
      </c>
      <c r="J16" s="887"/>
      <c r="K16" s="888">
        <v>5.6070486400020547E-2</v>
      </c>
      <c r="L16" s="886">
        <v>8693</v>
      </c>
      <c r="M16" s="891">
        <v>-4.1507359677517841E-2</v>
      </c>
      <c r="N16" s="889">
        <v>-6796</v>
      </c>
      <c r="O16" s="891">
        <v>6.3345100488103379E-2</v>
      </c>
      <c r="P16" s="889">
        <v>9941</v>
      </c>
      <c r="Q16" s="891">
        <f t="shared" si="0"/>
        <v>0.12583670411985026</v>
      </c>
      <c r="R16" s="889">
        <f t="shared" si="1"/>
        <v>20999</v>
      </c>
      <c r="S16" s="891">
        <f t="shared" si="2"/>
        <v>7.3698329731628709E-2</v>
      </c>
      <c r="T16" s="889">
        <f t="shared" si="3"/>
        <v>13846</v>
      </c>
      <c r="U16" s="890">
        <f>[1]Cuadro_CCAA2!N88</f>
        <v>7.3325950222288272E-2</v>
      </c>
      <c r="V16" s="889">
        <f>[1]Cuadro_CCAA2!O88</f>
        <v>13838</v>
      </c>
      <c r="X16" s="921"/>
    </row>
    <row r="17" spans="2:26" x14ac:dyDescent="0.25">
      <c r="B17" s="938" t="s">
        <v>6</v>
      </c>
      <c r="C17" s="886">
        <v>74354</v>
      </c>
      <c r="D17" s="886">
        <v>88242</v>
      </c>
      <c r="E17" s="886">
        <v>102104</v>
      </c>
      <c r="F17" s="886">
        <v>117265</v>
      </c>
      <c r="G17" s="886">
        <v>133839</v>
      </c>
      <c r="H17" s="886">
        <v>146290</v>
      </c>
      <c r="I17" s="886">
        <v>144001</v>
      </c>
      <c r="J17" s="887"/>
      <c r="K17" s="888">
        <v>0.18678215025418932</v>
      </c>
      <c r="L17" s="886">
        <v>13888</v>
      </c>
      <c r="M17" s="891">
        <v>0.15709072777135602</v>
      </c>
      <c r="N17" s="889">
        <v>13862</v>
      </c>
      <c r="O17" s="891">
        <v>0.14848585755700072</v>
      </c>
      <c r="P17" s="889">
        <v>15161</v>
      </c>
      <c r="Q17" s="891">
        <f t="shared" si="0"/>
        <v>0.14133799513921463</v>
      </c>
      <c r="R17" s="889">
        <f t="shared" si="1"/>
        <v>16574</v>
      </c>
      <c r="S17" s="891">
        <f t="shared" si="2"/>
        <v>9.3029684919941014E-2</v>
      </c>
      <c r="T17" s="889">
        <f t="shared" si="3"/>
        <v>12451</v>
      </c>
      <c r="U17" s="890">
        <f>[1]Cuadro_CCAA2!N89</f>
        <v>6.6255470074711331E-2</v>
      </c>
      <c r="V17" s="889">
        <f>[1]Cuadro_CCAA2!O89</f>
        <v>8948</v>
      </c>
      <c r="X17" s="921"/>
    </row>
    <row r="18" spans="2:26" x14ac:dyDescent="0.25">
      <c r="B18" s="938" t="s">
        <v>5</v>
      </c>
      <c r="C18" s="886">
        <v>29189</v>
      </c>
      <c r="D18" s="886">
        <v>28237</v>
      </c>
      <c r="E18" s="886">
        <v>29065</v>
      </c>
      <c r="F18" s="886">
        <v>31070</v>
      </c>
      <c r="G18" s="886">
        <v>32795</v>
      </c>
      <c r="H18" s="886">
        <v>35293</v>
      </c>
      <c r="I18" s="886">
        <v>34931</v>
      </c>
      <c r="J18" s="887"/>
      <c r="K18" s="888">
        <v>-3.2615026208503206E-2</v>
      </c>
      <c r="L18" s="886">
        <v>-952</v>
      </c>
      <c r="M18" s="891">
        <v>2.9323228388284939E-2</v>
      </c>
      <c r="N18" s="889">
        <v>828</v>
      </c>
      <c r="O18" s="891">
        <v>6.8983313263375257E-2</v>
      </c>
      <c r="P18" s="889">
        <v>2005</v>
      </c>
      <c r="Q18" s="891">
        <f t="shared" si="0"/>
        <v>5.551979401351792E-2</v>
      </c>
      <c r="R18" s="889">
        <f t="shared" si="1"/>
        <v>1725</v>
      </c>
      <c r="S18" s="891">
        <f t="shared" si="2"/>
        <v>7.6170147888397599E-2</v>
      </c>
      <c r="T18" s="889">
        <f t="shared" si="3"/>
        <v>2498</v>
      </c>
      <c r="U18" s="890">
        <f>[1]Cuadro_CCAA2!N90</f>
        <v>7.3610769609048443E-2</v>
      </c>
      <c r="V18" s="889">
        <f>[1]Cuadro_CCAA2!O90</f>
        <v>2395</v>
      </c>
      <c r="X18" s="921"/>
    </row>
    <row r="19" spans="2:26" x14ac:dyDescent="0.25">
      <c r="B19" s="938" t="s">
        <v>38</v>
      </c>
      <c r="C19" s="886">
        <v>60099</v>
      </c>
      <c r="D19" s="886">
        <v>61636</v>
      </c>
      <c r="E19" s="886">
        <v>62544</v>
      </c>
      <c r="F19" s="886">
        <v>65061</v>
      </c>
      <c r="G19" s="886">
        <v>68103</v>
      </c>
      <c r="H19" s="886">
        <v>73691</v>
      </c>
      <c r="I19" s="886">
        <v>73751</v>
      </c>
      <c r="J19" s="887"/>
      <c r="K19" s="888">
        <v>2.5574468793158056E-2</v>
      </c>
      <c r="L19" s="886">
        <v>1537</v>
      </c>
      <c r="M19" s="891">
        <v>1.4731650334220303E-2</v>
      </c>
      <c r="N19" s="889">
        <v>908</v>
      </c>
      <c r="O19" s="891">
        <v>4.0243668457405901E-2</v>
      </c>
      <c r="P19" s="889">
        <v>2517</v>
      </c>
      <c r="Q19" s="891">
        <f t="shared" si="0"/>
        <v>4.6756121178586296E-2</v>
      </c>
      <c r="R19" s="889">
        <f t="shared" si="1"/>
        <v>3042</v>
      </c>
      <c r="S19" s="891">
        <f t="shared" si="2"/>
        <v>8.2052185659956312E-2</v>
      </c>
      <c r="T19" s="889">
        <f t="shared" si="3"/>
        <v>5588</v>
      </c>
      <c r="U19" s="890">
        <f>[1]Cuadro_CCAA2!N91</f>
        <v>7.2819841443014122E-2</v>
      </c>
      <c r="V19" s="889">
        <f>[1]Cuadro_CCAA2!O91</f>
        <v>5006</v>
      </c>
      <c r="X19" s="921"/>
    </row>
    <row r="20" spans="2:26" x14ac:dyDescent="0.25">
      <c r="B20" s="938" t="s">
        <v>45</v>
      </c>
      <c r="C20" s="886">
        <v>141699</v>
      </c>
      <c r="D20" s="886">
        <v>143622</v>
      </c>
      <c r="E20" s="886">
        <v>133442</v>
      </c>
      <c r="F20" s="886">
        <v>152686</v>
      </c>
      <c r="G20" s="886">
        <v>163762</v>
      </c>
      <c r="H20" s="886">
        <v>177795</v>
      </c>
      <c r="I20" s="886">
        <v>176438</v>
      </c>
      <c r="J20" s="887"/>
      <c r="K20" s="888">
        <v>1.3571020261258004E-2</v>
      </c>
      <c r="L20" s="886">
        <v>1923</v>
      </c>
      <c r="M20" s="891">
        <v>-7.0880505772096147E-2</v>
      </c>
      <c r="N20" s="889">
        <v>-10180</v>
      </c>
      <c r="O20" s="891">
        <v>0.14421246683952571</v>
      </c>
      <c r="P20" s="889">
        <v>19244</v>
      </c>
      <c r="Q20" s="891">
        <f t="shared" si="0"/>
        <v>7.2541031921721677E-2</v>
      </c>
      <c r="R20" s="889">
        <f t="shared" si="1"/>
        <v>11076</v>
      </c>
      <c r="S20" s="891">
        <f t="shared" si="2"/>
        <v>8.5691430246333189E-2</v>
      </c>
      <c r="T20" s="889">
        <f t="shared" si="3"/>
        <v>14033</v>
      </c>
      <c r="U20" s="890">
        <f>[1]Cuadro_CCAA2!N92</f>
        <v>8.6467646986378988E-2</v>
      </c>
      <c r="V20" s="889">
        <f>[1]Cuadro_CCAA2!O92</f>
        <v>14042</v>
      </c>
      <c r="X20" s="921"/>
    </row>
    <row r="21" spans="2:26" x14ac:dyDescent="0.25">
      <c r="B21" s="938" t="s">
        <v>46</v>
      </c>
      <c r="C21" s="886">
        <v>34999</v>
      </c>
      <c r="D21" s="886">
        <v>35054</v>
      </c>
      <c r="E21" s="886">
        <v>35294</v>
      </c>
      <c r="F21" s="886">
        <v>37047</v>
      </c>
      <c r="G21" s="886">
        <v>37762</v>
      </c>
      <c r="H21" s="886">
        <v>40484</v>
      </c>
      <c r="I21" s="886">
        <v>40749</v>
      </c>
      <c r="J21" s="887"/>
      <c r="K21" s="888">
        <v>1.571473470670659E-3</v>
      </c>
      <c r="L21" s="886">
        <v>55</v>
      </c>
      <c r="M21" s="891">
        <v>6.8465795629599757E-3</v>
      </c>
      <c r="N21" s="889">
        <v>240</v>
      </c>
      <c r="O21" s="891">
        <v>4.9668498894996249E-2</v>
      </c>
      <c r="P21" s="889">
        <v>1753</v>
      </c>
      <c r="Q21" s="891">
        <f t="shared" si="0"/>
        <v>1.9299808351553427E-2</v>
      </c>
      <c r="R21" s="889">
        <f t="shared" si="1"/>
        <v>715</v>
      </c>
      <c r="S21" s="891">
        <f t="shared" si="2"/>
        <v>7.2083046448810917E-2</v>
      </c>
      <c r="T21" s="889">
        <f t="shared" si="3"/>
        <v>2722</v>
      </c>
      <c r="U21" s="890">
        <f>[1]Cuadro_CCAA2!N93</f>
        <v>7.4576092402626415E-2</v>
      </c>
      <c r="V21" s="889">
        <f>[1]Cuadro_CCAA2!O93</f>
        <v>2828</v>
      </c>
      <c r="X21" s="921"/>
    </row>
    <row r="22" spans="2:26" x14ac:dyDescent="0.25">
      <c r="B22" s="938" t="s">
        <v>47</v>
      </c>
      <c r="C22" s="886">
        <v>13668</v>
      </c>
      <c r="D22" s="886">
        <v>13801</v>
      </c>
      <c r="E22" s="886">
        <v>13661</v>
      </c>
      <c r="F22" s="886">
        <v>14164</v>
      </c>
      <c r="G22" s="886">
        <v>15245</v>
      </c>
      <c r="H22" s="886">
        <v>16142</v>
      </c>
      <c r="I22" s="886">
        <v>16216</v>
      </c>
      <c r="J22" s="887"/>
      <c r="K22" s="888">
        <v>9.7307579748318052E-3</v>
      </c>
      <c r="L22" s="886">
        <v>133</v>
      </c>
      <c r="M22" s="891">
        <v>-1.0144192449822453E-2</v>
      </c>
      <c r="N22" s="889">
        <v>-140</v>
      </c>
      <c r="O22" s="891">
        <v>3.6820144938145116E-2</v>
      </c>
      <c r="P22" s="889">
        <v>503</v>
      </c>
      <c r="Q22" s="891">
        <f t="shared" si="0"/>
        <v>7.6320248517367961E-2</v>
      </c>
      <c r="R22" s="889">
        <f t="shared" si="1"/>
        <v>1081</v>
      </c>
      <c r="S22" s="891">
        <f t="shared" si="2"/>
        <v>5.8838963594621152E-2</v>
      </c>
      <c r="T22" s="889">
        <f t="shared" si="3"/>
        <v>897</v>
      </c>
      <c r="U22" s="890">
        <f>[1]Cuadro_CCAA2!N94</f>
        <v>6.0354410514614543E-2</v>
      </c>
      <c r="V22" s="889">
        <f>[1]Cuadro_CCAA2!O94</f>
        <v>923</v>
      </c>
      <c r="X22" s="921"/>
    </row>
    <row r="23" spans="2:26" x14ac:dyDescent="0.25">
      <c r="B23" s="938" t="s">
        <v>48</v>
      </c>
      <c r="C23" s="886">
        <v>65017</v>
      </c>
      <c r="D23" s="886">
        <v>67062</v>
      </c>
      <c r="E23" s="886">
        <v>65757</v>
      </c>
      <c r="F23" s="886">
        <v>65741</v>
      </c>
      <c r="G23" s="886">
        <v>65206</v>
      </c>
      <c r="H23" s="886">
        <v>67674</v>
      </c>
      <c r="I23" s="886">
        <v>67502</v>
      </c>
      <c r="J23" s="887"/>
      <c r="K23" s="888">
        <v>3.1453312210652618E-2</v>
      </c>
      <c r="L23" s="886">
        <v>2045</v>
      </c>
      <c r="M23" s="891">
        <v>-1.9459604545047915E-2</v>
      </c>
      <c r="N23" s="889">
        <v>-1305</v>
      </c>
      <c r="O23" s="891">
        <v>-2.4332010280270211E-4</v>
      </c>
      <c r="P23" s="889">
        <v>-16</v>
      </c>
      <c r="Q23" s="891">
        <f t="shared" si="0"/>
        <v>-8.137996075508469E-3</v>
      </c>
      <c r="R23" s="889">
        <f t="shared" si="1"/>
        <v>-535</v>
      </c>
      <c r="S23" s="891">
        <f t="shared" si="2"/>
        <v>3.7849277673833726E-2</v>
      </c>
      <c r="T23" s="889">
        <f t="shared" si="3"/>
        <v>2468</v>
      </c>
      <c r="U23" s="890">
        <f>[1]Cuadro_CCAA2!N95</f>
        <v>3.5719765550679794E-2</v>
      </c>
      <c r="V23" s="889">
        <f>[1]Cuadro_CCAA2!O95</f>
        <v>2328</v>
      </c>
      <c r="X23" s="921"/>
    </row>
    <row r="24" spans="2:26" x14ac:dyDescent="0.25">
      <c r="B24" s="938" t="s">
        <v>49</v>
      </c>
      <c r="C24" s="886">
        <v>8100</v>
      </c>
      <c r="D24" s="886">
        <v>8282</v>
      </c>
      <c r="E24" s="886">
        <v>7638</v>
      </c>
      <c r="F24" s="886">
        <v>8004</v>
      </c>
      <c r="G24" s="886">
        <v>8548</v>
      </c>
      <c r="H24" s="886">
        <v>9180</v>
      </c>
      <c r="I24" s="886">
        <v>9150</v>
      </c>
      <c r="J24" s="887"/>
      <c r="K24" s="888">
        <v>2.246913580246912E-2</v>
      </c>
      <c r="L24" s="886">
        <v>182</v>
      </c>
      <c r="M24" s="891">
        <v>-7.7758995411736254E-2</v>
      </c>
      <c r="N24" s="889">
        <v>-644</v>
      </c>
      <c r="O24" s="891">
        <v>4.7918303220738423E-2</v>
      </c>
      <c r="P24" s="889">
        <v>366</v>
      </c>
      <c r="Q24" s="891">
        <f t="shared" si="0"/>
        <v>6.7966016991504175E-2</v>
      </c>
      <c r="R24" s="889">
        <f t="shared" si="1"/>
        <v>544</v>
      </c>
      <c r="S24" s="891">
        <f t="shared" si="2"/>
        <v>7.3935423490875118E-2</v>
      </c>
      <c r="T24" s="889">
        <f t="shared" si="3"/>
        <v>632</v>
      </c>
      <c r="U24" s="890">
        <f>[1]Cuadro_CCAA2!N96</f>
        <v>6.8675543097407088E-2</v>
      </c>
      <c r="V24" s="889">
        <f>[1]Cuadro_CCAA2!O96</f>
        <v>588</v>
      </c>
      <c r="X24" s="921"/>
    </row>
    <row r="25" spans="2:26" x14ac:dyDescent="0.25">
      <c r="B25" s="939" t="s">
        <v>4</v>
      </c>
      <c r="C25" s="902">
        <v>2763</v>
      </c>
      <c r="D25" s="902">
        <v>2906</v>
      </c>
      <c r="E25" s="902">
        <v>2799</v>
      </c>
      <c r="F25" s="902">
        <v>2999</v>
      </c>
      <c r="G25" s="902">
        <v>3188</v>
      </c>
      <c r="H25" s="902">
        <v>3407</v>
      </c>
      <c r="I25" s="902">
        <v>3415</v>
      </c>
      <c r="J25" s="903"/>
      <c r="K25" s="905">
        <v>5.1755338400289563E-2</v>
      </c>
      <c r="L25" s="902">
        <v>143</v>
      </c>
      <c r="M25" s="908">
        <v>-3.6820371644872729E-2</v>
      </c>
      <c r="N25" s="906">
        <v>-107</v>
      </c>
      <c r="O25" s="908">
        <v>7.1454090746695176E-2</v>
      </c>
      <c r="P25" s="906">
        <v>200</v>
      </c>
      <c r="Q25" s="908">
        <f t="shared" si="0"/>
        <v>6.302100700233404E-2</v>
      </c>
      <c r="R25" s="906">
        <f t="shared" si="1"/>
        <v>189</v>
      </c>
      <c r="S25" s="908">
        <f t="shared" si="2"/>
        <v>6.8695106649937276E-2</v>
      </c>
      <c r="T25" s="906">
        <f t="shared" si="3"/>
        <v>219</v>
      </c>
      <c r="U25" s="907">
        <f>[1]Cuadro_CCAA2!P99</f>
        <v>6.9527090510491663E-2</v>
      </c>
      <c r="V25" s="906">
        <f>[1]Cuadro_CCAA2!O97+[1]Cuadro_CCAA2!O98</f>
        <v>222</v>
      </c>
      <c r="X25" s="921"/>
      <c r="Y25" s="921"/>
      <c r="Z25" s="929"/>
    </row>
    <row r="26" spans="2:26" x14ac:dyDescent="0.25">
      <c r="B26" s="871" t="s">
        <v>3</v>
      </c>
      <c r="C26" s="872">
        <v>1054275</v>
      </c>
      <c r="D26" s="872">
        <v>1115183</v>
      </c>
      <c r="E26" s="872">
        <v>1124230</v>
      </c>
      <c r="F26" s="872">
        <v>1222142</v>
      </c>
      <c r="G26" s="872">
        <v>1313437</v>
      </c>
      <c r="H26" s="872">
        <v>1411866</v>
      </c>
      <c r="I26" s="872">
        <v>1408466</v>
      </c>
      <c r="J26" s="873"/>
      <c r="K26" s="874">
        <v>5.7772402836072212E-2</v>
      </c>
      <c r="L26" s="875">
        <v>60908</v>
      </c>
      <c r="M26" s="876">
        <v>8.1125698652149136E-3</v>
      </c>
      <c r="N26" s="872">
        <v>9047</v>
      </c>
      <c r="O26" s="877">
        <v>8.7092498865890322E-2</v>
      </c>
      <c r="P26" s="878">
        <v>97912</v>
      </c>
      <c r="Q26" s="877">
        <f t="shared" si="0"/>
        <v>7.4700812180581222E-2</v>
      </c>
      <c r="R26" s="878">
        <f t="shared" si="1"/>
        <v>91295</v>
      </c>
      <c r="S26" s="877">
        <f t="shared" ref="S26" si="4">H26/G26-1</f>
        <v>7.4940023769697328E-2</v>
      </c>
      <c r="T26" s="878">
        <f t="shared" ref="T26" si="5">H26-G26</f>
        <v>98429</v>
      </c>
      <c r="U26" s="877">
        <f>[1]Cuadro_CCAA2!N99</f>
        <v>7.1460576373743034E-2</v>
      </c>
      <c r="V26" s="878">
        <f>SUM(V8:V25)</f>
        <v>93937</v>
      </c>
    </row>
  </sheetData>
  <mergeCells count="9">
    <mergeCell ref="B3:U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EVO_resolPIA!C8:I8</xm:f>
              <xm:sqref>J8</xm:sqref>
            </x14:sparkline>
            <x14:sparkline>
              <xm:f>EVO_resolPIA!C9:I9</xm:f>
              <xm:sqref>J9</xm:sqref>
            </x14:sparkline>
            <x14:sparkline>
              <xm:f>EVO_resolPIA!C10:I10</xm:f>
              <xm:sqref>J10</xm:sqref>
            </x14:sparkline>
            <x14:sparkline>
              <xm:f>EVO_resolPIA!C11:I11</xm:f>
              <xm:sqref>J11</xm:sqref>
            </x14:sparkline>
            <x14:sparkline>
              <xm:f>EVO_resolPIA!C12:I12</xm:f>
              <xm:sqref>J12</xm:sqref>
            </x14:sparkline>
            <x14:sparkline>
              <xm:f>EVO_resolPIA!C13:I13</xm:f>
              <xm:sqref>J13</xm:sqref>
            </x14:sparkline>
            <x14:sparkline>
              <xm:f>EVO_resolPIA!C14:I14</xm:f>
              <xm:sqref>J14</xm:sqref>
            </x14:sparkline>
            <x14:sparkline>
              <xm:f>EVO_resolPIA!C15:I15</xm:f>
              <xm:sqref>J15</xm:sqref>
            </x14:sparkline>
            <x14:sparkline>
              <xm:f>EVO_resolPIA!C16:I16</xm:f>
              <xm:sqref>J16</xm:sqref>
            </x14:sparkline>
            <x14:sparkline>
              <xm:f>EVO_resolPIA!C17:I17</xm:f>
              <xm:sqref>J17</xm:sqref>
            </x14:sparkline>
            <x14:sparkline>
              <xm:f>EVO_resolPIA!C18:I18</xm:f>
              <xm:sqref>J18</xm:sqref>
            </x14:sparkline>
            <x14:sparkline>
              <xm:f>EVO_resolPIA!C19:I19</xm:f>
              <xm:sqref>J19</xm:sqref>
            </x14:sparkline>
            <x14:sparkline>
              <xm:f>EVO_resolPIA!C20:I20</xm:f>
              <xm:sqref>J20</xm:sqref>
            </x14:sparkline>
            <x14:sparkline>
              <xm:f>EVO_resolPIA!C21:I21</xm:f>
              <xm:sqref>J21</xm:sqref>
            </x14:sparkline>
            <x14:sparkline>
              <xm:f>EVO_resolPIA!C22:I22</xm:f>
              <xm:sqref>J22</xm:sqref>
            </x14:sparkline>
            <x14:sparkline>
              <xm:f>EVO_resolPIA!C23:I23</xm:f>
              <xm:sqref>J23</xm:sqref>
            </x14:sparkline>
            <x14:sparkline>
              <xm:f>EVO_resolPIA!C24:I24</xm:f>
              <xm:sqref>J24</xm:sqref>
            </x14:sparkline>
            <x14:sparkline>
              <xm:f>EVO_resolPIA!C25:I25</xm:f>
              <xm:sqref>J25</xm:sqref>
            </x14:sparkline>
            <x14:sparkline>
              <xm:f>EVO_resolPIA!C26:I26</xm:f>
              <xm:sqref>J26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465</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399.48641819942884</v>
      </c>
      <c r="F11" s="372">
        <v>0.34306417685692753</v>
      </c>
      <c r="G11" s="376">
        <v>584.99040428112266</v>
      </c>
      <c r="H11" s="372">
        <v>0.18502426126227142</v>
      </c>
      <c r="I11" s="366"/>
      <c r="J11" s="366"/>
      <c r="K11" s="366"/>
      <c r="L11" s="366"/>
      <c r="M11" s="366"/>
      <c r="N11" s="366"/>
      <c r="O11" s="366"/>
    </row>
    <row r="12" spans="1:18" ht="15" customHeight="1" x14ac:dyDescent="0.2">
      <c r="B12" s="368" t="s">
        <v>10</v>
      </c>
      <c r="C12" s="375">
        <v>213.36765957446809</v>
      </c>
      <c r="D12" s="370">
        <v>0.45194889095842095</v>
      </c>
      <c r="E12" s="377">
        <v>407.25224932249336</v>
      </c>
      <c r="F12" s="373">
        <v>0.58954659933871478</v>
      </c>
      <c r="G12" s="377">
        <v>473.88492134831489</v>
      </c>
      <c r="H12" s="373">
        <v>0.41748820976972223</v>
      </c>
      <c r="I12" s="366"/>
      <c r="J12" s="366"/>
      <c r="K12" s="366"/>
      <c r="L12" s="366"/>
      <c r="M12" s="366"/>
      <c r="N12" s="366"/>
      <c r="O12" s="366"/>
    </row>
    <row r="13" spans="1:18" ht="15" customHeight="1" x14ac:dyDescent="0.2">
      <c r="B13" s="368" t="s">
        <v>40</v>
      </c>
      <c r="C13" s="375">
        <v>350.79961538461532</v>
      </c>
      <c r="D13" s="370">
        <v>0.40061321602013583</v>
      </c>
      <c r="E13" s="377">
        <v>392.8804568902018</v>
      </c>
      <c r="F13" s="373">
        <v>0.47258494671478934</v>
      </c>
      <c r="G13" s="377">
        <v>447.18215564738517</v>
      </c>
      <c r="H13" s="373">
        <v>0.44511252452833394</v>
      </c>
      <c r="I13" s="366"/>
      <c r="J13" s="366"/>
      <c r="K13" s="366"/>
      <c r="L13" s="366"/>
      <c r="M13" s="366"/>
      <c r="N13" s="366"/>
      <c r="O13" s="366"/>
    </row>
    <row r="14" spans="1:18" ht="15" customHeight="1" x14ac:dyDescent="0.2">
      <c r="B14" s="368" t="s">
        <v>41</v>
      </c>
      <c r="C14" s="375">
        <v>641.70000000000005</v>
      </c>
      <c r="D14" s="370">
        <v>0</v>
      </c>
      <c r="E14" s="377">
        <v>575.71107737373734</v>
      </c>
      <c r="F14" s="373">
        <v>0.24953046242665064</v>
      </c>
      <c r="G14" s="377">
        <v>558.32174311926633</v>
      </c>
      <c r="H14" s="373">
        <v>0.2557517990028581</v>
      </c>
      <c r="I14" s="366"/>
      <c r="J14" s="366"/>
      <c r="K14" s="366"/>
      <c r="L14" s="366"/>
      <c r="M14" s="366"/>
      <c r="N14" s="366"/>
      <c r="O14" s="366"/>
    </row>
    <row r="15" spans="1:18" ht="15" customHeight="1" x14ac:dyDescent="0.2">
      <c r="B15" s="368" t="s">
        <v>9</v>
      </c>
      <c r="C15" s="375">
        <v>318.8483333333333</v>
      </c>
      <c r="D15" s="370">
        <v>0.6645376816574613</v>
      </c>
      <c r="E15" s="377">
        <v>294.10985046728837</v>
      </c>
      <c r="F15" s="373">
        <v>0.69464268431587595</v>
      </c>
      <c r="G15" s="377">
        <v>481.5277083333329</v>
      </c>
      <c r="H15" s="373">
        <v>0.57441032445481655</v>
      </c>
      <c r="I15" s="366"/>
      <c r="J15" s="366"/>
      <c r="K15" s="366"/>
      <c r="L15" s="366"/>
      <c r="M15" s="366"/>
      <c r="N15" s="366"/>
      <c r="O15" s="366"/>
    </row>
    <row r="16" spans="1:18" ht="15" customHeight="1" x14ac:dyDescent="0.2">
      <c r="B16" s="368" t="s">
        <v>8</v>
      </c>
      <c r="C16" s="375">
        <v>470.66800000000012</v>
      </c>
      <c r="D16" s="370">
        <v>0.56494064177977688</v>
      </c>
      <c r="E16" s="377">
        <v>321.31769230769225</v>
      </c>
      <c r="F16" s="373">
        <v>0.47769722453628849</v>
      </c>
      <c r="G16" s="377">
        <v>466.97571428571399</v>
      </c>
      <c r="H16" s="373">
        <v>0.56991308102453242</v>
      </c>
      <c r="I16" s="366"/>
      <c r="J16" s="366"/>
      <c r="K16" s="366"/>
      <c r="L16" s="366"/>
      <c r="M16" s="366"/>
      <c r="N16" s="366"/>
      <c r="O16" s="366"/>
    </row>
    <row r="17" spans="1:15" ht="15" customHeight="1" x14ac:dyDescent="0.2">
      <c r="B17" s="368" t="s">
        <v>7</v>
      </c>
      <c r="C17" s="375">
        <v>321.58</v>
      </c>
      <c r="D17" s="370">
        <v>0</v>
      </c>
      <c r="E17" s="377">
        <v>421.01314618644506</v>
      </c>
      <c r="F17" s="373">
        <v>0.65203579710122028</v>
      </c>
      <c r="G17" s="377">
        <v>570.4263490373412</v>
      </c>
      <c r="H17" s="373">
        <v>0.54542262239773276</v>
      </c>
      <c r="I17" s="366"/>
      <c r="J17" s="366"/>
      <c r="K17" s="366"/>
      <c r="L17" s="366"/>
      <c r="M17" s="366"/>
      <c r="N17" s="366"/>
      <c r="O17" s="366"/>
    </row>
    <row r="18" spans="1:15" ht="15" customHeight="1" x14ac:dyDescent="0.2">
      <c r="B18" s="368" t="s">
        <v>43</v>
      </c>
      <c r="C18" s="375">
        <v>252.79092088934746</v>
      </c>
      <c r="D18" s="370">
        <v>0.41372940756209009</v>
      </c>
      <c r="E18" s="377">
        <v>414.99981572083755</v>
      </c>
      <c r="F18" s="373">
        <v>0.52328939613514225</v>
      </c>
      <c r="G18" s="377">
        <v>481.18772028526661</v>
      </c>
      <c r="H18" s="373">
        <v>0.58067925803285414</v>
      </c>
      <c r="I18" s="366"/>
      <c r="J18" s="366"/>
      <c r="K18" s="366"/>
      <c r="L18" s="366"/>
      <c r="M18" s="366"/>
      <c r="N18" s="366"/>
      <c r="O18" s="366"/>
    </row>
    <row r="19" spans="1:15" ht="15" customHeight="1" x14ac:dyDescent="0.2">
      <c r="B19" s="368" t="s">
        <v>44</v>
      </c>
      <c r="C19" s="375">
        <v>597.2833333333333</v>
      </c>
      <c r="D19" s="370">
        <v>0.38915995086028554</v>
      </c>
      <c r="E19" s="377">
        <v>598.63562018698917</v>
      </c>
      <c r="F19" s="373">
        <v>0.32967172480224011</v>
      </c>
      <c r="G19" s="377">
        <v>593.42702528931841</v>
      </c>
      <c r="H19" s="373">
        <v>0.33662592234136601</v>
      </c>
      <c r="I19" s="366"/>
      <c r="J19" s="366"/>
      <c r="K19" s="366"/>
      <c r="L19" s="366"/>
      <c r="M19" s="366"/>
      <c r="N19" s="366"/>
      <c r="O19" s="366"/>
    </row>
    <row r="20" spans="1:15" ht="15" customHeight="1" x14ac:dyDescent="0.2">
      <c r="B20" s="368" t="s">
        <v>6</v>
      </c>
      <c r="C20" s="375">
        <v>1419.1664705882363</v>
      </c>
      <c r="D20" s="370">
        <v>0.3628375255511046</v>
      </c>
      <c r="E20" s="377">
        <v>987.07418293936246</v>
      </c>
      <c r="F20" s="373">
        <v>0.38613272471989701</v>
      </c>
      <c r="G20" s="440">
        <v>890.44628932857518</v>
      </c>
      <c r="H20" s="373">
        <v>0.35858715700455196</v>
      </c>
      <c r="I20" s="366"/>
      <c r="J20" s="366"/>
      <c r="K20" s="366"/>
      <c r="L20" s="366"/>
      <c r="M20" s="366"/>
      <c r="N20" s="366"/>
      <c r="O20" s="366"/>
    </row>
    <row r="21" spans="1:15" ht="15" customHeight="1" x14ac:dyDescent="0.2">
      <c r="B21" s="368" t="s">
        <v>5</v>
      </c>
      <c r="C21" s="375">
        <v>337.41333333333336</v>
      </c>
      <c r="D21" s="370">
        <v>0.54679191819894724</v>
      </c>
      <c r="E21" s="377">
        <v>348.81892770105509</v>
      </c>
      <c r="F21" s="373">
        <v>0.41414922696528494</v>
      </c>
      <c r="G21" s="377">
        <v>485.55884415584251</v>
      </c>
      <c r="H21" s="373">
        <v>0.43480680965339386</v>
      </c>
      <c r="I21" s="366"/>
      <c r="J21" s="366"/>
      <c r="K21" s="366"/>
      <c r="L21" s="366"/>
      <c r="M21" s="366"/>
      <c r="N21" s="366"/>
      <c r="O21" s="366"/>
    </row>
    <row r="22" spans="1:15" ht="15" customHeight="1" x14ac:dyDescent="0.2">
      <c r="B22" s="368" t="s">
        <v>38</v>
      </c>
      <c r="C22" s="375">
        <v>221.42849999999999</v>
      </c>
      <c r="D22" s="370">
        <v>0.40296658888335535</v>
      </c>
      <c r="E22" s="377">
        <v>367.65251239669789</v>
      </c>
      <c r="F22" s="373">
        <v>0.52281988545407565</v>
      </c>
      <c r="G22" s="377">
        <v>392.83599482758865</v>
      </c>
      <c r="H22" s="373">
        <v>0.52485533557057518</v>
      </c>
      <c r="I22" s="366"/>
      <c r="J22" s="366"/>
      <c r="K22" s="366"/>
      <c r="L22" s="366"/>
      <c r="M22" s="366"/>
      <c r="N22" s="366"/>
      <c r="O22" s="366"/>
    </row>
    <row r="23" spans="1:15" ht="15" customHeight="1" x14ac:dyDescent="0.2">
      <c r="B23" s="368" t="s">
        <v>45</v>
      </c>
      <c r="C23" s="375">
        <v>371.27</v>
      </c>
      <c r="D23" s="370">
        <v>0.22005310824546531</v>
      </c>
      <c r="E23" s="377">
        <v>591.24178677686393</v>
      </c>
      <c r="F23" s="373">
        <v>0.25546779506691664</v>
      </c>
      <c r="G23" s="377">
        <v>608.69420989797868</v>
      </c>
      <c r="H23" s="373">
        <v>0.24036205491557208</v>
      </c>
      <c r="I23" s="366"/>
      <c r="J23" s="366"/>
      <c r="K23" s="366"/>
      <c r="L23" s="366"/>
      <c r="M23" s="366"/>
      <c r="N23" s="366"/>
      <c r="O23" s="366"/>
    </row>
    <row r="24" spans="1:15" ht="15" customHeight="1" x14ac:dyDescent="0.2">
      <c r="B24" s="368" t="s">
        <v>46</v>
      </c>
      <c r="C24" s="375" t="s">
        <v>374</v>
      </c>
      <c r="D24" s="370" t="s">
        <v>374</v>
      </c>
      <c r="E24" s="377">
        <v>426.0873245614041</v>
      </c>
      <c r="F24" s="373">
        <v>0.41186187043394068</v>
      </c>
      <c r="G24" s="377">
        <v>624.94277673546333</v>
      </c>
      <c r="H24" s="373">
        <v>0.30783177616475266</v>
      </c>
      <c r="I24" s="366"/>
      <c r="J24" s="366"/>
      <c r="K24" s="366"/>
      <c r="L24" s="366"/>
      <c r="M24" s="366"/>
      <c r="N24" s="366"/>
      <c r="O24" s="366"/>
    </row>
    <row r="25" spans="1:15" ht="15" customHeight="1" x14ac:dyDescent="0.2">
      <c r="B25" s="368" t="s">
        <v>47</v>
      </c>
      <c r="C25" s="375">
        <v>1122.2684615384615</v>
      </c>
      <c r="D25" s="370">
        <v>0.47503884682930131</v>
      </c>
      <c r="E25" s="377">
        <v>704.79566607460163</v>
      </c>
      <c r="F25" s="373">
        <v>0.74984127804848244</v>
      </c>
      <c r="G25" s="377">
        <v>801.80858369098678</v>
      </c>
      <c r="H25" s="373">
        <v>0.56881608205672218</v>
      </c>
      <c r="I25" s="366"/>
      <c r="J25" s="366"/>
      <c r="K25" s="366"/>
      <c r="L25" s="366"/>
      <c r="M25" s="366"/>
      <c r="N25" s="366"/>
      <c r="O25" s="366"/>
    </row>
    <row r="26" spans="1:15" ht="15" customHeight="1" x14ac:dyDescent="0.2">
      <c r="B26" s="368" t="s">
        <v>48</v>
      </c>
      <c r="C26" s="375">
        <v>300.50536585365853</v>
      </c>
      <c r="D26" s="370">
        <v>0.33030111370816551</v>
      </c>
      <c r="E26" s="377">
        <v>652.22232695140156</v>
      </c>
      <c r="F26" s="373">
        <v>0.31780426376677889</v>
      </c>
      <c r="G26" s="377">
        <v>711.3574679943107</v>
      </c>
      <c r="H26" s="373">
        <v>0.32814157300298008</v>
      </c>
      <c r="I26" s="366"/>
      <c r="J26" s="366"/>
      <c r="K26" s="366"/>
      <c r="L26" s="366"/>
      <c r="M26" s="366"/>
      <c r="N26" s="366"/>
      <c r="O26" s="366"/>
    </row>
    <row r="27" spans="1:15" ht="15" customHeight="1" x14ac:dyDescent="0.2">
      <c r="B27" s="368" t="s">
        <v>49</v>
      </c>
      <c r="C27" s="375">
        <v>692.45333333333338</v>
      </c>
      <c r="D27" s="370">
        <v>8.620130256640901E-2</v>
      </c>
      <c r="E27" s="377">
        <v>689.21295698924666</v>
      </c>
      <c r="F27" s="373">
        <v>0.11781180233535327</v>
      </c>
      <c r="G27" s="377">
        <v>697.53451820128578</v>
      </c>
      <c r="H27" s="373">
        <v>8.4524962644666954E-2</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466.3195910482014</v>
      </c>
      <c r="D29" s="371">
        <v>1.0839852065484661</v>
      </c>
      <c r="E29" s="378">
        <v>516.97288525859187</v>
      </c>
      <c r="F29" s="374">
        <v>0.55299450352561386</v>
      </c>
      <c r="G29" s="378">
        <v>573.14055468695472</v>
      </c>
      <c r="H29" s="374">
        <v>0.45758869093344168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464</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291.16235294117655</v>
      </c>
      <c r="D11" s="370">
        <v>0.32899886465742734</v>
      </c>
      <c r="E11" s="376">
        <v>334.77931034482748</v>
      </c>
      <c r="F11" s="372">
        <v>0.28985810454779526</v>
      </c>
      <c r="G11" s="376">
        <v>539.30013698630148</v>
      </c>
      <c r="H11" s="372">
        <v>0.24497928465501431</v>
      </c>
      <c r="I11" s="366"/>
      <c r="J11" s="366"/>
      <c r="K11" s="366"/>
      <c r="L11" s="366"/>
      <c r="M11" s="366"/>
      <c r="N11" s="366"/>
      <c r="O11" s="366"/>
    </row>
    <row r="12" spans="1:18" ht="15" customHeight="1" x14ac:dyDescent="0.2">
      <c r="B12" s="368" t="s">
        <v>10</v>
      </c>
      <c r="C12" s="375">
        <v>236.68402252614624</v>
      </c>
      <c r="D12" s="370">
        <v>0.3926881371681728</v>
      </c>
      <c r="E12" s="377">
        <v>196.77996825396826</v>
      </c>
      <c r="F12" s="373">
        <v>0.45153256761222132</v>
      </c>
      <c r="G12" s="377">
        <v>339.45748878923763</v>
      </c>
      <c r="H12" s="373">
        <v>0.28091940256258086</v>
      </c>
      <c r="I12" s="366"/>
      <c r="J12" s="366"/>
      <c r="K12" s="366"/>
      <c r="L12" s="366"/>
      <c r="M12" s="366"/>
      <c r="N12" s="366"/>
      <c r="O12" s="366"/>
    </row>
    <row r="13" spans="1:18" ht="15" customHeight="1" x14ac:dyDescent="0.2">
      <c r="B13" s="368" t="s">
        <v>40</v>
      </c>
      <c r="C13" s="375">
        <v>199.75959999999998</v>
      </c>
      <c r="D13" s="370">
        <v>0.25638158853763804</v>
      </c>
      <c r="E13" s="377">
        <v>298.44748427672909</v>
      </c>
      <c r="F13" s="373">
        <v>0.19498230098612521</v>
      </c>
      <c r="G13" s="377">
        <v>462.07633027522991</v>
      </c>
      <c r="H13" s="373">
        <v>0.21931264851790852</v>
      </c>
      <c r="I13" s="366"/>
      <c r="J13" s="366"/>
      <c r="K13" s="366"/>
      <c r="L13" s="366"/>
      <c r="M13" s="366"/>
      <c r="N13" s="366"/>
      <c r="O13" s="366"/>
    </row>
    <row r="14" spans="1:18" ht="15" customHeight="1" x14ac:dyDescent="0.2">
      <c r="B14" s="368" t="s">
        <v>41</v>
      </c>
      <c r="C14" s="375">
        <v>305.62710526315789</v>
      </c>
      <c r="D14" s="370">
        <v>0.40940996663058027</v>
      </c>
      <c r="E14" s="377">
        <v>295.89000016666665</v>
      </c>
      <c r="F14" s="373">
        <v>0.43117881949032422</v>
      </c>
      <c r="G14" s="377">
        <v>487.13115384615384</v>
      </c>
      <c r="H14" s="373">
        <v>0.39975924361881604</v>
      </c>
      <c r="I14" s="366"/>
      <c r="J14" s="366"/>
      <c r="K14" s="366"/>
      <c r="L14" s="366"/>
      <c r="M14" s="366"/>
      <c r="N14" s="366"/>
      <c r="O14" s="366"/>
    </row>
    <row r="15" spans="1:18" ht="15" customHeight="1" x14ac:dyDescent="0.2">
      <c r="B15" s="368" t="s">
        <v>9</v>
      </c>
      <c r="C15" s="375">
        <v>159.24042471042469</v>
      </c>
      <c r="D15" s="370">
        <v>0.90846935309036825</v>
      </c>
      <c r="E15" s="377">
        <v>191.70048295454578</v>
      </c>
      <c r="F15" s="373">
        <v>1.0042438853526097</v>
      </c>
      <c r="G15" s="377">
        <v>364.38016597510352</v>
      </c>
      <c r="H15" s="373">
        <v>0.89728999444853219</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v>240.58657963446649</v>
      </c>
      <c r="D17" s="370">
        <v>0.51730567558076046</v>
      </c>
      <c r="E17" s="377">
        <v>437.88500483558988</v>
      </c>
      <c r="F17" s="373">
        <v>0.6072261281746123</v>
      </c>
      <c r="G17" s="377">
        <v>589.88736842105448</v>
      </c>
      <c r="H17" s="373">
        <v>0.52947106349127482</v>
      </c>
      <c r="I17" s="366"/>
      <c r="J17" s="366"/>
      <c r="K17" s="366"/>
      <c r="L17" s="366"/>
      <c r="M17" s="366"/>
      <c r="N17" s="366"/>
      <c r="O17" s="366"/>
    </row>
    <row r="18" spans="1:15" ht="15" customHeight="1" x14ac:dyDescent="0.2">
      <c r="B18" s="368" t="s">
        <v>43</v>
      </c>
      <c r="C18" s="375">
        <v>192.22583076923084</v>
      </c>
      <c r="D18" s="370">
        <v>0.64161209474983161</v>
      </c>
      <c r="E18" s="377">
        <v>228.71793473684218</v>
      </c>
      <c r="F18" s="373">
        <v>0.72352707899265789</v>
      </c>
      <c r="G18" s="377">
        <v>247.73133070866146</v>
      </c>
      <c r="H18" s="373">
        <v>0.72178955097964914</v>
      </c>
      <c r="I18" s="366"/>
      <c r="J18" s="366"/>
      <c r="K18" s="366"/>
      <c r="L18" s="366"/>
      <c r="M18" s="366"/>
      <c r="N18" s="366"/>
      <c r="O18" s="366"/>
    </row>
    <row r="19" spans="1:15" ht="15" customHeight="1" x14ac:dyDescent="0.2">
      <c r="B19" s="368" t="s">
        <v>44</v>
      </c>
      <c r="C19" s="375">
        <v>203.28326335877864</v>
      </c>
      <c r="D19" s="370">
        <v>0.41249991747759995</v>
      </c>
      <c r="E19" s="377">
        <v>398.28282649253413</v>
      </c>
      <c r="F19" s="373">
        <v>0.14457206297624817</v>
      </c>
      <c r="G19" s="377">
        <v>407.71141447368313</v>
      </c>
      <c r="H19" s="373">
        <v>0.11273457250606538</v>
      </c>
      <c r="I19" s="366"/>
      <c r="J19" s="366"/>
      <c r="K19" s="366"/>
      <c r="L19" s="366"/>
      <c r="M19" s="366"/>
      <c r="N19" s="366"/>
      <c r="O19" s="366"/>
    </row>
    <row r="20" spans="1:15" ht="15" customHeight="1" x14ac:dyDescent="0.2">
      <c r="B20" s="368" t="s">
        <v>6</v>
      </c>
      <c r="C20" s="375">
        <v>439.35974789916031</v>
      </c>
      <c r="D20" s="370">
        <v>0.65996389721418269</v>
      </c>
      <c r="E20" s="377">
        <v>523.7863694267478</v>
      </c>
      <c r="F20" s="373">
        <v>0.48397809582684453</v>
      </c>
      <c r="G20" s="440">
        <v>705.45149717514346</v>
      </c>
      <c r="H20" s="373">
        <v>0.29334344411147545</v>
      </c>
      <c r="I20" s="366"/>
      <c r="J20" s="366"/>
      <c r="K20" s="366"/>
      <c r="L20" s="366"/>
      <c r="M20" s="366"/>
      <c r="N20" s="366"/>
      <c r="O20" s="366"/>
    </row>
    <row r="21" spans="1:15" ht="15" customHeight="1" x14ac:dyDescent="0.2">
      <c r="B21" s="368" t="s">
        <v>5</v>
      </c>
      <c r="C21" s="375">
        <v>286.49431095406374</v>
      </c>
      <c r="D21" s="370">
        <v>0.26207053235231492</v>
      </c>
      <c r="E21" s="377">
        <v>348.13312500000006</v>
      </c>
      <c r="F21" s="373">
        <v>0.29343525704234857</v>
      </c>
      <c r="G21" s="377">
        <v>373.41087500000009</v>
      </c>
      <c r="H21" s="373">
        <v>0.36231896180456091</v>
      </c>
      <c r="I21" s="366"/>
      <c r="J21" s="366"/>
      <c r="K21" s="366"/>
      <c r="L21" s="366"/>
      <c r="M21" s="366"/>
      <c r="N21" s="366"/>
      <c r="O21" s="366"/>
    </row>
    <row r="22" spans="1:15" ht="15" customHeight="1" x14ac:dyDescent="0.2">
      <c r="B22" s="368" t="s">
        <v>38</v>
      </c>
      <c r="C22" s="375">
        <v>193.26986039676697</v>
      </c>
      <c r="D22" s="370">
        <v>0.4436966059626124</v>
      </c>
      <c r="E22" s="377">
        <v>225.62200000000155</v>
      </c>
      <c r="F22" s="373">
        <v>0.45296225481513441</v>
      </c>
      <c r="G22" s="377">
        <v>359.99443050193071</v>
      </c>
      <c r="H22" s="373">
        <v>0.44618408101894413</v>
      </c>
      <c r="I22" s="366"/>
      <c r="J22" s="366"/>
      <c r="K22" s="366"/>
      <c r="L22" s="366"/>
      <c r="M22" s="366"/>
      <c r="N22" s="366"/>
      <c r="O22" s="366"/>
    </row>
    <row r="23" spans="1:15" ht="15" customHeight="1" x14ac:dyDescent="0.2">
      <c r="B23" s="368" t="s">
        <v>45</v>
      </c>
      <c r="C23" s="375">
        <v>319.55386416861836</v>
      </c>
      <c r="D23" s="370">
        <v>0.14100708990704253</v>
      </c>
      <c r="E23" s="377">
        <v>335.10290284360138</v>
      </c>
      <c r="F23" s="373">
        <v>0.17357934293125002</v>
      </c>
      <c r="G23" s="377">
        <v>464.97503370785995</v>
      </c>
      <c r="H23" s="373">
        <v>0.24174853486294606</v>
      </c>
      <c r="I23" s="366"/>
      <c r="J23" s="366"/>
      <c r="K23" s="366"/>
      <c r="L23" s="366"/>
      <c r="M23" s="366"/>
      <c r="N23" s="366"/>
      <c r="O23" s="366"/>
    </row>
    <row r="24" spans="1:15" ht="15" customHeight="1" x14ac:dyDescent="0.2">
      <c r="B24" s="368" t="s">
        <v>46</v>
      </c>
      <c r="C24" s="375">
        <v>361.19172413793075</v>
      </c>
      <c r="D24" s="370">
        <v>0.19990058904367744</v>
      </c>
      <c r="E24" s="377">
        <v>427.14144329896948</v>
      </c>
      <c r="F24" s="373">
        <v>9.0046172258716098E-2</v>
      </c>
      <c r="G24" s="377">
        <v>657.7051315789472</v>
      </c>
      <c r="H24" s="373">
        <v>0.20236885700501589</v>
      </c>
      <c r="I24" s="366"/>
      <c r="J24" s="366"/>
      <c r="K24" s="366"/>
      <c r="L24" s="366"/>
      <c r="M24" s="366"/>
      <c r="N24" s="366"/>
      <c r="O24" s="366"/>
    </row>
    <row r="25" spans="1:15" ht="15" customHeight="1" x14ac:dyDescent="0.2">
      <c r="B25" s="368" t="s">
        <v>47</v>
      </c>
      <c r="C25" s="375">
        <v>473.19079710144933</v>
      </c>
      <c r="D25" s="370">
        <v>0.71170209268794971</v>
      </c>
      <c r="E25" s="377">
        <v>541.58611111111111</v>
      </c>
      <c r="F25" s="373">
        <v>0.59094215094433522</v>
      </c>
      <c r="G25" s="377">
        <v>490.38166666666672</v>
      </c>
      <c r="H25" s="373">
        <v>0.62409125677642263</v>
      </c>
      <c r="I25" s="366"/>
      <c r="J25" s="366"/>
      <c r="K25" s="366"/>
      <c r="L25" s="366"/>
      <c r="M25" s="366"/>
      <c r="N25" s="366"/>
      <c r="O25" s="366"/>
    </row>
    <row r="26" spans="1:15" ht="15" customHeight="1" x14ac:dyDescent="0.2">
      <c r="B26" s="368" t="s">
        <v>48</v>
      </c>
      <c r="C26" s="375" t="s">
        <v>374</v>
      </c>
      <c r="D26" s="370" t="s">
        <v>374</v>
      </c>
      <c r="E26" s="377">
        <v>500</v>
      </c>
      <c r="F26" s="373">
        <v>0</v>
      </c>
      <c r="G26" s="377">
        <v>383.33333333333331</v>
      </c>
      <c r="H26" s="373">
        <v>0.27152165210427831</v>
      </c>
      <c r="I26" s="366"/>
      <c r="J26" s="366"/>
      <c r="K26" s="366"/>
      <c r="L26" s="366"/>
      <c r="M26" s="366"/>
      <c r="N26" s="366"/>
      <c r="O26" s="366"/>
    </row>
    <row r="27" spans="1:15" ht="15" customHeight="1" x14ac:dyDescent="0.2">
      <c r="B27" s="368" t="s">
        <v>49</v>
      </c>
      <c r="C27" s="375">
        <v>326.28294117647062</v>
      </c>
      <c r="D27" s="370">
        <v>0.18232886430949907</v>
      </c>
      <c r="E27" s="377">
        <v>321.92999999999995</v>
      </c>
      <c r="F27" s="373">
        <v>0.28983861381265491</v>
      </c>
      <c r="G27" s="377">
        <v>551.83111111111111</v>
      </c>
      <c r="H27" s="373">
        <v>0.2724928517466062</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238.9467550585756</v>
      </c>
      <c r="D29" s="371">
        <v>0.53535009051156413</v>
      </c>
      <c r="E29" s="378">
        <v>355.26786477806957</v>
      </c>
      <c r="F29" s="374">
        <v>0.57192393514750128</v>
      </c>
      <c r="G29" s="378">
        <v>480.90240588560926</v>
      </c>
      <c r="H29" s="374">
        <v>0.51656733114852771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463</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374</v>
      </c>
      <c r="D11" s="370" t="s">
        <v>374</v>
      </c>
      <c r="E11" s="376" t="s">
        <v>374</v>
      </c>
      <c r="F11" s="372" t="s">
        <v>374</v>
      </c>
      <c r="G11" s="376" t="s">
        <v>374</v>
      </c>
      <c r="H11" s="372" t="s">
        <v>374</v>
      </c>
      <c r="I11" s="366"/>
      <c r="J11" s="366"/>
      <c r="K11" s="366"/>
      <c r="L11" s="366"/>
      <c r="M11" s="366"/>
      <c r="N11" s="366"/>
      <c r="O11" s="366"/>
    </row>
    <row r="12" spans="1:18" ht="15" customHeight="1" x14ac:dyDescent="0.2">
      <c r="B12" s="368" t="s">
        <v>10</v>
      </c>
      <c r="C12" s="375" t="s">
        <v>374</v>
      </c>
      <c r="D12" s="370" t="s">
        <v>374</v>
      </c>
      <c r="E12" s="377" t="s">
        <v>374</v>
      </c>
      <c r="F12" s="373" t="s">
        <v>374</v>
      </c>
      <c r="G12" s="377" t="s">
        <v>374</v>
      </c>
      <c r="H12" s="373" t="s">
        <v>374</v>
      </c>
      <c r="I12" s="366"/>
      <c r="J12" s="366"/>
      <c r="K12" s="366"/>
      <c r="L12" s="366"/>
      <c r="M12" s="366"/>
      <c r="N12" s="366"/>
      <c r="O12" s="366"/>
    </row>
    <row r="13" spans="1:18" ht="15" customHeight="1" x14ac:dyDescent="0.2">
      <c r="B13" s="368" t="s">
        <v>40</v>
      </c>
      <c r="C13" s="375">
        <v>349.0037541163573</v>
      </c>
      <c r="D13" s="370">
        <v>0.51252969104361523</v>
      </c>
      <c r="E13" s="377" t="s">
        <v>374</v>
      </c>
      <c r="F13" s="373" t="s">
        <v>374</v>
      </c>
      <c r="G13" s="377" t="s">
        <v>374</v>
      </c>
      <c r="H13" s="373" t="s">
        <v>374</v>
      </c>
      <c r="I13" s="366"/>
      <c r="J13" s="366"/>
      <c r="K13" s="366"/>
      <c r="L13" s="366"/>
      <c r="M13" s="366"/>
      <c r="N13" s="366"/>
      <c r="O13" s="366"/>
    </row>
    <row r="14" spans="1:18" ht="15" customHeight="1" x14ac:dyDescent="0.2">
      <c r="B14" s="368" t="s">
        <v>41</v>
      </c>
      <c r="C14" s="375" t="s">
        <v>374</v>
      </c>
      <c r="D14" s="370" t="s">
        <v>374</v>
      </c>
      <c r="E14" s="377" t="s">
        <v>374</v>
      </c>
      <c r="F14" s="373" t="s">
        <v>374</v>
      </c>
      <c r="G14" s="377" t="s">
        <v>374</v>
      </c>
      <c r="H14" s="373" t="s">
        <v>374</v>
      </c>
      <c r="I14" s="366"/>
      <c r="J14" s="366"/>
      <c r="K14" s="366"/>
      <c r="L14" s="366"/>
      <c r="M14" s="366"/>
      <c r="N14" s="366"/>
      <c r="O14" s="366"/>
    </row>
    <row r="15" spans="1:18" ht="15" customHeight="1" x14ac:dyDescent="0.2">
      <c r="B15" s="368" t="s">
        <v>9</v>
      </c>
      <c r="C15" s="375">
        <v>186.88599622285167</v>
      </c>
      <c r="D15" s="370">
        <v>0.74948837020218739</v>
      </c>
      <c r="E15" s="377">
        <v>262.1228699551562</v>
      </c>
      <c r="F15" s="373">
        <v>0.69408385612416346</v>
      </c>
      <c r="G15" s="377">
        <v>396.05026178010456</v>
      </c>
      <c r="H15" s="373">
        <v>0.74320914447155262</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v>130.58693612210271</v>
      </c>
      <c r="D17" s="370">
        <v>1.0172400629828673</v>
      </c>
      <c r="E17" s="377">
        <v>173.49262589927923</v>
      </c>
      <c r="F17" s="373">
        <v>1.1049389355005663</v>
      </c>
      <c r="G17" s="377">
        <v>240.09682899834095</v>
      </c>
      <c r="H17" s="373">
        <v>0.97734060175989546</v>
      </c>
      <c r="I17" s="366"/>
      <c r="J17" s="366"/>
      <c r="K17" s="366"/>
      <c r="L17" s="366"/>
      <c r="M17" s="366"/>
      <c r="N17" s="366"/>
      <c r="O17" s="366"/>
    </row>
    <row r="18" spans="1:15" ht="15" customHeight="1" x14ac:dyDescent="0.2">
      <c r="B18" s="368" t="s">
        <v>43</v>
      </c>
      <c r="C18" s="375">
        <v>146.12705211726399</v>
      </c>
      <c r="D18" s="370">
        <v>0.56005788971945181</v>
      </c>
      <c r="E18" s="377">
        <v>185.10009230769217</v>
      </c>
      <c r="F18" s="373">
        <v>0.62833648436368505</v>
      </c>
      <c r="G18" s="377">
        <v>250.70782802547788</v>
      </c>
      <c r="H18" s="373">
        <v>0.84741661351666131</v>
      </c>
      <c r="I18" s="366"/>
      <c r="J18" s="366"/>
      <c r="K18" s="366"/>
      <c r="L18" s="366"/>
      <c r="M18" s="366"/>
      <c r="N18" s="366"/>
      <c r="O18" s="366"/>
    </row>
    <row r="19" spans="1:15" ht="15" customHeight="1" x14ac:dyDescent="0.2">
      <c r="B19" s="368" t="s">
        <v>44</v>
      </c>
      <c r="C19" s="375" t="s">
        <v>374</v>
      </c>
      <c r="D19" s="370" t="s">
        <v>374</v>
      </c>
      <c r="E19" s="377" t="s">
        <v>374</v>
      </c>
      <c r="F19" s="373" t="s">
        <v>374</v>
      </c>
      <c r="G19" s="377" t="s">
        <v>374</v>
      </c>
      <c r="H19" s="373" t="s">
        <v>374</v>
      </c>
      <c r="I19" s="366"/>
      <c r="J19" s="366"/>
      <c r="K19" s="366"/>
      <c r="L19" s="366"/>
      <c r="M19" s="366"/>
      <c r="N19" s="366"/>
      <c r="O19" s="366"/>
    </row>
    <row r="20" spans="1:15" ht="15" customHeight="1" x14ac:dyDescent="0.2">
      <c r="B20" s="368" t="s">
        <v>6</v>
      </c>
      <c r="C20" s="375">
        <v>254.64196347031961</v>
      </c>
      <c r="D20" s="370">
        <v>0.31113356048317647</v>
      </c>
      <c r="E20" s="377">
        <v>336.2022105263145</v>
      </c>
      <c r="F20" s="373">
        <v>0.34806771073973702</v>
      </c>
      <c r="G20" s="440">
        <v>449.63154506437814</v>
      </c>
      <c r="H20" s="373">
        <v>0.43705554081636977</v>
      </c>
      <c r="I20" s="366"/>
      <c r="J20" s="366"/>
      <c r="K20" s="366"/>
      <c r="L20" s="366"/>
      <c r="M20" s="366"/>
      <c r="N20" s="366"/>
      <c r="O20" s="366"/>
    </row>
    <row r="21" spans="1:15" ht="15" customHeight="1" x14ac:dyDescent="0.2">
      <c r="B21" s="368" t="s">
        <v>5</v>
      </c>
      <c r="C21" s="375">
        <v>274.87522834645671</v>
      </c>
      <c r="D21" s="370">
        <v>0.2195362860909025</v>
      </c>
      <c r="E21" s="377">
        <v>357.49328912466819</v>
      </c>
      <c r="F21" s="373">
        <v>0.27510710371924008</v>
      </c>
      <c r="G21" s="377">
        <v>369.50191919191928</v>
      </c>
      <c r="H21" s="373">
        <v>0.48017752459372204</v>
      </c>
      <c r="I21" s="366"/>
      <c r="J21" s="366"/>
      <c r="K21" s="366"/>
      <c r="L21" s="366"/>
      <c r="M21" s="366"/>
      <c r="N21" s="366"/>
      <c r="O21" s="366"/>
    </row>
    <row r="22" spans="1:15" ht="15" customHeight="1" x14ac:dyDescent="0.2">
      <c r="B22" s="368" t="s">
        <v>38</v>
      </c>
      <c r="C22" s="375">
        <v>228.70587076923067</v>
      </c>
      <c r="D22" s="370">
        <v>0.36702210853752759</v>
      </c>
      <c r="E22" s="377">
        <v>334.79680412370999</v>
      </c>
      <c r="F22" s="373">
        <v>0.37536835756607984</v>
      </c>
      <c r="G22" s="377">
        <v>533.19812056737794</v>
      </c>
      <c r="H22" s="373">
        <v>0.41851683562312636</v>
      </c>
      <c r="I22" s="366"/>
      <c r="J22" s="366"/>
      <c r="K22" s="366"/>
      <c r="L22" s="366"/>
      <c r="M22" s="366"/>
      <c r="N22" s="366"/>
      <c r="O22" s="366"/>
    </row>
    <row r="23" spans="1:15" ht="15" customHeight="1" x14ac:dyDescent="0.2">
      <c r="B23" s="368" t="s">
        <v>45</v>
      </c>
      <c r="C23" s="375">
        <v>305.268116671602</v>
      </c>
      <c r="D23" s="370">
        <v>9.8460192004720656E-2</v>
      </c>
      <c r="E23" s="377">
        <v>330.29803797468236</v>
      </c>
      <c r="F23" s="373">
        <v>0.21378396341963982</v>
      </c>
      <c r="G23" s="377">
        <v>451.8010670978133</v>
      </c>
      <c r="H23" s="373">
        <v>0.33153027702276144</v>
      </c>
      <c r="I23" s="366"/>
      <c r="J23" s="366"/>
      <c r="K23" s="366"/>
      <c r="L23" s="366"/>
      <c r="M23" s="366"/>
      <c r="N23" s="366"/>
      <c r="O23" s="366"/>
    </row>
    <row r="24" spans="1:15" ht="15" customHeight="1" x14ac:dyDescent="0.2">
      <c r="B24" s="368" t="s">
        <v>46</v>
      </c>
      <c r="C24" s="375">
        <v>295.95628865979376</v>
      </c>
      <c r="D24" s="370">
        <v>0.15374473516420906</v>
      </c>
      <c r="E24" s="377">
        <v>417.79223021582823</v>
      </c>
      <c r="F24" s="373">
        <v>0.13041317151014511</v>
      </c>
      <c r="G24" s="377">
        <v>691.94834710743794</v>
      </c>
      <c r="H24" s="373">
        <v>0.14164561568569167</v>
      </c>
      <c r="I24" s="366"/>
      <c r="J24" s="366"/>
      <c r="K24" s="366"/>
      <c r="L24" s="366"/>
      <c r="M24" s="366"/>
      <c r="N24" s="366"/>
      <c r="O24" s="366"/>
    </row>
    <row r="25" spans="1:15" ht="15" customHeight="1" x14ac:dyDescent="0.2">
      <c r="B25" s="368" t="s">
        <v>47</v>
      </c>
      <c r="C25" s="375">
        <v>289.2928947368423</v>
      </c>
      <c r="D25" s="370">
        <v>0.14274981182249447</v>
      </c>
      <c r="E25" s="377" t="s">
        <v>374</v>
      </c>
      <c r="F25" s="373" t="s">
        <v>374</v>
      </c>
      <c r="G25" s="377" t="s">
        <v>374</v>
      </c>
      <c r="H25" s="373" t="s">
        <v>374</v>
      </c>
      <c r="I25" s="366"/>
      <c r="J25" s="366"/>
      <c r="K25" s="366"/>
      <c r="L25" s="366"/>
      <c r="M25" s="366"/>
      <c r="N25" s="366"/>
      <c r="O25" s="366"/>
    </row>
    <row r="26" spans="1:15" ht="15" customHeight="1" x14ac:dyDescent="0.2">
      <c r="B26" s="368" t="s">
        <v>48</v>
      </c>
      <c r="C26" s="375" t="s">
        <v>374</v>
      </c>
      <c r="D26" s="370" t="s">
        <v>374</v>
      </c>
      <c r="E26" s="377" t="s">
        <v>374</v>
      </c>
      <c r="F26" s="373" t="s">
        <v>374</v>
      </c>
      <c r="G26" s="377" t="s">
        <v>374</v>
      </c>
      <c r="H26" s="373" t="s">
        <v>374</v>
      </c>
      <c r="I26" s="366"/>
      <c r="J26" s="366"/>
      <c r="K26" s="366"/>
      <c r="L26" s="366"/>
      <c r="M26" s="366"/>
      <c r="N26" s="366"/>
      <c r="O26" s="366"/>
    </row>
    <row r="27" spans="1:15" ht="15" customHeight="1" x14ac:dyDescent="0.2">
      <c r="B27" s="368" t="s">
        <v>49</v>
      </c>
      <c r="C27" s="375" t="s">
        <v>374</v>
      </c>
      <c r="D27" s="370" t="s">
        <v>374</v>
      </c>
      <c r="E27" s="377" t="s">
        <v>374</v>
      </c>
      <c r="F27" s="373" t="s">
        <v>374</v>
      </c>
      <c r="G27" s="377" t="s">
        <v>374</v>
      </c>
      <c r="H27" s="373" t="s">
        <v>374</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243.1514766425438</v>
      </c>
      <c r="D29" s="371">
        <v>0.50665053513076286</v>
      </c>
      <c r="E29" s="378">
        <v>267.31818305598341</v>
      </c>
      <c r="F29" s="374">
        <v>0.60454643092511584</v>
      </c>
      <c r="G29" s="378">
        <v>358.35712671233853</v>
      </c>
      <c r="H29" s="374">
        <v>0.67311393579075673</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2" t="s">
        <v>462</v>
      </c>
      <c r="C6" s="1182"/>
      <c r="D6" s="1182"/>
      <c r="E6" s="1182"/>
      <c r="F6" s="1182"/>
      <c r="G6" s="1182"/>
      <c r="H6" s="1182"/>
      <c r="I6" s="1182"/>
      <c r="J6" s="389"/>
      <c r="K6" s="389"/>
      <c r="L6" s="389"/>
      <c r="M6" s="362"/>
      <c r="N6" s="362"/>
      <c r="O6" s="362"/>
      <c r="P6" s="362"/>
      <c r="Q6" s="362"/>
      <c r="R6" s="362"/>
    </row>
    <row r="7" spans="1:18" s="7" customFormat="1" ht="15.75" customHeight="1" x14ac:dyDescent="0.2">
      <c r="A7" s="364"/>
      <c r="B7" s="1183" t="str">
        <f>porsaad!B6</f>
        <v>Situación a 31 de enero de 2024</v>
      </c>
      <c r="C7" s="1183"/>
      <c r="D7" s="1183"/>
      <c r="E7" s="1183"/>
      <c r="F7" s="1183"/>
      <c r="G7" s="1183"/>
      <c r="H7" s="1183"/>
      <c r="I7" s="118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0" t="s">
        <v>15</v>
      </c>
      <c r="C9" s="1192" t="s">
        <v>51</v>
      </c>
      <c r="D9" s="1193"/>
      <c r="E9" s="1192" t="s">
        <v>36</v>
      </c>
      <c r="F9" s="1194"/>
      <c r="G9" s="1193" t="s">
        <v>35</v>
      </c>
      <c r="H9" s="1194"/>
      <c r="I9" s="366"/>
      <c r="J9" s="366"/>
      <c r="K9" s="366"/>
      <c r="L9" s="366"/>
      <c r="M9" s="366"/>
      <c r="N9" s="366"/>
      <c r="O9" s="366"/>
    </row>
    <row r="10" spans="1:18" ht="46.5" customHeight="1" x14ac:dyDescent="0.2">
      <c r="B10" s="119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374</v>
      </c>
      <c r="D11" s="370" t="s">
        <v>374</v>
      </c>
      <c r="E11" s="376" t="s">
        <v>374</v>
      </c>
      <c r="F11" s="372" t="s">
        <v>374</v>
      </c>
      <c r="G11" s="376" t="s">
        <v>374</v>
      </c>
      <c r="H11" s="372" t="s">
        <v>374</v>
      </c>
      <c r="I11" s="366"/>
      <c r="J11" s="366"/>
      <c r="K11" s="366"/>
      <c r="L11" s="366"/>
      <c r="M11" s="366"/>
      <c r="N11" s="366"/>
      <c r="O11" s="366"/>
    </row>
    <row r="12" spans="1:18" ht="15" customHeight="1" x14ac:dyDescent="0.2">
      <c r="B12" s="368" t="s">
        <v>10</v>
      </c>
      <c r="C12" s="375" t="s">
        <v>374</v>
      </c>
      <c r="D12" s="370" t="s">
        <v>374</v>
      </c>
      <c r="E12" s="377" t="s">
        <v>374</v>
      </c>
      <c r="F12" s="373" t="s">
        <v>374</v>
      </c>
      <c r="G12" s="377" t="s">
        <v>374</v>
      </c>
      <c r="H12" s="373" t="s">
        <v>374</v>
      </c>
      <c r="I12" s="366"/>
      <c r="J12" s="366"/>
      <c r="K12" s="366"/>
      <c r="L12" s="366"/>
      <c r="M12" s="366"/>
      <c r="N12" s="366"/>
      <c r="O12" s="366"/>
    </row>
    <row r="13" spans="1:18" ht="15" customHeight="1" x14ac:dyDescent="0.2">
      <c r="B13" s="368" t="s">
        <v>40</v>
      </c>
      <c r="C13" s="375">
        <v>15.412647058823559</v>
      </c>
      <c r="D13" s="370">
        <v>5.5635668705189276E-3</v>
      </c>
      <c r="E13" s="377">
        <v>15.257755102040807</v>
      </c>
      <c r="F13" s="373">
        <v>7.4435215280297951E-2</v>
      </c>
      <c r="G13" s="377">
        <v>15.419999999999996</v>
      </c>
      <c r="H13" s="373">
        <v>2.9999999534460115E-8</v>
      </c>
      <c r="I13" s="366"/>
      <c r="J13" s="366"/>
      <c r="K13" s="366"/>
      <c r="L13" s="366"/>
      <c r="M13" s="366"/>
      <c r="N13" s="366"/>
      <c r="O13" s="366"/>
    </row>
    <row r="14" spans="1:18" ht="15" customHeight="1" x14ac:dyDescent="0.2">
      <c r="B14" s="368" t="s">
        <v>41</v>
      </c>
      <c r="C14" s="375" t="s">
        <v>374</v>
      </c>
      <c r="D14" s="370" t="s">
        <v>374</v>
      </c>
      <c r="E14" s="377" t="s">
        <v>374</v>
      </c>
      <c r="F14" s="373" t="s">
        <v>374</v>
      </c>
      <c r="G14" s="377" t="s">
        <v>374</v>
      </c>
      <c r="H14" s="373" t="s">
        <v>374</v>
      </c>
      <c r="I14" s="366"/>
      <c r="J14" s="366"/>
      <c r="K14" s="366"/>
      <c r="L14" s="366"/>
      <c r="M14" s="366"/>
      <c r="N14" s="366"/>
      <c r="O14" s="366"/>
    </row>
    <row r="15" spans="1:18" ht="15" customHeight="1" x14ac:dyDescent="0.2">
      <c r="B15" s="368" t="s">
        <v>9</v>
      </c>
      <c r="C15" s="375" t="s">
        <v>374</v>
      </c>
      <c r="D15" s="370" t="s">
        <v>374</v>
      </c>
      <c r="E15" s="377" t="s">
        <v>374</v>
      </c>
      <c r="F15" s="373" t="s">
        <v>374</v>
      </c>
      <c r="G15" s="377" t="s">
        <v>374</v>
      </c>
      <c r="H15" s="373" t="s">
        <v>374</v>
      </c>
      <c r="I15" s="366"/>
      <c r="J15" s="366"/>
      <c r="K15" s="366"/>
      <c r="L15" s="366"/>
      <c r="M15" s="366"/>
      <c r="N15" s="366"/>
      <c r="O15" s="366"/>
    </row>
    <row r="16" spans="1:18" ht="15" customHeight="1" x14ac:dyDescent="0.2">
      <c r="B16" s="368" t="s">
        <v>8</v>
      </c>
      <c r="C16" s="375" t="s">
        <v>374</v>
      </c>
      <c r="D16" s="370" t="s">
        <v>374</v>
      </c>
      <c r="E16" s="377" t="s">
        <v>374</v>
      </c>
      <c r="F16" s="373" t="s">
        <v>374</v>
      </c>
      <c r="G16" s="377" t="s">
        <v>374</v>
      </c>
      <c r="H16" s="373" t="s">
        <v>374</v>
      </c>
      <c r="I16" s="366"/>
      <c r="J16" s="366"/>
      <c r="K16" s="366"/>
      <c r="L16" s="366"/>
      <c r="M16" s="366"/>
      <c r="N16" s="366"/>
      <c r="O16" s="366"/>
    </row>
    <row r="17" spans="1:15" ht="15" customHeight="1" x14ac:dyDescent="0.2">
      <c r="B17" s="368" t="s">
        <v>7</v>
      </c>
      <c r="C17" s="375" t="s">
        <v>374</v>
      </c>
      <c r="D17" s="370" t="s">
        <v>374</v>
      </c>
      <c r="E17" s="377" t="s">
        <v>374</v>
      </c>
      <c r="F17" s="373" t="s">
        <v>374</v>
      </c>
      <c r="G17" s="377" t="s">
        <v>374</v>
      </c>
      <c r="H17" s="373" t="s">
        <v>374</v>
      </c>
      <c r="I17" s="366"/>
      <c r="J17" s="366"/>
      <c r="K17" s="366"/>
      <c r="L17" s="366"/>
      <c r="M17" s="366"/>
      <c r="N17" s="366"/>
      <c r="O17" s="366"/>
    </row>
    <row r="18" spans="1:15" ht="15" customHeight="1" x14ac:dyDescent="0.2">
      <c r="B18" s="368" t="s">
        <v>43</v>
      </c>
      <c r="C18" s="375" t="s">
        <v>374</v>
      </c>
      <c r="D18" s="370" t="s">
        <v>374</v>
      </c>
      <c r="E18" s="377" t="s">
        <v>374</v>
      </c>
      <c r="F18" s="373" t="s">
        <v>374</v>
      </c>
      <c r="G18" s="377" t="s">
        <v>374</v>
      </c>
      <c r="H18" s="373" t="s">
        <v>374</v>
      </c>
      <c r="I18" s="366"/>
      <c r="J18" s="366"/>
      <c r="K18" s="366"/>
      <c r="L18" s="366"/>
      <c r="M18" s="366"/>
      <c r="N18" s="366"/>
      <c r="O18" s="366"/>
    </row>
    <row r="19" spans="1:15" ht="15" customHeight="1" x14ac:dyDescent="0.2">
      <c r="B19" s="368" t="s">
        <v>44</v>
      </c>
      <c r="C19" s="375" t="s">
        <v>374</v>
      </c>
      <c r="D19" s="370" t="s">
        <v>374</v>
      </c>
      <c r="E19" s="377" t="s">
        <v>374</v>
      </c>
      <c r="F19" s="373" t="s">
        <v>374</v>
      </c>
      <c r="G19" s="377" t="s">
        <v>374</v>
      </c>
      <c r="H19" s="373" t="s">
        <v>374</v>
      </c>
      <c r="I19" s="366"/>
      <c r="J19" s="366"/>
      <c r="K19" s="366"/>
      <c r="L19" s="366"/>
      <c r="M19" s="366"/>
      <c r="N19" s="366"/>
      <c r="O19" s="366"/>
    </row>
    <row r="20" spans="1:15" ht="15" customHeight="1" x14ac:dyDescent="0.2">
      <c r="B20" s="368" t="s">
        <v>6</v>
      </c>
      <c r="C20" s="375" t="s">
        <v>374</v>
      </c>
      <c r="D20" s="370" t="s">
        <v>374</v>
      </c>
      <c r="E20" s="377" t="s">
        <v>374</v>
      </c>
      <c r="F20" s="373" t="s">
        <v>374</v>
      </c>
      <c r="G20" s="440" t="s">
        <v>374</v>
      </c>
      <c r="H20" s="373" t="s">
        <v>374</v>
      </c>
      <c r="I20" s="366"/>
      <c r="J20" s="366"/>
      <c r="K20" s="366"/>
      <c r="L20" s="366"/>
      <c r="M20" s="366"/>
      <c r="N20" s="366"/>
      <c r="O20" s="366"/>
    </row>
    <row r="21" spans="1:15" ht="15" customHeight="1" x14ac:dyDescent="0.2">
      <c r="B21" s="368" t="s">
        <v>5</v>
      </c>
      <c r="C21" s="375" t="s">
        <v>374</v>
      </c>
      <c r="D21" s="370" t="s">
        <v>374</v>
      </c>
      <c r="E21" s="377" t="s">
        <v>374</v>
      </c>
      <c r="F21" s="373" t="s">
        <v>374</v>
      </c>
      <c r="G21" s="377" t="s">
        <v>374</v>
      </c>
      <c r="H21" s="373" t="s">
        <v>374</v>
      </c>
      <c r="I21" s="366"/>
      <c r="J21" s="366"/>
      <c r="K21" s="366"/>
      <c r="L21" s="366"/>
      <c r="M21" s="366"/>
      <c r="N21" s="366"/>
      <c r="O21" s="366"/>
    </row>
    <row r="22" spans="1:15" ht="15" customHeight="1" x14ac:dyDescent="0.2">
      <c r="B22" s="368" t="s">
        <v>38</v>
      </c>
      <c r="C22" s="375" t="s">
        <v>374</v>
      </c>
      <c r="D22" s="370" t="s">
        <v>374</v>
      </c>
      <c r="E22" s="377" t="s">
        <v>374</v>
      </c>
      <c r="F22" s="373" t="s">
        <v>374</v>
      </c>
      <c r="G22" s="377" t="s">
        <v>374</v>
      </c>
      <c r="H22" s="373" t="s">
        <v>374</v>
      </c>
      <c r="I22" s="366"/>
      <c r="J22" s="366"/>
      <c r="K22" s="366"/>
      <c r="L22" s="366"/>
      <c r="M22" s="366"/>
      <c r="N22" s="366"/>
      <c r="O22" s="366"/>
    </row>
    <row r="23" spans="1:15" ht="15" customHeight="1" x14ac:dyDescent="0.2">
      <c r="B23" s="368" t="s">
        <v>45</v>
      </c>
      <c r="C23" s="375" t="s">
        <v>374</v>
      </c>
      <c r="D23" s="370" t="s">
        <v>374</v>
      </c>
      <c r="E23" s="377" t="s">
        <v>374</v>
      </c>
      <c r="F23" s="373" t="s">
        <v>374</v>
      </c>
      <c r="G23" s="377" t="s">
        <v>374</v>
      </c>
      <c r="H23" s="373" t="s">
        <v>374</v>
      </c>
      <c r="I23" s="366"/>
      <c r="J23" s="366"/>
      <c r="K23" s="366"/>
      <c r="L23" s="366"/>
      <c r="M23" s="366"/>
      <c r="N23" s="366"/>
      <c r="O23" s="366"/>
    </row>
    <row r="24" spans="1:15" ht="15" customHeight="1" x14ac:dyDescent="0.2">
      <c r="B24" s="368" t="s">
        <v>46</v>
      </c>
      <c r="C24" s="375" t="s">
        <v>374</v>
      </c>
      <c r="D24" s="370" t="s">
        <v>374</v>
      </c>
      <c r="E24" s="377" t="s">
        <v>374</v>
      </c>
      <c r="F24" s="373" t="s">
        <v>374</v>
      </c>
      <c r="G24" s="377" t="s">
        <v>374</v>
      </c>
      <c r="H24" s="373" t="s">
        <v>374</v>
      </c>
      <c r="I24" s="366"/>
      <c r="J24" s="366"/>
      <c r="K24" s="366"/>
      <c r="L24" s="366"/>
      <c r="M24" s="366"/>
      <c r="N24" s="366"/>
      <c r="O24" s="366"/>
    </row>
    <row r="25" spans="1:15" ht="15" customHeight="1" x14ac:dyDescent="0.2">
      <c r="B25" s="368" t="s">
        <v>47</v>
      </c>
      <c r="C25" s="375" t="s">
        <v>374</v>
      </c>
      <c r="D25" s="370" t="s">
        <v>374</v>
      </c>
      <c r="E25" s="377" t="s">
        <v>374</v>
      </c>
      <c r="F25" s="373" t="s">
        <v>374</v>
      </c>
      <c r="G25" s="377" t="s">
        <v>374</v>
      </c>
      <c r="H25" s="373" t="s">
        <v>374</v>
      </c>
      <c r="I25" s="366"/>
      <c r="J25" s="366"/>
      <c r="K25" s="366"/>
      <c r="L25" s="366"/>
      <c r="M25" s="366"/>
      <c r="N25" s="366"/>
      <c r="O25" s="366"/>
    </row>
    <row r="26" spans="1:15" ht="15" customHeight="1" x14ac:dyDescent="0.2">
      <c r="B26" s="368" t="s">
        <v>48</v>
      </c>
      <c r="C26" s="375" t="s">
        <v>374</v>
      </c>
      <c r="D26" s="370" t="s">
        <v>374</v>
      </c>
      <c r="E26" s="377" t="s">
        <v>374</v>
      </c>
      <c r="F26" s="373" t="s">
        <v>374</v>
      </c>
      <c r="G26" s="377" t="s">
        <v>374</v>
      </c>
      <c r="H26" s="373" t="s">
        <v>374</v>
      </c>
      <c r="I26" s="366"/>
      <c r="J26" s="366"/>
      <c r="K26" s="366"/>
      <c r="L26" s="366"/>
      <c r="M26" s="366"/>
      <c r="N26" s="366"/>
      <c r="O26" s="366"/>
    </row>
    <row r="27" spans="1:15" ht="15" customHeight="1" x14ac:dyDescent="0.2">
      <c r="B27" s="368" t="s">
        <v>49</v>
      </c>
      <c r="C27" s="375" t="s">
        <v>374</v>
      </c>
      <c r="D27" s="370" t="s">
        <v>374</v>
      </c>
      <c r="E27" s="377" t="s">
        <v>374</v>
      </c>
      <c r="F27" s="373" t="s">
        <v>374</v>
      </c>
      <c r="G27" s="377" t="s">
        <v>374</v>
      </c>
      <c r="H27" s="373" t="s">
        <v>374</v>
      </c>
      <c r="I27" s="366"/>
      <c r="J27" s="366"/>
      <c r="K27" s="366"/>
      <c r="L27" s="366"/>
      <c r="M27" s="366"/>
      <c r="N27" s="366"/>
      <c r="O27" s="366"/>
    </row>
    <row r="28" spans="1:15" ht="15" customHeight="1" x14ac:dyDescent="0.2">
      <c r="B28" s="368" t="s">
        <v>4</v>
      </c>
      <c r="C28" s="375" t="s">
        <v>374</v>
      </c>
      <c r="D28" s="370" t="s">
        <v>374</v>
      </c>
      <c r="E28" s="377" t="s">
        <v>374</v>
      </c>
      <c r="F28" s="373" t="s">
        <v>374</v>
      </c>
      <c r="G28" s="377" t="s">
        <v>374</v>
      </c>
      <c r="H28" s="373" t="s">
        <v>374</v>
      </c>
      <c r="I28" s="366"/>
      <c r="J28" s="366"/>
      <c r="K28" s="366"/>
      <c r="L28" s="366"/>
      <c r="M28" s="366"/>
      <c r="N28" s="366"/>
      <c r="O28" s="366"/>
    </row>
    <row r="29" spans="1:15" ht="15" customHeight="1" x14ac:dyDescent="0.2">
      <c r="B29" s="369" t="s">
        <v>3</v>
      </c>
      <c r="C29" s="378">
        <v>15.412647058823559</v>
      </c>
      <c r="D29" s="371">
        <v>5.5635668705189276E-3</v>
      </c>
      <c r="E29" s="378">
        <v>14.952599999999991</v>
      </c>
      <c r="F29" s="374">
        <v>0.16271440146984356</v>
      </c>
      <c r="G29" s="378">
        <v>14.608421052631575</v>
      </c>
      <c r="H29" s="374">
        <v>0.24216105241892819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0" t="s">
        <v>198</v>
      </c>
      <c r="C31" s="850"/>
      <c r="D31" s="850"/>
      <c r="E31" s="850"/>
      <c r="F31" s="850"/>
      <c r="G31" s="850"/>
      <c r="H31" s="850"/>
      <c r="I31" s="625"/>
      <c r="J31" s="625"/>
      <c r="K31" s="625"/>
      <c r="L31" s="625"/>
      <c r="M31" s="625"/>
      <c r="N31" s="625"/>
      <c r="O31" s="625"/>
    </row>
    <row r="32" spans="1:15" ht="36.75" customHeight="1" x14ac:dyDescent="0.2">
      <c r="B32" s="1189" t="s">
        <v>299</v>
      </c>
      <c r="C32" s="1189"/>
      <c r="D32" s="1189"/>
      <c r="E32" s="1189"/>
      <c r="F32" s="1189"/>
      <c r="G32" s="1189"/>
      <c r="H32" s="118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102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6"/>
      <c r="C3" s="1046"/>
      <c r="D3" s="1046"/>
      <c r="E3" s="1046"/>
      <c r="F3" s="1046"/>
      <c r="G3" s="1046"/>
      <c r="H3" s="1046"/>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21" t="s">
        <v>344</v>
      </c>
      <c r="B4" s="1121"/>
      <c r="C4" s="1121"/>
      <c r="D4" s="1121"/>
      <c r="E4" s="1121"/>
      <c r="F4" s="1121"/>
      <c r="G4" s="1121"/>
      <c r="H4" s="1121"/>
      <c r="I4" s="1121"/>
      <c r="J4" s="1121"/>
      <c r="K4" s="1121"/>
      <c r="L4" s="1121"/>
      <c r="M4" s="1121"/>
      <c r="N4" s="1121"/>
      <c r="O4" s="1121"/>
      <c r="P4" s="1121"/>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7" t="str">
        <f>porsaad!B6</f>
        <v>Situación a 31 de enero de 2024</v>
      </c>
      <c r="C5" s="1047"/>
      <c r="D5" s="1047"/>
      <c r="E5" s="1047"/>
      <c r="F5" s="1047"/>
      <c r="G5" s="1047"/>
      <c r="H5" s="1047"/>
      <c r="I5" s="1047"/>
      <c r="J5" s="1047"/>
      <c r="K5" s="1047"/>
      <c r="L5" s="1047"/>
      <c r="M5" s="1047"/>
      <c r="N5" s="1047"/>
      <c r="O5" s="1047"/>
      <c r="P5" s="1047"/>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99" t="s">
        <v>490</v>
      </c>
      <c r="C8" s="1200"/>
      <c r="D8" s="1200"/>
      <c r="E8" s="1200"/>
      <c r="F8" s="1200"/>
      <c r="G8" s="1200"/>
      <c r="H8" s="1200"/>
      <c r="I8" s="1200"/>
      <c r="J8" s="1201"/>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48" t="s">
        <v>15</v>
      </c>
      <c r="C9" s="499"/>
      <c r="D9" s="500"/>
      <c r="E9" s="500"/>
      <c r="F9" s="500"/>
      <c r="G9" s="500"/>
      <c r="H9" s="500"/>
      <c r="I9" s="1055" t="s">
        <v>175</v>
      </c>
      <c r="J9" s="1056"/>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49"/>
      <c r="C10" s="1057" t="s">
        <v>174</v>
      </c>
      <c r="D10" s="1056"/>
      <c r="E10" s="211"/>
      <c r="F10" s="1057" t="s">
        <v>173</v>
      </c>
      <c r="G10" s="1056"/>
      <c r="H10" s="501"/>
      <c r="I10" s="1087"/>
      <c r="J10" s="1086"/>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50"/>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48949</v>
      </c>
      <c r="D13" s="979">
        <f>[1]Cuadro_CCAA2!$W194</f>
        <v>356.35</v>
      </c>
      <c r="E13" s="276"/>
      <c r="F13" s="227">
        <v>36268</v>
      </c>
      <c r="G13" s="979">
        <f>[1]Cuadro_CCAA2!$W220</f>
        <v>215.31</v>
      </c>
      <c r="H13" s="276"/>
      <c r="I13" s="227">
        <v>36268</v>
      </c>
      <c r="J13" s="979">
        <f>[1]Cuadro_CCAA2!$W144</f>
        <v>561.13</v>
      </c>
      <c r="K13" s="511"/>
      <c r="L13" s="511">
        <f>_xlfn.RANK.EQ(J13,J$13:J$33,0)</f>
        <v>2</v>
      </c>
      <c r="M13" s="511">
        <v>1</v>
      </c>
      <c r="N13" s="511">
        <f>MATCH(M13,L$13:L$33,0)</f>
        <v>5</v>
      </c>
      <c r="O13" s="512" t="str">
        <f t="shared" ref="O13:O32" si="0">INDEX(B$13:B$33,N13,1)</f>
        <v>Canarias</v>
      </c>
      <c r="P13" s="515">
        <f>INDEX(J$13:J$33,N13,1)</f>
        <v>635.79</v>
      </c>
      <c r="Q13" s="510"/>
      <c r="R13" s="510"/>
      <c r="S13" s="513"/>
      <c r="T13" s="513"/>
      <c r="U13" s="1020"/>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7175</v>
      </c>
      <c r="D14" s="980">
        <f>[1]Cuadro_CCAA2!$W195</f>
        <v>151.53</v>
      </c>
      <c r="E14" s="276"/>
      <c r="F14" s="234">
        <v>6418</v>
      </c>
      <c r="G14" s="980">
        <f>[1]Cuadro_CCAA2!$W221</f>
        <v>43.57</v>
      </c>
      <c r="H14" s="276"/>
      <c r="I14" s="234">
        <v>6418</v>
      </c>
      <c r="J14" s="980">
        <f>[1]Cuadro_CCAA2!$W145</f>
        <v>194.28</v>
      </c>
      <c r="K14" s="511"/>
      <c r="L14" s="511">
        <f t="shared" ref="L14:L33" si="1">_xlfn.RANK.EQ(J14,J$13:J$33,0)</f>
        <v>14</v>
      </c>
      <c r="M14" s="511">
        <v>2</v>
      </c>
      <c r="N14" s="511">
        <f t="shared" ref="N14:N32" si="2">MATCH(M14,L$13:L$33,0)</f>
        <v>1</v>
      </c>
      <c r="O14" s="512" t="str">
        <f t="shared" si="0"/>
        <v>Andalucía</v>
      </c>
      <c r="P14" s="515">
        <f t="shared" ref="P14:P32" si="3">INDEX(J$13:J$33,N14,1)</f>
        <v>561.13</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5922</v>
      </c>
      <c r="D15" s="980">
        <f>[1]Cuadro_CCAA2!$W196</f>
        <v>186.18</v>
      </c>
      <c r="E15" s="276"/>
      <c r="F15" s="234">
        <v>6623</v>
      </c>
      <c r="G15" s="980">
        <f>[1]Cuadro_CCAA2!$W222</f>
        <v>132.38</v>
      </c>
      <c r="H15" s="276"/>
      <c r="I15" s="234">
        <v>6623</v>
      </c>
      <c r="J15" s="980">
        <f>[1]Cuadro_CCAA2!$W146</f>
        <v>306.41000000000003</v>
      </c>
      <c r="K15" s="511"/>
      <c r="L15" s="511">
        <f t="shared" si="1"/>
        <v>7</v>
      </c>
      <c r="M15" s="511">
        <v>3</v>
      </c>
      <c r="N15" s="511">
        <f>MATCH(M15,L$13:L$33,0)</f>
        <v>14</v>
      </c>
      <c r="O15" s="512" t="str">
        <f t="shared" si="0"/>
        <v>Murcia, Región de</v>
      </c>
      <c r="P15" s="515">
        <f t="shared" si="3"/>
        <v>509.63</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8877</v>
      </c>
      <c r="D16" s="980">
        <f>[1]Cuadro_CCAA2!$W197</f>
        <v>122.6</v>
      </c>
      <c r="E16" s="276"/>
      <c r="F16" s="234">
        <v>6497</v>
      </c>
      <c r="G16" s="980">
        <f>[1]Cuadro_CCAA2!$W223</f>
        <v>96.86</v>
      </c>
      <c r="H16" s="276"/>
      <c r="I16" s="234">
        <v>6497</v>
      </c>
      <c r="J16" s="980">
        <f>[1]Cuadro_CCAA2!$W147</f>
        <v>219.41</v>
      </c>
      <c r="K16" s="511"/>
      <c r="L16" s="511">
        <f t="shared" si="1"/>
        <v>12</v>
      </c>
      <c r="M16" s="511">
        <v>4</v>
      </c>
      <c r="N16" s="511">
        <f t="shared" si="2"/>
        <v>12</v>
      </c>
      <c r="O16" s="512" t="str">
        <f t="shared" si="0"/>
        <v>Galicia</v>
      </c>
      <c r="P16" s="515">
        <f t="shared" si="3"/>
        <v>364.39</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10413</v>
      </c>
      <c r="D17" s="980">
        <f>[1]Cuadro_CCAA2!$W198</f>
        <v>413.55</v>
      </c>
      <c r="E17" s="276"/>
      <c r="F17" s="234">
        <v>9102</v>
      </c>
      <c r="G17" s="980">
        <f>[1]Cuadro_CCAA2!$W224</f>
        <v>183.53</v>
      </c>
      <c r="H17" s="276"/>
      <c r="I17" s="234">
        <v>9102</v>
      </c>
      <c r="J17" s="980">
        <f>[1]Cuadro_CCAA2!$W148</f>
        <v>635.79</v>
      </c>
      <c r="K17" s="511"/>
      <c r="L17" s="511">
        <f t="shared" si="1"/>
        <v>1</v>
      </c>
      <c r="M17" s="511">
        <v>5</v>
      </c>
      <c r="N17" s="511">
        <f t="shared" si="2"/>
        <v>21</v>
      </c>
      <c r="O17" s="512" t="str">
        <f t="shared" si="0"/>
        <v>TOTAL</v>
      </c>
      <c r="P17" s="515">
        <f t="shared" si="3"/>
        <v>326.85000000000002</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2821</v>
      </c>
      <c r="D18" s="980">
        <f>[1]Cuadro_CCAA2!$W199</f>
        <v>128.16</v>
      </c>
      <c r="E18" s="276"/>
      <c r="F18" s="238">
        <v>1427</v>
      </c>
      <c r="G18" s="980">
        <f>[1]Cuadro_CCAA2!$W225</f>
        <v>59.56</v>
      </c>
      <c r="H18" s="276"/>
      <c r="I18" s="238">
        <v>1427</v>
      </c>
      <c r="J18" s="980">
        <f>[1]Cuadro_CCAA2!$W149</f>
        <v>176.45</v>
      </c>
      <c r="K18" s="511"/>
      <c r="L18" s="511">
        <f t="shared" si="1"/>
        <v>17</v>
      </c>
      <c r="M18" s="511">
        <v>6</v>
      </c>
      <c r="N18" s="511">
        <f t="shared" si="2"/>
        <v>11</v>
      </c>
      <c r="O18" s="512" t="str">
        <f t="shared" si="0"/>
        <v>Extremadura</v>
      </c>
      <c r="P18" s="516">
        <f t="shared" si="3"/>
        <v>307.08999999999997</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25018</v>
      </c>
      <c r="D19" s="980">
        <f>[1]Cuadro_CCAA2!$W200</f>
        <v>118.66</v>
      </c>
      <c r="E19" s="276"/>
      <c r="F19" s="286">
        <v>17712</v>
      </c>
      <c r="G19" s="980">
        <f>[1]Cuadro_CCAA2!$W226</f>
        <v>0.03</v>
      </c>
      <c r="H19" s="276"/>
      <c r="I19" s="286">
        <v>17712</v>
      </c>
      <c r="J19" s="980">
        <f>[1]Cuadro_CCAA2!$W150</f>
        <v>127.67</v>
      </c>
      <c r="K19" s="511"/>
      <c r="L19" s="511">
        <f t="shared" si="1"/>
        <v>19</v>
      </c>
      <c r="M19" s="511">
        <v>7</v>
      </c>
      <c r="N19" s="511">
        <f t="shared" si="2"/>
        <v>3</v>
      </c>
      <c r="O19" s="512" t="str">
        <f t="shared" si="0"/>
        <v>Asturias, Principado de</v>
      </c>
      <c r="P19" s="515">
        <f t="shared" si="3"/>
        <v>306.41000000000003</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15739</v>
      </c>
      <c r="D20" s="980">
        <f>[1]Cuadro_CCAA2!$W201</f>
        <v>127.06</v>
      </c>
      <c r="E20" s="276"/>
      <c r="F20" s="286">
        <v>13244</v>
      </c>
      <c r="G20" s="980">
        <f>[1]Cuadro_CCAA2!$W227</f>
        <v>66.95</v>
      </c>
      <c r="H20" s="276"/>
      <c r="I20" s="286">
        <v>13244</v>
      </c>
      <c r="J20" s="980">
        <f>[1]Cuadro_CCAA2!$W151</f>
        <v>190.07</v>
      </c>
      <c r="K20" s="511"/>
      <c r="L20" s="511">
        <f t="shared" si="1"/>
        <v>15</v>
      </c>
      <c r="M20" s="511">
        <v>8</v>
      </c>
      <c r="N20" s="511">
        <f t="shared" si="2"/>
        <v>13</v>
      </c>
      <c r="O20" s="512" t="str">
        <f t="shared" si="0"/>
        <v>Madrid, Comunidad de*</v>
      </c>
      <c r="P20" s="515">
        <f t="shared" si="3"/>
        <v>287.55</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60334</v>
      </c>
      <c r="D21" s="980">
        <f>[1]Cuadro_CCAA2!$W202</f>
        <v>177.24</v>
      </c>
      <c r="E21" s="276"/>
      <c r="F21" s="286">
        <v>17833</v>
      </c>
      <c r="G21" s="980">
        <f>[1]Cuadro_CCAA2!$W228</f>
        <v>110.01</v>
      </c>
      <c r="H21" s="276"/>
      <c r="I21" s="286">
        <v>17833</v>
      </c>
      <c r="J21" s="980">
        <f>[1]Cuadro_CCAA2!$W152</f>
        <v>279.92</v>
      </c>
      <c r="K21" s="511"/>
      <c r="L21" s="511">
        <f t="shared" si="1"/>
        <v>9</v>
      </c>
      <c r="M21" s="511">
        <v>9</v>
      </c>
      <c r="N21" s="511">
        <f>MATCH(M21,L$13:L$33,0)</f>
        <v>9</v>
      </c>
      <c r="O21" s="512" t="str">
        <f t="shared" si="0"/>
        <v>Cataluña</v>
      </c>
      <c r="P21" s="515">
        <f t="shared" si="3"/>
        <v>279.92</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38909</v>
      </c>
      <c r="D22" s="980">
        <f>[1]Cuadro_CCAA2!$W203</f>
        <v>198.47</v>
      </c>
      <c r="E22" s="276"/>
      <c r="F22" s="286">
        <v>23293</v>
      </c>
      <c r="G22" s="980">
        <f>[1]Cuadro_CCAA2!$W229</f>
        <v>77.78</v>
      </c>
      <c r="H22" s="276"/>
      <c r="I22" s="286">
        <v>23293</v>
      </c>
      <c r="J22" s="980">
        <f>[1]Cuadro_CCAA2!$W153</f>
        <v>278.3</v>
      </c>
      <c r="K22" s="511"/>
      <c r="L22" s="511">
        <f t="shared" si="1"/>
        <v>10</v>
      </c>
      <c r="M22" s="511">
        <v>10</v>
      </c>
      <c r="N22" s="511">
        <f t="shared" si="2"/>
        <v>10</v>
      </c>
      <c r="O22" s="512" t="str">
        <f t="shared" si="0"/>
        <v>Comunitat Valenciana</v>
      </c>
      <c r="P22" s="515">
        <f t="shared" si="3"/>
        <v>278.3</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8528</v>
      </c>
      <c r="D23" s="980">
        <f>[1]Cuadro_CCAA2!$W204</f>
        <v>137.4</v>
      </c>
      <c r="E23" s="276"/>
      <c r="F23" s="234">
        <v>4983</v>
      </c>
      <c r="G23" s="980">
        <f>[1]Cuadro_CCAA2!$W230</f>
        <v>160.72999999999999</v>
      </c>
      <c r="H23" s="276"/>
      <c r="I23" s="234">
        <v>4983</v>
      </c>
      <c r="J23" s="980">
        <f>[1]Cuadro_CCAA2!$W154</f>
        <v>307.08999999999997</v>
      </c>
      <c r="K23" s="511"/>
      <c r="L23" s="511">
        <f t="shared" si="1"/>
        <v>6</v>
      </c>
      <c r="M23" s="511">
        <v>11</v>
      </c>
      <c r="N23" s="511">
        <f t="shared" si="2"/>
        <v>19</v>
      </c>
      <c r="O23" s="512" t="str">
        <f t="shared" si="0"/>
        <v>Melilla</v>
      </c>
      <c r="P23" s="515">
        <f t="shared" si="3"/>
        <v>264.74</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6805</v>
      </c>
      <c r="D24" s="980">
        <f>[1]Cuadro_CCAA2!$W205</f>
        <v>265.19</v>
      </c>
      <c r="E24" s="276"/>
      <c r="F24" s="234">
        <v>10199</v>
      </c>
      <c r="G24" s="980">
        <f>[1]Cuadro_CCAA2!$W231</f>
        <v>89.16</v>
      </c>
      <c r="H24" s="276"/>
      <c r="I24" s="234">
        <v>10199</v>
      </c>
      <c r="J24" s="980">
        <f>[1]Cuadro_CCAA2!$W155</f>
        <v>364.39</v>
      </c>
      <c r="K24" s="511"/>
      <c r="L24" s="511">
        <f t="shared" si="1"/>
        <v>4</v>
      </c>
      <c r="M24" s="511">
        <v>12</v>
      </c>
      <c r="N24" s="511">
        <f t="shared" si="2"/>
        <v>4</v>
      </c>
      <c r="O24" s="512" t="str">
        <f t="shared" si="0"/>
        <v>Balears, Illes</v>
      </c>
      <c r="P24" s="515">
        <f t="shared" si="3"/>
        <v>219.41</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41307</v>
      </c>
      <c r="D25" s="980">
        <f>[1]Cuadro_CCAA2!$W206</f>
        <v>164.59</v>
      </c>
      <c r="E25" s="276"/>
      <c r="F25" s="234">
        <v>27714</v>
      </c>
      <c r="G25" s="980">
        <f>[1]Cuadro_CCAA2!$W232</f>
        <v>54.82</v>
      </c>
      <c r="H25" s="276"/>
      <c r="I25" s="234">
        <v>27714</v>
      </c>
      <c r="J25" s="980">
        <f>[1]Cuadro_CCAA2!$W156</f>
        <v>287.55</v>
      </c>
      <c r="K25" s="511"/>
      <c r="L25" s="511">
        <f t="shared" si="1"/>
        <v>8</v>
      </c>
      <c r="M25" s="511">
        <v>13</v>
      </c>
      <c r="N25" s="511">
        <f t="shared" si="2"/>
        <v>17</v>
      </c>
      <c r="O25" s="512" t="str">
        <f t="shared" si="0"/>
        <v>Rioja, La</v>
      </c>
      <c r="P25" s="515">
        <f t="shared" si="3"/>
        <v>199.03</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9465</v>
      </c>
      <c r="D26" s="980">
        <f>[1]Cuadro_CCAA2!$W207</f>
        <v>267.49</v>
      </c>
      <c r="E26" s="276"/>
      <c r="F26" s="234">
        <v>5099</v>
      </c>
      <c r="G26" s="980">
        <f>[1]Cuadro_CCAA2!$W233</f>
        <v>259.27999999999997</v>
      </c>
      <c r="H26" s="276"/>
      <c r="I26" s="234">
        <v>5099</v>
      </c>
      <c r="J26" s="980">
        <f>[1]Cuadro_CCAA2!$W157</f>
        <v>509.63</v>
      </c>
      <c r="K26" s="511"/>
      <c r="L26" s="511">
        <f t="shared" si="1"/>
        <v>3</v>
      </c>
      <c r="M26" s="511">
        <v>14</v>
      </c>
      <c r="N26" s="511">
        <f t="shared" si="2"/>
        <v>2</v>
      </c>
      <c r="O26" s="512" t="str">
        <f t="shared" si="0"/>
        <v>Aragón</v>
      </c>
      <c r="P26" s="515">
        <f t="shared" si="3"/>
        <v>194.28</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2728</v>
      </c>
      <c r="D27" s="980">
        <f>[1]Cuadro_CCAA2!$W208</f>
        <v>108.55</v>
      </c>
      <c r="E27" s="276"/>
      <c r="F27" s="238">
        <v>2506</v>
      </c>
      <c r="G27" s="980">
        <f>[1]Cuadro_CCAA2!$W234</f>
        <v>76.540000000000006</v>
      </c>
      <c r="H27" s="276"/>
      <c r="I27" s="238">
        <v>2506</v>
      </c>
      <c r="J27" s="980">
        <f>[1]Cuadro_CCAA2!$W158</f>
        <v>180.65</v>
      </c>
      <c r="K27" s="511"/>
      <c r="L27" s="511">
        <f t="shared" si="1"/>
        <v>16</v>
      </c>
      <c r="M27" s="511">
        <v>15</v>
      </c>
      <c r="N27" s="511">
        <f t="shared" si="2"/>
        <v>8</v>
      </c>
      <c r="O27" s="512" t="str">
        <f t="shared" si="0"/>
        <v>Castilla - La Mancha</v>
      </c>
      <c r="P27" s="516">
        <f t="shared" si="3"/>
        <v>190.07</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16684</v>
      </c>
      <c r="D28" s="980">
        <f>[1]Cuadro_CCAA2!$W209</f>
        <v>81.16</v>
      </c>
      <c r="E28" s="276"/>
      <c r="F28" s="238">
        <v>8475</v>
      </c>
      <c r="G28" s="980">
        <f>[1]Cuadro_CCAA2!$W235</f>
        <v>51.24</v>
      </c>
      <c r="H28" s="276"/>
      <c r="I28" s="238">
        <v>8475</v>
      </c>
      <c r="J28" s="980">
        <f>[1]Cuadro_CCAA2!$W159</f>
        <v>140.4</v>
      </c>
      <c r="K28" s="511"/>
      <c r="L28" s="511">
        <f t="shared" si="1"/>
        <v>18</v>
      </c>
      <c r="M28" s="511">
        <v>16</v>
      </c>
      <c r="N28" s="511">
        <f t="shared" si="2"/>
        <v>15</v>
      </c>
      <c r="O28" s="512" t="str">
        <f t="shared" si="0"/>
        <v>Navarra, Comunidad Foral de</v>
      </c>
      <c r="P28" s="515">
        <f t="shared" si="3"/>
        <v>180.65</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2525</v>
      </c>
      <c r="D29" s="981">
        <f>[1]Cuadro_CCAA2!$W210</f>
        <v>52.87</v>
      </c>
      <c r="E29" s="276"/>
      <c r="F29" s="238">
        <v>1551</v>
      </c>
      <c r="G29" s="981">
        <f>[1]Cuadro_CCAA2!$W236</f>
        <v>151.76</v>
      </c>
      <c r="H29" s="276"/>
      <c r="I29" s="238">
        <v>1551</v>
      </c>
      <c r="J29" s="981">
        <f>[1]Cuadro_CCAA2!$W160</f>
        <v>199.03</v>
      </c>
      <c r="K29" s="511"/>
      <c r="L29" s="511">
        <f t="shared" si="1"/>
        <v>13</v>
      </c>
      <c r="M29" s="511">
        <v>17</v>
      </c>
      <c r="N29" s="511">
        <f t="shared" si="2"/>
        <v>6</v>
      </c>
      <c r="O29" s="512" t="str">
        <f t="shared" si="0"/>
        <v>Cantabria</v>
      </c>
      <c r="P29" s="515">
        <f t="shared" si="3"/>
        <v>176.45</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367</v>
      </c>
      <c r="D30" s="982">
        <f>[1]Cuadro_CCAA2!$W211</f>
        <v>31.82</v>
      </c>
      <c r="E30" s="276"/>
      <c r="F30" s="238">
        <v>252</v>
      </c>
      <c r="G30" s="982">
        <f>[1]Cuadro_CCAA2!$W237</f>
        <v>34.869999999999997</v>
      </c>
      <c r="H30" s="276"/>
      <c r="I30" s="238">
        <v>252</v>
      </c>
      <c r="J30" s="982">
        <f>[1]Cuadro_CCAA2!$W161</f>
        <v>63.97</v>
      </c>
      <c r="K30" s="511"/>
      <c r="L30" s="511">
        <f t="shared" si="1"/>
        <v>20</v>
      </c>
      <c r="M30" s="511">
        <v>18</v>
      </c>
      <c r="N30" s="511">
        <f t="shared" si="2"/>
        <v>16</v>
      </c>
      <c r="O30" s="512" t="str">
        <f t="shared" si="0"/>
        <v>País Vasco*</v>
      </c>
      <c r="P30" s="515">
        <f t="shared" si="3"/>
        <v>140.4</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493</v>
      </c>
      <c r="D31" s="983">
        <f>[1]Cuadro_CCAA2!$W212</f>
        <v>120.46</v>
      </c>
      <c r="E31" s="232"/>
      <c r="F31" s="503">
        <v>304</v>
      </c>
      <c r="G31" s="983">
        <f>[1]Cuadro_CCAA2!$W238</f>
        <v>136.57</v>
      </c>
      <c r="H31" s="232"/>
      <c r="I31" s="503">
        <v>304</v>
      </c>
      <c r="J31" s="983">
        <f>[1]Cuadro_CCAA2!$W162</f>
        <v>264.74</v>
      </c>
      <c r="K31" s="511"/>
      <c r="L31" s="511">
        <f t="shared" si="1"/>
        <v>11</v>
      </c>
      <c r="M31" s="511">
        <v>19</v>
      </c>
      <c r="N31" s="511">
        <f t="shared" si="2"/>
        <v>7</v>
      </c>
      <c r="O31" s="512" t="str">
        <f t="shared" si="0"/>
        <v>Castilla y León*</v>
      </c>
      <c r="P31" s="515">
        <f t="shared" si="3"/>
        <v>127.67</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979"/>
      <c r="E32" s="293"/>
      <c r="F32" s="293"/>
      <c r="G32" s="294"/>
      <c r="H32" s="293"/>
      <c r="I32" s="256"/>
      <c r="J32" s="294"/>
      <c r="K32" s="514"/>
      <c r="L32" s="511"/>
      <c r="M32" s="511">
        <v>20</v>
      </c>
      <c r="N32" s="511">
        <f t="shared" si="2"/>
        <v>18</v>
      </c>
      <c r="O32" s="512" t="str">
        <f t="shared" si="0"/>
        <v>Ceuta</v>
      </c>
      <c r="P32" s="515">
        <f t="shared" si="3"/>
        <v>63.97</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313059</v>
      </c>
      <c r="D33" s="504">
        <f>[1]Cuadro_CCAA2!$W213</f>
        <v>201.03</v>
      </c>
      <c r="E33" s="299"/>
      <c r="F33" s="253">
        <f>SUM(F13:F31)</f>
        <v>199500</v>
      </c>
      <c r="G33" s="504">
        <f>[1]Cuadro_CCAA2!$W239</f>
        <v>107.64</v>
      </c>
      <c r="H33" s="211"/>
      <c r="I33" s="253">
        <f>SUM(I13:I31)</f>
        <v>199500</v>
      </c>
      <c r="J33" s="504">
        <f>[1]Cuadro_CCAA2!$W163</f>
        <v>326.85000000000002</v>
      </c>
      <c r="K33" s="439"/>
      <c r="L33" s="511">
        <f t="shared" si="1"/>
        <v>5</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68" t="s">
        <v>192</v>
      </c>
      <c r="C35" s="1068"/>
      <c r="D35" s="1068"/>
      <c r="E35" s="1068"/>
      <c r="F35" s="1068"/>
      <c r="G35" s="1068"/>
      <c r="H35" s="1068"/>
      <c r="I35" s="1068"/>
      <c r="J35" s="1068"/>
      <c r="K35" s="1068"/>
      <c r="L35" s="1068"/>
      <c r="M35" s="1068"/>
      <c r="N35" s="1068"/>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75" t="s">
        <v>193</v>
      </c>
      <c r="C36" s="1075"/>
      <c r="D36" s="1075"/>
      <c r="E36" s="1075"/>
      <c r="F36" s="1075"/>
      <c r="G36" s="1075"/>
      <c r="H36" s="1075"/>
      <c r="I36" s="1075"/>
      <c r="J36" s="1075"/>
      <c r="K36" s="1075"/>
      <c r="L36" s="1075"/>
      <c r="M36" s="1075"/>
      <c r="N36" s="1075"/>
      <c r="O36" s="1075"/>
      <c r="P36" s="1198"/>
    </row>
    <row r="37" spans="1:258" ht="26.25" customHeight="1" x14ac:dyDescent="0.2">
      <c r="B37" s="1196" t="s">
        <v>169</v>
      </c>
      <c r="C37" s="1196"/>
      <c r="D37" s="1196"/>
      <c r="E37" s="1196"/>
      <c r="F37" s="1196"/>
      <c r="G37" s="1196"/>
      <c r="H37" s="1196"/>
      <c r="I37" s="1196"/>
      <c r="J37" s="1196"/>
      <c r="K37" s="1196"/>
      <c r="L37" s="1196"/>
      <c r="M37" s="1196"/>
      <c r="N37" s="1196"/>
      <c r="O37" s="1196"/>
      <c r="P37" s="1197"/>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G13:G31 J13:J31 D13:D32">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203" t="s">
        <v>469</v>
      </c>
      <c r="C6" s="1203"/>
      <c r="D6" s="1203"/>
      <c r="E6" s="1203"/>
      <c r="F6" s="1203"/>
      <c r="G6" s="1203"/>
      <c r="H6" s="1203"/>
      <c r="I6" s="1203"/>
      <c r="J6" s="447"/>
      <c r="K6" s="447"/>
      <c r="L6" s="448"/>
      <c r="M6" s="448"/>
      <c r="N6" s="448"/>
      <c r="O6" s="448"/>
      <c r="P6" s="448"/>
      <c r="Q6" s="448"/>
    </row>
    <row r="7" spans="1:17" s="449" customFormat="1" ht="15.75" customHeight="1" x14ac:dyDescent="0.2">
      <c r="A7" s="446"/>
      <c r="B7" s="1204" t="str">
        <f>porsaad!B6</f>
        <v>Situación a 31 de enero de 2024</v>
      </c>
      <c r="C7" s="1204"/>
      <c r="D7" s="1204"/>
      <c r="E7" s="1204"/>
      <c r="F7" s="1204"/>
      <c r="G7" s="1204"/>
      <c r="H7" s="1204"/>
      <c r="I7" s="1204"/>
      <c r="J7" s="450"/>
      <c r="K7" s="450"/>
      <c r="L7" s="451"/>
      <c r="M7" s="451"/>
      <c r="N7" s="451"/>
      <c r="O7" s="451"/>
      <c r="P7" s="451"/>
      <c r="Q7" s="451"/>
    </row>
    <row r="8" spans="1:17" ht="8.25" customHeight="1" x14ac:dyDescent="0.2">
      <c r="H8" s="453"/>
    </row>
    <row r="9" spans="1:17" ht="15" customHeight="1" x14ac:dyDescent="0.2">
      <c r="B9" s="1205" t="s">
        <v>15</v>
      </c>
      <c r="C9" s="1208" t="s">
        <v>194</v>
      </c>
      <c r="D9" s="454"/>
      <c r="E9" s="454"/>
      <c r="F9" s="454"/>
      <c r="G9" s="454"/>
      <c r="H9" s="454"/>
      <c r="I9" s="455"/>
    </row>
    <row r="10" spans="1:17" ht="15.75" customHeight="1" x14ac:dyDescent="0.2">
      <c r="B10" s="1206"/>
      <c r="C10" s="1209"/>
      <c r="D10" s="1211" t="s">
        <v>141</v>
      </c>
      <c r="E10" s="1212"/>
      <c r="F10" s="1215" t="s">
        <v>142</v>
      </c>
      <c r="G10" s="1216"/>
      <c r="H10" s="1216"/>
      <c r="I10" s="1217"/>
    </row>
    <row r="11" spans="1:17" ht="40.5" customHeight="1" x14ac:dyDescent="0.2">
      <c r="B11" s="1206"/>
      <c r="C11" s="1209"/>
      <c r="D11" s="1213"/>
      <c r="E11" s="1214"/>
      <c r="F11" s="1215" t="s">
        <v>197</v>
      </c>
      <c r="G11" s="1217"/>
      <c r="H11" s="1215" t="s">
        <v>478</v>
      </c>
      <c r="I11" s="1217"/>
    </row>
    <row r="12" spans="1:17" ht="52.5" customHeight="1" x14ac:dyDescent="0.2">
      <c r="B12" s="1207"/>
      <c r="C12" s="1210"/>
      <c r="D12" s="794" t="s">
        <v>12</v>
      </c>
      <c r="E12" s="795" t="s">
        <v>195</v>
      </c>
      <c r="F12" s="793" t="s">
        <v>12</v>
      </c>
      <c r="G12" s="795" t="s">
        <v>195</v>
      </c>
      <c r="H12" s="793" t="s">
        <v>12</v>
      </c>
      <c r="I12" s="795" t="s">
        <v>195</v>
      </c>
    </row>
    <row r="13" spans="1:17" ht="12.75" customHeight="1" x14ac:dyDescent="0.2">
      <c r="B13" s="617" t="s">
        <v>11</v>
      </c>
      <c r="C13" s="335">
        <f>'31dictsaad'!D10-'31dictsaad'!H10</f>
        <v>29131</v>
      </c>
      <c r="D13" s="335">
        <v>0</v>
      </c>
      <c r="E13" s="622">
        <v>0</v>
      </c>
      <c r="F13" s="335">
        <v>1864</v>
      </c>
      <c r="G13" s="622">
        <v>6.3986818166214681</v>
      </c>
      <c r="H13" s="335">
        <v>27267</v>
      </c>
      <c r="I13" s="622">
        <f>H13/C13*100</f>
        <v>93.601318183378538</v>
      </c>
    </row>
    <row r="14" spans="1:17" x14ac:dyDescent="0.2">
      <c r="B14" s="618" t="s">
        <v>10</v>
      </c>
      <c r="C14" s="341">
        <f>'31dictsaad'!D11-'31dictsaad'!H11</f>
        <v>5919</v>
      </c>
      <c r="D14" s="341">
        <v>0</v>
      </c>
      <c r="E14" s="623">
        <v>0</v>
      </c>
      <c r="F14" s="341">
        <v>4434</v>
      </c>
      <c r="G14" s="623">
        <v>74.911302584896106</v>
      </c>
      <c r="H14" s="341">
        <v>1485</v>
      </c>
      <c r="I14" s="623">
        <f t="shared" ref="I14:I31" si="0">H14/C14*100</f>
        <v>25.088697415103901</v>
      </c>
    </row>
    <row r="15" spans="1:17" x14ac:dyDescent="0.2">
      <c r="B15" s="618" t="s">
        <v>40</v>
      </c>
      <c r="C15" s="341">
        <f>'31dictsaad'!D12-'31dictsaad'!H12</f>
        <v>5972</v>
      </c>
      <c r="D15" s="341">
        <v>0</v>
      </c>
      <c r="E15" s="623">
        <v>0</v>
      </c>
      <c r="F15" s="341">
        <v>3523</v>
      </c>
      <c r="G15" s="623">
        <v>58.991962491627589</v>
      </c>
      <c r="H15" s="341">
        <v>2449</v>
      </c>
      <c r="I15" s="623">
        <f t="shared" si="0"/>
        <v>41.008037508372404</v>
      </c>
    </row>
    <row r="16" spans="1:17" x14ac:dyDescent="0.2">
      <c r="B16" s="618" t="s">
        <v>41</v>
      </c>
      <c r="C16" s="341">
        <f>'31dictsaad'!D13-'31dictsaad'!H13</f>
        <v>2969</v>
      </c>
      <c r="D16" s="341">
        <v>0</v>
      </c>
      <c r="E16" s="623">
        <v>0</v>
      </c>
      <c r="F16" s="341">
        <v>1768</v>
      </c>
      <c r="G16" s="623">
        <v>59.548669585719097</v>
      </c>
      <c r="H16" s="341">
        <v>1201</v>
      </c>
      <c r="I16" s="623">
        <f t="shared" si="0"/>
        <v>40.451330414280903</v>
      </c>
    </row>
    <row r="17" spans="2:9" x14ac:dyDescent="0.2">
      <c r="B17" s="618" t="s">
        <v>9</v>
      </c>
      <c r="C17" s="341">
        <f>'31dictsaad'!D14-'31dictsaad'!H14</f>
        <v>10390</v>
      </c>
      <c r="D17" s="341">
        <v>0</v>
      </c>
      <c r="E17" s="623">
        <v>0</v>
      </c>
      <c r="F17" s="341">
        <v>1354</v>
      </c>
      <c r="G17" s="623">
        <v>13.031761308950914</v>
      </c>
      <c r="H17" s="341">
        <v>9036</v>
      </c>
      <c r="I17" s="623">
        <f t="shared" si="0"/>
        <v>86.968238691049081</v>
      </c>
    </row>
    <row r="18" spans="2:9" x14ac:dyDescent="0.2">
      <c r="B18" s="618" t="s">
        <v>8</v>
      </c>
      <c r="C18" s="341">
        <f>'31dictsaad'!D15-'31dictsaad'!H15</f>
        <v>795</v>
      </c>
      <c r="D18" s="341">
        <v>0</v>
      </c>
      <c r="E18" s="623">
        <v>0</v>
      </c>
      <c r="F18" s="341">
        <v>54</v>
      </c>
      <c r="G18" s="623">
        <v>6.7924528301886795</v>
      </c>
      <c r="H18" s="341">
        <v>741</v>
      </c>
      <c r="I18" s="623">
        <f t="shared" si="0"/>
        <v>93.20754716981132</v>
      </c>
    </row>
    <row r="19" spans="2:9" x14ac:dyDescent="0.2">
      <c r="B19" s="618" t="s">
        <v>7</v>
      </c>
      <c r="C19" s="341">
        <f>'31dictsaad'!D16-'31dictsaad'!H16</f>
        <v>7384</v>
      </c>
      <c r="D19" s="341">
        <v>0</v>
      </c>
      <c r="E19" s="623">
        <v>0</v>
      </c>
      <c r="F19" s="341">
        <v>6657</v>
      </c>
      <c r="G19" s="623">
        <v>90.154387865655465</v>
      </c>
      <c r="H19" s="341">
        <v>727</v>
      </c>
      <c r="I19" s="623">
        <f t="shared" si="0"/>
        <v>9.8456121343445293</v>
      </c>
    </row>
    <row r="20" spans="2:9" x14ac:dyDescent="0.2">
      <c r="B20" s="618" t="s">
        <v>43</v>
      </c>
      <c r="C20" s="341">
        <f>'31dictsaad'!D17-'31dictsaad'!H17</f>
        <v>3294</v>
      </c>
      <c r="D20" s="341">
        <v>0</v>
      </c>
      <c r="E20" s="623">
        <v>0</v>
      </c>
      <c r="F20" s="341">
        <v>2486</v>
      </c>
      <c r="G20" s="623">
        <v>75.470552519732848</v>
      </c>
      <c r="H20" s="341">
        <v>808</v>
      </c>
      <c r="I20" s="623">
        <f t="shared" si="0"/>
        <v>24.529447480267152</v>
      </c>
    </row>
    <row r="21" spans="2:9" x14ac:dyDescent="0.2">
      <c r="B21" s="618" t="s">
        <v>44</v>
      </c>
      <c r="C21" s="341">
        <f>'31dictsaad'!D18-'31dictsaad'!H18</f>
        <v>27539</v>
      </c>
      <c r="D21" s="341">
        <v>0</v>
      </c>
      <c r="E21" s="623">
        <v>0</v>
      </c>
      <c r="F21" s="341">
        <v>20806</v>
      </c>
      <c r="G21" s="623">
        <v>75.551036711572678</v>
      </c>
      <c r="H21" s="341">
        <v>6733</v>
      </c>
      <c r="I21" s="623">
        <f t="shared" si="0"/>
        <v>24.448963288427322</v>
      </c>
    </row>
    <row r="22" spans="2:9" x14ac:dyDescent="0.2">
      <c r="B22" s="618" t="s">
        <v>6</v>
      </c>
      <c r="C22" s="341">
        <f>'31dictsaad'!D19-'31dictsaad'!H19</f>
        <v>15341</v>
      </c>
      <c r="D22" s="341">
        <v>138</v>
      </c>
      <c r="E22" s="623">
        <v>0.8995502248875562</v>
      </c>
      <c r="F22" s="341">
        <v>6135</v>
      </c>
      <c r="G22" s="623">
        <v>39.990874128153315</v>
      </c>
      <c r="H22" s="341">
        <v>9068</v>
      </c>
      <c r="I22" s="623">
        <f t="shared" si="0"/>
        <v>59.109575646959136</v>
      </c>
    </row>
    <row r="23" spans="2:9" x14ac:dyDescent="0.2">
      <c r="B23" s="618" t="s">
        <v>5</v>
      </c>
      <c r="C23" s="341">
        <f>'31dictsaad'!D20-'31dictsaad'!H20</f>
        <v>2651</v>
      </c>
      <c r="D23" s="341">
        <v>0</v>
      </c>
      <c r="E23" s="623">
        <v>0</v>
      </c>
      <c r="F23" s="341">
        <v>2145</v>
      </c>
      <c r="G23" s="623">
        <v>80.912863070539416</v>
      </c>
      <c r="H23" s="341">
        <v>506</v>
      </c>
      <c r="I23" s="623">
        <f t="shared" si="0"/>
        <v>19.087136929460581</v>
      </c>
    </row>
    <row r="24" spans="2:9" x14ac:dyDescent="0.2">
      <c r="B24" s="618" t="s">
        <v>38</v>
      </c>
      <c r="C24" s="341">
        <f>'31dictsaad'!D21-'31dictsaad'!H21</f>
        <v>504</v>
      </c>
      <c r="D24" s="341">
        <v>0</v>
      </c>
      <c r="E24" s="623">
        <v>0</v>
      </c>
      <c r="F24" s="341">
        <v>2</v>
      </c>
      <c r="G24" s="623">
        <v>0.3968253968253968</v>
      </c>
      <c r="H24" s="341">
        <v>502</v>
      </c>
      <c r="I24" s="623">
        <f t="shared" si="0"/>
        <v>99.603174603174608</v>
      </c>
    </row>
    <row r="25" spans="2:9" x14ac:dyDescent="0.2">
      <c r="B25" s="618" t="s">
        <v>45</v>
      </c>
      <c r="C25" s="341">
        <f>'31dictsaad'!D22-'31dictsaad'!H22</f>
        <v>283</v>
      </c>
      <c r="D25" s="341">
        <v>2</v>
      </c>
      <c r="E25" s="623">
        <v>0.70671378091872794</v>
      </c>
      <c r="F25" s="341">
        <v>72</v>
      </c>
      <c r="G25" s="623">
        <v>25.441696113074201</v>
      </c>
      <c r="H25" s="341">
        <v>209</v>
      </c>
      <c r="I25" s="623">
        <f t="shared" si="0"/>
        <v>73.851590106007066</v>
      </c>
    </row>
    <row r="26" spans="2:9" x14ac:dyDescent="0.2">
      <c r="B26" s="618" t="s">
        <v>46</v>
      </c>
      <c r="C26" s="341">
        <f>'31dictsaad'!D23-'31dictsaad'!H23</f>
        <v>9682</v>
      </c>
      <c r="D26" s="341">
        <v>0</v>
      </c>
      <c r="E26" s="623">
        <v>0</v>
      </c>
      <c r="F26" s="341">
        <v>4864</v>
      </c>
      <c r="G26" s="623">
        <v>50.237554224333813</v>
      </c>
      <c r="H26" s="341">
        <v>4818</v>
      </c>
      <c r="I26" s="623">
        <f t="shared" si="0"/>
        <v>49.762445775666187</v>
      </c>
    </row>
    <row r="27" spans="2:9" x14ac:dyDescent="0.2">
      <c r="B27" s="618" t="s">
        <v>47</v>
      </c>
      <c r="C27" s="341">
        <f>'31dictsaad'!D24-'31dictsaad'!H24</f>
        <v>81</v>
      </c>
      <c r="D27" s="341">
        <v>0</v>
      </c>
      <c r="E27" s="623">
        <v>0</v>
      </c>
      <c r="F27" s="341">
        <v>0</v>
      </c>
      <c r="G27" s="623">
        <v>0</v>
      </c>
      <c r="H27" s="341">
        <v>81</v>
      </c>
      <c r="I27" s="623">
        <f t="shared" si="0"/>
        <v>100</v>
      </c>
    </row>
    <row r="28" spans="2:9" x14ac:dyDescent="0.2">
      <c r="B28" s="618" t="s">
        <v>48</v>
      </c>
      <c r="C28" s="341">
        <f>'31dictsaad'!D25-'31dictsaad'!H25</f>
        <v>413</v>
      </c>
      <c r="D28" s="341">
        <v>0</v>
      </c>
      <c r="E28" s="623">
        <v>0</v>
      </c>
      <c r="F28" s="341">
        <v>34</v>
      </c>
      <c r="G28" s="623">
        <v>8.2324455205811145</v>
      </c>
      <c r="H28" s="341">
        <v>379</v>
      </c>
      <c r="I28" s="623">
        <f t="shared" si="0"/>
        <v>91.767554479418891</v>
      </c>
    </row>
    <row r="29" spans="2:9" x14ac:dyDescent="0.2">
      <c r="B29" s="618" t="s">
        <v>49</v>
      </c>
      <c r="C29" s="341">
        <f>'31dictsaad'!D26-'31dictsaad'!H26</f>
        <v>12</v>
      </c>
      <c r="D29" s="341">
        <v>0</v>
      </c>
      <c r="E29" s="623">
        <v>0</v>
      </c>
      <c r="F29" s="341">
        <v>6</v>
      </c>
      <c r="G29" s="623">
        <v>50</v>
      </c>
      <c r="H29" s="341">
        <v>6</v>
      </c>
      <c r="I29" s="623">
        <f t="shared" si="0"/>
        <v>50</v>
      </c>
    </row>
    <row r="30" spans="2:9" x14ac:dyDescent="0.2">
      <c r="B30" s="618" t="s">
        <v>4</v>
      </c>
      <c r="C30" s="341">
        <f>'31dictsaad'!D27-'31dictsaad'!H27</f>
        <v>255</v>
      </c>
      <c r="D30" s="341">
        <v>0</v>
      </c>
      <c r="E30" s="623">
        <v>0</v>
      </c>
      <c r="F30" s="341">
        <v>216</v>
      </c>
      <c r="G30" s="623">
        <v>84.705882352941174</v>
      </c>
      <c r="H30" s="341">
        <v>39</v>
      </c>
      <c r="I30" s="623">
        <f t="shared" si="0"/>
        <v>15.294117647058824</v>
      </c>
    </row>
    <row r="31" spans="2:9" x14ac:dyDescent="0.2">
      <c r="B31" s="456" t="s">
        <v>3</v>
      </c>
      <c r="C31" s="333">
        <f>SUM(C13:C30)</f>
        <v>122615</v>
      </c>
      <c r="D31" s="333">
        <f>SUM(D13:D30)</f>
        <v>140</v>
      </c>
      <c r="E31" s="624">
        <f t="shared" ref="E14:E31" si="1">D31/C31*100</f>
        <v>0.11417852628145006</v>
      </c>
      <c r="F31" s="333">
        <f>SUM(F13:F30)</f>
        <v>56420</v>
      </c>
      <c r="G31" s="624">
        <f t="shared" ref="G14:G31" si="2">F31/C31*100</f>
        <v>46.01394609142438</v>
      </c>
      <c r="H31" s="333">
        <f>SUM(H13:H30)</f>
        <v>66055</v>
      </c>
      <c r="I31" s="624">
        <f t="shared" si="0"/>
        <v>53.871875382294178</v>
      </c>
    </row>
    <row r="33" spans="2:9" x14ac:dyDescent="0.2">
      <c r="B33" s="848" t="s">
        <v>292</v>
      </c>
    </row>
    <row r="34" spans="2:9" x14ac:dyDescent="0.2">
      <c r="B34" s="848" t="s">
        <v>479</v>
      </c>
    </row>
    <row r="35" spans="2:9" x14ac:dyDescent="0.2">
      <c r="B35" s="1202" t="s">
        <v>480</v>
      </c>
      <c r="C35" s="1202"/>
      <c r="D35" s="1202"/>
      <c r="E35" s="1202"/>
      <c r="F35" s="1202"/>
      <c r="G35" s="1202"/>
      <c r="H35" s="1202"/>
      <c r="I35" s="1202"/>
    </row>
    <row r="36" spans="2:9" x14ac:dyDescent="0.2">
      <c r="B36" s="848" t="s">
        <v>481</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203" t="s">
        <v>470</v>
      </c>
      <c r="C6" s="1203"/>
      <c r="D6" s="1203"/>
      <c r="E6" s="1203"/>
      <c r="F6" s="1203"/>
      <c r="G6" s="1203"/>
      <c r="H6" s="1203"/>
      <c r="I6" s="1203"/>
      <c r="J6" s="447"/>
      <c r="K6" s="447"/>
      <c r="L6" s="447"/>
      <c r="M6" s="448"/>
      <c r="N6" s="448"/>
      <c r="O6" s="448"/>
      <c r="P6" s="448"/>
      <c r="Q6" s="448"/>
      <c r="R6" s="448"/>
    </row>
    <row r="7" spans="1:18" s="449" customFormat="1" ht="15.75" customHeight="1" x14ac:dyDescent="0.2">
      <c r="A7" s="446"/>
      <c r="B7" s="1204" t="str">
        <f>porsaad!B6</f>
        <v>Situación a 31 de enero de 2024</v>
      </c>
      <c r="C7" s="1204"/>
      <c r="D7" s="1204"/>
      <c r="E7" s="1204"/>
      <c r="F7" s="1204"/>
      <c r="G7" s="1204"/>
      <c r="H7" s="1204"/>
      <c r="I7" s="1204"/>
      <c r="J7" s="450"/>
      <c r="K7" s="450"/>
      <c r="L7" s="450"/>
      <c r="M7" s="451"/>
      <c r="N7" s="451"/>
      <c r="O7" s="451"/>
      <c r="P7" s="451"/>
      <c r="Q7" s="451"/>
      <c r="R7" s="451"/>
    </row>
    <row r="8" spans="1:18" ht="8.25" customHeight="1" x14ac:dyDescent="0.2">
      <c r="I8" s="453"/>
    </row>
    <row r="9" spans="1:18" ht="15" customHeight="1" x14ac:dyDescent="0.2">
      <c r="B9" s="1205" t="s">
        <v>15</v>
      </c>
      <c r="C9" s="1208" t="s">
        <v>288</v>
      </c>
      <c r="D9" s="454"/>
      <c r="E9" s="454"/>
      <c r="F9" s="454"/>
      <c r="G9" s="454"/>
      <c r="H9" s="454"/>
      <c r="I9" s="455"/>
    </row>
    <row r="10" spans="1:18" ht="15.75" customHeight="1" x14ac:dyDescent="0.2">
      <c r="B10" s="1206"/>
      <c r="C10" s="1209"/>
      <c r="D10" s="1211" t="s">
        <v>141</v>
      </c>
      <c r="E10" s="1212"/>
      <c r="F10" s="1215" t="s">
        <v>142</v>
      </c>
      <c r="G10" s="1216"/>
      <c r="H10" s="1216"/>
      <c r="I10" s="1217"/>
    </row>
    <row r="11" spans="1:18" ht="40.5" customHeight="1" x14ac:dyDescent="0.2">
      <c r="B11" s="1206"/>
      <c r="C11" s="1209"/>
      <c r="D11" s="1213"/>
      <c r="E11" s="1214"/>
      <c r="F11" s="1215" t="s">
        <v>289</v>
      </c>
      <c r="G11" s="1217"/>
      <c r="H11" s="1215" t="s">
        <v>290</v>
      </c>
      <c r="I11" s="1217"/>
    </row>
    <row r="12" spans="1:18" ht="52.5" customHeight="1" x14ac:dyDescent="0.2">
      <c r="B12" s="1207"/>
      <c r="C12" s="1210"/>
      <c r="D12" s="794" t="s">
        <v>12</v>
      </c>
      <c r="E12" s="847" t="s">
        <v>291</v>
      </c>
      <c r="F12" s="793" t="s">
        <v>12</v>
      </c>
      <c r="G12" s="847" t="s">
        <v>291</v>
      </c>
      <c r="H12" s="793" t="s">
        <v>12</v>
      </c>
      <c r="I12" s="847" t="s">
        <v>291</v>
      </c>
    </row>
    <row r="13" spans="1:18" ht="12.75" customHeight="1" x14ac:dyDescent="0.2">
      <c r="B13" s="617" t="s">
        <v>11</v>
      </c>
      <c r="C13" s="335">
        <f>D13+F13+H13</f>
        <v>32315</v>
      </c>
      <c r="D13" s="335">
        <v>25</v>
      </c>
      <c r="E13" s="622">
        <v>7.7363453504564444E-2</v>
      </c>
      <c r="F13" s="335">
        <v>906</v>
      </c>
      <c r="G13" s="622">
        <v>2.8036515550054153</v>
      </c>
      <c r="H13" s="335">
        <v>31384</v>
      </c>
      <c r="I13" s="622">
        <f>H13/C13*100</f>
        <v>97.118984991490024</v>
      </c>
    </row>
    <row r="14" spans="1:18" x14ac:dyDescent="0.2">
      <c r="B14" s="618" t="s">
        <v>10</v>
      </c>
      <c r="C14" s="341">
        <f t="shared" ref="C14:C30" si="0">D14+F14+H14</f>
        <v>191</v>
      </c>
      <c r="D14" s="341">
        <v>2</v>
      </c>
      <c r="E14" s="623">
        <v>1.0471204188481675</v>
      </c>
      <c r="F14" s="341">
        <v>60</v>
      </c>
      <c r="G14" s="623">
        <v>31.413612565445025</v>
      </c>
      <c r="H14" s="341">
        <v>129</v>
      </c>
      <c r="I14" s="623">
        <f t="shared" ref="I14:I31" si="1">H14/C14*100</f>
        <v>67.539267015706798</v>
      </c>
    </row>
    <row r="15" spans="1:18" x14ac:dyDescent="0.2">
      <c r="B15" s="618" t="s">
        <v>40</v>
      </c>
      <c r="C15" s="341">
        <f t="shared" si="0"/>
        <v>1168</v>
      </c>
      <c r="D15" s="341">
        <v>8</v>
      </c>
      <c r="E15" s="623">
        <v>0.68493150684931503</v>
      </c>
      <c r="F15" s="341">
        <v>154</v>
      </c>
      <c r="G15" s="623">
        <v>13.184931506849315</v>
      </c>
      <c r="H15" s="341">
        <v>1006</v>
      </c>
      <c r="I15" s="623">
        <f t="shared" si="1"/>
        <v>86.130136986301366</v>
      </c>
    </row>
    <row r="16" spans="1:18" x14ac:dyDescent="0.2">
      <c r="B16" s="618" t="s">
        <v>41</v>
      </c>
      <c r="C16" s="341">
        <f t="shared" si="0"/>
        <v>4154</v>
      </c>
      <c r="D16" s="341">
        <v>1</v>
      </c>
      <c r="E16" s="623">
        <v>2.4073182474723159E-2</v>
      </c>
      <c r="F16" s="341">
        <v>1142</v>
      </c>
      <c r="G16" s="623">
        <v>27.491574386133848</v>
      </c>
      <c r="H16" s="341">
        <v>3011</v>
      </c>
      <c r="I16" s="623">
        <f t="shared" si="1"/>
        <v>72.484352431391429</v>
      </c>
    </row>
    <row r="17" spans="2:9" x14ac:dyDescent="0.2">
      <c r="B17" s="618" t="s">
        <v>9</v>
      </c>
      <c r="C17" s="341">
        <f t="shared" si="0"/>
        <v>5879</v>
      </c>
      <c r="D17" s="341">
        <v>4</v>
      </c>
      <c r="E17" s="623">
        <v>6.8038782105800305E-2</v>
      </c>
      <c r="F17" s="341">
        <v>131</v>
      </c>
      <c r="G17" s="623">
        <v>2.2282701139649599</v>
      </c>
      <c r="H17" s="341">
        <v>5744</v>
      </c>
      <c r="I17" s="623">
        <f t="shared" si="1"/>
        <v>97.703691103929231</v>
      </c>
    </row>
    <row r="18" spans="2:9" x14ac:dyDescent="0.2">
      <c r="B18" s="618" t="s">
        <v>8</v>
      </c>
      <c r="C18" s="341">
        <f t="shared" si="0"/>
        <v>1529</v>
      </c>
      <c r="D18" s="341">
        <v>33</v>
      </c>
      <c r="E18" s="623">
        <v>2.1582733812949639</v>
      </c>
      <c r="F18" s="341">
        <v>161</v>
      </c>
      <c r="G18" s="623">
        <v>10.529758011772399</v>
      </c>
      <c r="H18" s="341">
        <v>1335</v>
      </c>
      <c r="I18" s="623">
        <f t="shared" si="1"/>
        <v>87.311968606932638</v>
      </c>
    </row>
    <row r="19" spans="2:9" x14ac:dyDescent="0.2">
      <c r="B19" s="618" t="s">
        <v>7</v>
      </c>
      <c r="C19" s="341">
        <f t="shared" si="0"/>
        <v>189</v>
      </c>
      <c r="D19" s="341">
        <v>12</v>
      </c>
      <c r="E19" s="623">
        <v>6.3492063492063489</v>
      </c>
      <c r="F19" s="341">
        <v>154</v>
      </c>
      <c r="G19" s="623">
        <v>81.481481481481481</v>
      </c>
      <c r="H19" s="341">
        <v>23</v>
      </c>
      <c r="I19" s="623">
        <f t="shared" si="1"/>
        <v>12.169312169312169</v>
      </c>
    </row>
    <row r="20" spans="2:9" x14ac:dyDescent="0.2">
      <c r="B20" s="618" t="s">
        <v>43</v>
      </c>
      <c r="C20" s="341">
        <f t="shared" si="0"/>
        <v>3427</v>
      </c>
      <c r="D20" s="341">
        <v>18</v>
      </c>
      <c r="E20" s="623">
        <v>0.52524073533702942</v>
      </c>
      <c r="F20" s="341">
        <v>1479</v>
      </c>
      <c r="G20" s="623">
        <v>43.157280420192592</v>
      </c>
      <c r="H20" s="341">
        <v>1930</v>
      </c>
      <c r="I20" s="623">
        <f t="shared" si="1"/>
        <v>56.317478844470379</v>
      </c>
    </row>
    <row r="21" spans="2:9" x14ac:dyDescent="0.2">
      <c r="B21" s="618" t="s">
        <v>44</v>
      </c>
      <c r="C21" s="341">
        <f t="shared" si="0"/>
        <v>47109</v>
      </c>
      <c r="D21" s="341">
        <v>5</v>
      </c>
      <c r="E21" s="623">
        <v>1.0613683160330296E-2</v>
      </c>
      <c r="F21" s="341">
        <v>3623</v>
      </c>
      <c r="G21" s="623">
        <v>7.6906748179753333</v>
      </c>
      <c r="H21" s="341">
        <v>43481</v>
      </c>
      <c r="I21" s="623">
        <f t="shared" si="1"/>
        <v>92.298711498864336</v>
      </c>
    </row>
    <row r="22" spans="2:9" x14ac:dyDescent="0.2">
      <c r="B22" s="618" t="s">
        <v>6</v>
      </c>
      <c r="C22" s="341">
        <f t="shared" si="0"/>
        <v>18104</v>
      </c>
      <c r="D22" s="341">
        <v>1216</v>
      </c>
      <c r="E22" s="623">
        <v>6.7167476800707036</v>
      </c>
      <c r="F22" s="341">
        <v>2866</v>
      </c>
      <c r="G22" s="623">
        <v>15.830755634114007</v>
      </c>
      <c r="H22" s="341">
        <v>14022</v>
      </c>
      <c r="I22" s="623">
        <f t="shared" si="1"/>
        <v>77.452496685815291</v>
      </c>
    </row>
    <row r="23" spans="2:9" x14ac:dyDescent="0.2">
      <c r="B23" s="618" t="s">
        <v>5</v>
      </c>
      <c r="C23" s="341">
        <f t="shared" si="0"/>
        <v>5778</v>
      </c>
      <c r="D23" s="341">
        <v>16</v>
      </c>
      <c r="E23" s="623">
        <v>0.27691242644513675</v>
      </c>
      <c r="F23" s="341">
        <v>1370</v>
      </c>
      <c r="G23" s="623">
        <v>23.710626514364833</v>
      </c>
      <c r="H23" s="341">
        <v>4392</v>
      </c>
      <c r="I23" s="623">
        <f t="shared" si="1"/>
        <v>76.012461059190031</v>
      </c>
    </row>
    <row r="24" spans="2:9" x14ac:dyDescent="0.2">
      <c r="B24" s="618" t="s">
        <v>38</v>
      </c>
      <c r="C24" s="341">
        <f t="shared" si="0"/>
        <v>1659</v>
      </c>
      <c r="D24" s="341">
        <v>27</v>
      </c>
      <c r="E24" s="623">
        <v>1.62748643761302</v>
      </c>
      <c r="F24" s="341">
        <v>8</v>
      </c>
      <c r="G24" s="623">
        <v>0.48221820373719104</v>
      </c>
      <c r="H24" s="341">
        <v>1624</v>
      </c>
      <c r="I24" s="623">
        <f t="shared" si="1"/>
        <v>97.890295358649794</v>
      </c>
    </row>
    <row r="25" spans="2:9" x14ac:dyDescent="0.2">
      <c r="B25" s="618" t="s">
        <v>45</v>
      </c>
      <c r="C25" s="341">
        <f t="shared" si="0"/>
        <v>12765</v>
      </c>
      <c r="D25" s="341">
        <v>572</v>
      </c>
      <c r="E25" s="623">
        <v>4.4810027418723068</v>
      </c>
      <c r="F25" s="341">
        <v>1398</v>
      </c>
      <c r="G25" s="623">
        <v>10.951821386603996</v>
      </c>
      <c r="H25" s="341">
        <v>10795</v>
      </c>
      <c r="I25" s="623">
        <f t="shared" si="1"/>
        <v>84.567175871523688</v>
      </c>
    </row>
    <row r="26" spans="2:9" x14ac:dyDescent="0.2">
      <c r="B26" s="618" t="s">
        <v>46</v>
      </c>
      <c r="C26" s="341">
        <f t="shared" si="0"/>
        <v>6784</v>
      </c>
      <c r="D26" s="341">
        <v>3</v>
      </c>
      <c r="E26" s="623">
        <v>4.4221698113207551E-2</v>
      </c>
      <c r="F26" s="341">
        <v>103</v>
      </c>
      <c r="G26" s="623">
        <v>1.5182783018867925</v>
      </c>
      <c r="H26" s="341">
        <v>6678</v>
      </c>
      <c r="I26" s="623">
        <f t="shared" si="1"/>
        <v>98.4375</v>
      </c>
    </row>
    <row r="27" spans="2:9" x14ac:dyDescent="0.2">
      <c r="B27" s="618" t="s">
        <v>47</v>
      </c>
      <c r="C27" s="341">
        <f t="shared" si="0"/>
        <v>655</v>
      </c>
      <c r="D27" s="341">
        <v>168</v>
      </c>
      <c r="E27" s="623">
        <v>25.648854961832061</v>
      </c>
      <c r="F27" s="341">
        <v>27</v>
      </c>
      <c r="G27" s="623">
        <v>4.1221374045801529</v>
      </c>
      <c r="H27" s="341">
        <v>460</v>
      </c>
      <c r="I27" s="623">
        <f t="shared" si="1"/>
        <v>70.229007633587784</v>
      </c>
    </row>
    <row r="28" spans="2:9" x14ac:dyDescent="0.2">
      <c r="B28" s="618" t="s">
        <v>48</v>
      </c>
      <c r="C28" s="341">
        <f t="shared" si="0"/>
        <v>14628</v>
      </c>
      <c r="D28" s="341">
        <v>1427</v>
      </c>
      <c r="E28" s="623">
        <v>9.7552638774952136</v>
      </c>
      <c r="F28" s="341">
        <v>3387</v>
      </c>
      <c r="G28" s="623">
        <v>23.15422477440525</v>
      </c>
      <c r="H28" s="341">
        <v>9814</v>
      </c>
      <c r="I28" s="623">
        <f t="shared" si="1"/>
        <v>67.09051134809954</v>
      </c>
    </row>
    <row r="29" spans="2:9" x14ac:dyDescent="0.2">
      <c r="B29" s="618" t="s">
        <v>49</v>
      </c>
      <c r="C29" s="341">
        <f t="shared" si="0"/>
        <v>1543</v>
      </c>
      <c r="D29" s="341">
        <v>596</v>
      </c>
      <c r="E29" s="623">
        <v>38.62605314322748</v>
      </c>
      <c r="F29" s="341">
        <v>609</v>
      </c>
      <c r="G29" s="623">
        <v>39.468567725210626</v>
      </c>
      <c r="H29" s="341">
        <v>338</v>
      </c>
      <c r="I29" s="623">
        <f t="shared" si="1"/>
        <v>21.90537913156189</v>
      </c>
    </row>
    <row r="30" spans="2:9" x14ac:dyDescent="0.2">
      <c r="B30" s="618" t="s">
        <v>4</v>
      </c>
      <c r="C30" s="341">
        <f t="shared" si="0"/>
        <v>321</v>
      </c>
      <c r="D30" s="341">
        <v>0</v>
      </c>
      <c r="E30" s="623">
        <v>0</v>
      </c>
      <c r="F30" s="341">
        <v>68</v>
      </c>
      <c r="G30" s="623">
        <v>21.18380062305296</v>
      </c>
      <c r="H30" s="341">
        <v>253</v>
      </c>
      <c r="I30" s="623">
        <f t="shared" si="1"/>
        <v>78.81619937694704</v>
      </c>
    </row>
    <row r="31" spans="2:9" x14ac:dyDescent="0.2">
      <c r="B31" s="456" t="s">
        <v>3</v>
      </c>
      <c r="C31" s="333">
        <f>SUM(C13:C30)</f>
        <v>158198</v>
      </c>
      <c r="D31" s="333">
        <f>SUM(D13:D30)</f>
        <v>4133</v>
      </c>
      <c r="E31" s="624">
        <f t="shared" ref="E14:E31" si="2">D31/C31*100</f>
        <v>2.6125488312115195</v>
      </c>
      <c r="F31" s="333">
        <f>SUM(F13:F30)</f>
        <v>17646</v>
      </c>
      <c r="G31" s="624">
        <f t="shared" ref="G14:G31" si="3">F31/C31*100</f>
        <v>11.154376161519108</v>
      </c>
      <c r="H31" s="333">
        <f>SUM(H13:H30)</f>
        <v>136419</v>
      </c>
      <c r="I31" s="624">
        <f t="shared" si="1"/>
        <v>86.233075007269363</v>
      </c>
    </row>
    <row r="33" spans="2:2" x14ac:dyDescent="0.2">
      <c r="B33" s="848" t="s">
        <v>292</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203" t="s">
        <v>471</v>
      </c>
      <c r="C6" s="1203"/>
      <c r="D6" s="1203"/>
      <c r="E6" s="1203"/>
      <c r="F6" s="1203"/>
      <c r="G6" s="1203"/>
      <c r="H6" s="1203"/>
      <c r="I6" s="1203"/>
      <c r="J6" s="1203"/>
      <c r="K6" s="1203"/>
      <c r="L6" s="448"/>
      <c r="M6" s="448"/>
      <c r="N6" s="448"/>
    </row>
    <row r="7" spans="1:14" s="449" customFormat="1" ht="15.75" customHeight="1" x14ac:dyDescent="0.2">
      <c r="A7" s="446"/>
      <c r="B7" s="1204" t="str">
        <f>porsaad!B6</f>
        <v>Situación a 31 de enero de 2024</v>
      </c>
      <c r="C7" s="1204"/>
      <c r="D7" s="1204"/>
      <c r="E7" s="1204"/>
      <c r="F7" s="1204"/>
      <c r="G7" s="1204"/>
      <c r="H7" s="1204"/>
      <c r="I7" s="1204"/>
      <c r="J7" s="1204"/>
      <c r="K7" s="1204"/>
      <c r="L7" s="451"/>
      <c r="M7" s="451"/>
      <c r="N7" s="451"/>
    </row>
    <row r="8" spans="1:14" ht="8.25" customHeight="1" x14ac:dyDescent="0.2"/>
    <row r="9" spans="1:14" ht="15" customHeight="1" x14ac:dyDescent="0.2">
      <c r="B9" s="1205" t="s">
        <v>15</v>
      </c>
      <c r="C9" s="1208" t="s">
        <v>32</v>
      </c>
      <c r="D9" s="1211" t="s">
        <v>220</v>
      </c>
      <c r="E9" s="1212"/>
      <c r="F9" s="792"/>
      <c r="G9" s="1211" t="s">
        <v>294</v>
      </c>
      <c r="H9" s="1212"/>
      <c r="I9" s="792"/>
      <c r="J9" s="1211" t="s">
        <v>293</v>
      </c>
      <c r="K9" s="1212"/>
    </row>
    <row r="10" spans="1:14" ht="15.75" customHeight="1" x14ac:dyDescent="0.2">
      <c r="B10" s="1206"/>
      <c r="C10" s="1209"/>
      <c r="D10" s="1218"/>
      <c r="E10" s="1219"/>
      <c r="F10" s="792"/>
      <c r="G10" s="1218"/>
      <c r="H10" s="1219"/>
      <c r="I10" s="792"/>
      <c r="J10" s="1218"/>
      <c r="K10" s="1219"/>
    </row>
    <row r="11" spans="1:14" ht="15" x14ac:dyDescent="0.2">
      <c r="B11" s="1206"/>
      <c r="C11" s="1209"/>
      <c r="D11" s="1218"/>
      <c r="E11" s="1219"/>
      <c r="F11" s="792"/>
      <c r="G11" s="1218"/>
      <c r="H11" s="1219"/>
      <c r="I11" s="792"/>
      <c r="J11" s="1218"/>
      <c r="K11" s="1219"/>
    </row>
    <row r="12" spans="1:14" ht="21.75" customHeight="1" x14ac:dyDescent="0.2">
      <c r="B12" s="1206"/>
      <c r="C12" s="1210"/>
      <c r="D12" s="1213"/>
      <c r="E12" s="1214"/>
      <c r="F12" s="792"/>
      <c r="G12" s="1213"/>
      <c r="H12" s="1214"/>
      <c r="I12" s="792"/>
      <c r="J12" s="1213"/>
      <c r="K12" s="1214"/>
    </row>
    <row r="13" spans="1:14" ht="24.75" customHeight="1" x14ac:dyDescent="0.2">
      <c r="B13" s="1207"/>
      <c r="C13" s="619" t="s">
        <v>12</v>
      </c>
      <c r="D13" s="619" t="s">
        <v>12</v>
      </c>
      <c r="E13" s="849" t="s">
        <v>196</v>
      </c>
      <c r="F13" s="620"/>
      <c r="G13" s="619" t="s">
        <v>12</v>
      </c>
      <c r="H13" s="849" t="s">
        <v>295</v>
      </c>
      <c r="I13" s="620"/>
      <c r="J13" s="619" t="s">
        <v>12</v>
      </c>
      <c r="K13" s="621" t="s">
        <v>196</v>
      </c>
    </row>
    <row r="14" spans="1:14" ht="12.75" customHeight="1" x14ac:dyDescent="0.2">
      <c r="B14" s="617" t="s">
        <v>11</v>
      </c>
      <c r="C14" s="335">
        <f>'21solsaad'!D10</f>
        <v>417819</v>
      </c>
      <c r="D14" s="335">
        <f>'10pendResol'!H13</f>
        <v>27267</v>
      </c>
      <c r="E14" s="485">
        <f>D14/$C14*100</f>
        <v>6.5260316069877149</v>
      </c>
      <c r="F14" s="338"/>
      <c r="G14" s="337">
        <f>'10pendPrest'!H13</f>
        <v>31384</v>
      </c>
      <c r="H14" s="487">
        <f t="shared" ref="H14:H32" si="0">G14/$J14*100</f>
        <v>53.509744079384838</v>
      </c>
      <c r="I14" s="338"/>
      <c r="J14" s="335">
        <f t="shared" ref="J14:J31" si="1">D14+G14</f>
        <v>58651</v>
      </c>
      <c r="K14" s="487">
        <f t="shared" ref="K14:K32" si="2">J14/C14*100</f>
        <v>14.037418116457125</v>
      </c>
    </row>
    <row r="15" spans="1:14" x14ac:dyDescent="0.2">
      <c r="B15" s="618" t="s">
        <v>10</v>
      </c>
      <c r="C15" s="341">
        <f>'21solsaad'!D11</f>
        <v>54342</v>
      </c>
      <c r="D15" s="341">
        <f>'10pendResol'!H14</f>
        <v>1485</v>
      </c>
      <c r="E15" s="485">
        <f t="shared" ref="E15:E31" si="3">D15/$C15*100</f>
        <v>2.7326929446836701</v>
      </c>
      <c r="F15" s="338"/>
      <c r="G15" s="338">
        <f>'10pendPrest'!H14</f>
        <v>129</v>
      </c>
      <c r="H15" s="488">
        <f t="shared" si="0"/>
        <v>7.9925650557620811</v>
      </c>
      <c r="I15" s="338"/>
      <c r="J15" s="341">
        <f t="shared" si="1"/>
        <v>1614</v>
      </c>
      <c r="K15" s="488">
        <f t="shared" si="2"/>
        <v>2.9700783924036656</v>
      </c>
    </row>
    <row r="16" spans="1:14" x14ac:dyDescent="0.2">
      <c r="B16" s="618" t="s">
        <v>40</v>
      </c>
      <c r="C16" s="341">
        <f>'21solsaad'!D12</f>
        <v>47031</v>
      </c>
      <c r="D16" s="341">
        <f>'10pendResol'!H15</f>
        <v>2449</v>
      </c>
      <c r="E16" s="485">
        <f t="shared" si="3"/>
        <v>5.2072037592226401</v>
      </c>
      <c r="F16" s="338"/>
      <c r="G16" s="338">
        <f>'10pendPrest'!H15</f>
        <v>1006</v>
      </c>
      <c r="H16" s="488">
        <f t="shared" si="0"/>
        <v>29.11722141823444</v>
      </c>
      <c r="I16" s="338"/>
      <c r="J16" s="341">
        <f t="shared" si="1"/>
        <v>3455</v>
      </c>
      <c r="K16" s="488">
        <f t="shared" si="2"/>
        <v>7.346218451659543</v>
      </c>
    </row>
    <row r="17" spans="2:11" x14ac:dyDescent="0.2">
      <c r="B17" s="618" t="s">
        <v>41</v>
      </c>
      <c r="C17" s="341">
        <f>'21solsaad'!D13</f>
        <v>43746</v>
      </c>
      <c r="D17" s="341">
        <f>'10pendResol'!H16</f>
        <v>1201</v>
      </c>
      <c r="E17" s="485">
        <f t="shared" si="3"/>
        <v>2.7453938645819043</v>
      </c>
      <c r="F17" s="338"/>
      <c r="G17" s="338">
        <f>'10pendPrest'!H16</f>
        <v>3011</v>
      </c>
      <c r="H17" s="488">
        <f t="shared" si="0"/>
        <v>71.48622981956315</v>
      </c>
      <c r="I17" s="338"/>
      <c r="J17" s="341">
        <f t="shared" si="1"/>
        <v>4212</v>
      </c>
      <c r="K17" s="488">
        <f t="shared" si="2"/>
        <v>9.6283088739541896</v>
      </c>
    </row>
    <row r="18" spans="2:11" x14ac:dyDescent="0.2">
      <c r="B18" s="618" t="s">
        <v>9</v>
      </c>
      <c r="C18" s="341">
        <f>'21solsaad'!D14</f>
        <v>63642</v>
      </c>
      <c r="D18" s="341">
        <f>'10pendResol'!H17</f>
        <v>9036</v>
      </c>
      <c r="E18" s="485">
        <f>D18/$C18*100</f>
        <v>14.198171019138305</v>
      </c>
      <c r="F18" s="338"/>
      <c r="G18" s="338">
        <f>'10pendPrest'!H17</f>
        <v>5744</v>
      </c>
      <c r="H18" s="488">
        <f t="shared" si="0"/>
        <v>38.863328822733422</v>
      </c>
      <c r="I18" s="338"/>
      <c r="J18" s="341">
        <f t="shared" si="1"/>
        <v>14780</v>
      </c>
      <c r="K18" s="488">
        <f t="shared" si="2"/>
        <v>23.22365733320763</v>
      </c>
    </row>
    <row r="19" spans="2:11" x14ac:dyDescent="0.2">
      <c r="B19" s="618" t="s">
        <v>8</v>
      </c>
      <c r="C19" s="341">
        <f>'21solsaad'!D15</f>
        <v>23735</v>
      </c>
      <c r="D19" s="341">
        <f>'10pendResol'!H18</f>
        <v>741</v>
      </c>
      <c r="E19" s="485">
        <f t="shared" si="3"/>
        <v>3.1219717716452497</v>
      </c>
      <c r="F19" s="338"/>
      <c r="G19" s="338">
        <f>'10pendPrest'!H18</f>
        <v>1335</v>
      </c>
      <c r="H19" s="488">
        <f t="shared" si="0"/>
        <v>64.306358381502889</v>
      </c>
      <c r="I19" s="338"/>
      <c r="J19" s="341">
        <f t="shared" si="1"/>
        <v>2076</v>
      </c>
      <c r="K19" s="488">
        <f t="shared" si="2"/>
        <v>8.7465767853381085</v>
      </c>
    </row>
    <row r="20" spans="2:11" x14ac:dyDescent="0.2">
      <c r="B20" s="618" t="s">
        <v>7</v>
      </c>
      <c r="C20" s="341">
        <f>'21solsaad'!D16</f>
        <v>157332</v>
      </c>
      <c r="D20" s="341">
        <f>'10pendResol'!H19</f>
        <v>727</v>
      </c>
      <c r="E20" s="485">
        <f t="shared" si="3"/>
        <v>0.46208018712022986</v>
      </c>
      <c r="F20" s="338"/>
      <c r="G20" s="338">
        <f>'10pendPrest'!H19</f>
        <v>23</v>
      </c>
      <c r="H20" s="488">
        <f t="shared" si="0"/>
        <v>3.0666666666666664</v>
      </c>
      <c r="I20" s="338"/>
      <c r="J20" s="341">
        <f t="shared" si="1"/>
        <v>750</v>
      </c>
      <c r="K20" s="488">
        <f t="shared" si="2"/>
        <v>0.4766989550758905</v>
      </c>
    </row>
    <row r="21" spans="2:11" x14ac:dyDescent="0.2">
      <c r="B21" s="618" t="s">
        <v>43</v>
      </c>
      <c r="C21" s="341">
        <f>'21solsaad'!D17</f>
        <v>95728</v>
      </c>
      <c r="D21" s="341">
        <f>'10pendResol'!H20</f>
        <v>808</v>
      </c>
      <c r="E21" s="485">
        <f t="shared" si="3"/>
        <v>0.84405816480026752</v>
      </c>
      <c r="F21" s="338"/>
      <c r="G21" s="338">
        <f>'10pendPrest'!H20</f>
        <v>1930</v>
      </c>
      <c r="H21" s="488">
        <f t="shared" si="0"/>
        <v>70.489408327246167</v>
      </c>
      <c r="I21" s="338"/>
      <c r="J21" s="341">
        <f t="shared" si="1"/>
        <v>2738</v>
      </c>
      <c r="K21" s="488">
        <f t="shared" si="2"/>
        <v>2.8601871970583321</v>
      </c>
    </row>
    <row r="22" spans="2:11" x14ac:dyDescent="0.2">
      <c r="B22" s="618" t="s">
        <v>44</v>
      </c>
      <c r="C22" s="341">
        <f>'21solsaad'!D18</f>
        <v>354657</v>
      </c>
      <c r="D22" s="341">
        <f>'10pendResol'!H21</f>
        <v>6733</v>
      </c>
      <c r="E22" s="485">
        <f t="shared" si="3"/>
        <v>1.8984539992161442</v>
      </c>
      <c r="F22" s="338"/>
      <c r="G22" s="338">
        <f>'10pendPrest'!H21</f>
        <v>43481</v>
      </c>
      <c r="H22" s="488">
        <f t="shared" si="0"/>
        <v>86.591388855697616</v>
      </c>
      <c r="I22" s="338"/>
      <c r="J22" s="341">
        <f t="shared" si="1"/>
        <v>50214</v>
      </c>
      <c r="K22" s="488">
        <f t="shared" si="2"/>
        <v>14.158468604877388</v>
      </c>
    </row>
    <row r="23" spans="2:11" x14ac:dyDescent="0.2">
      <c r="B23" s="618" t="s">
        <v>6</v>
      </c>
      <c r="C23" s="341">
        <f>'21solsaad'!D19</f>
        <v>204614</v>
      </c>
      <c r="D23" s="341">
        <f>'10pendResol'!H22</f>
        <v>9068</v>
      </c>
      <c r="E23" s="485">
        <f t="shared" si="3"/>
        <v>4.431759312657003</v>
      </c>
      <c r="F23" s="338"/>
      <c r="G23" s="338">
        <f>'10pendPrest'!H22</f>
        <v>14022</v>
      </c>
      <c r="H23" s="488">
        <f t="shared" si="0"/>
        <v>60.727587700303168</v>
      </c>
      <c r="I23" s="338"/>
      <c r="J23" s="341">
        <f t="shared" si="1"/>
        <v>23090</v>
      </c>
      <c r="K23" s="488">
        <f t="shared" si="2"/>
        <v>11.284662828545457</v>
      </c>
    </row>
    <row r="24" spans="2:11" x14ac:dyDescent="0.2">
      <c r="B24" s="618" t="s">
        <v>5</v>
      </c>
      <c r="C24" s="341">
        <f>'21solsaad'!D20</f>
        <v>58759</v>
      </c>
      <c r="D24" s="341">
        <f>'10pendResol'!H23</f>
        <v>506</v>
      </c>
      <c r="E24" s="485">
        <f t="shared" si="3"/>
        <v>0.86114467570925313</v>
      </c>
      <c r="F24" s="338"/>
      <c r="G24" s="338">
        <f>'10pendPrest'!H23</f>
        <v>4392</v>
      </c>
      <c r="H24" s="488">
        <f t="shared" si="0"/>
        <v>89.669252756227039</v>
      </c>
      <c r="I24" s="338"/>
      <c r="J24" s="341">
        <f t="shared" si="1"/>
        <v>4898</v>
      </c>
      <c r="K24" s="488">
        <f t="shared" si="2"/>
        <v>8.3357443115097265</v>
      </c>
    </row>
    <row r="25" spans="2:11" x14ac:dyDescent="0.2">
      <c r="B25" s="618" t="s">
        <v>38</v>
      </c>
      <c r="C25" s="341">
        <f>'21solsaad'!D21</f>
        <v>83638</v>
      </c>
      <c r="D25" s="341">
        <f>'10pendResol'!H24</f>
        <v>502</v>
      </c>
      <c r="E25" s="485">
        <f t="shared" si="3"/>
        <v>0.60020564815036226</v>
      </c>
      <c r="F25" s="338"/>
      <c r="G25" s="338">
        <f>'10pendPrest'!H24</f>
        <v>1624</v>
      </c>
      <c r="H25" s="488">
        <f t="shared" si="0"/>
        <v>76.387582314205076</v>
      </c>
      <c r="I25" s="338"/>
      <c r="J25" s="341">
        <f t="shared" si="1"/>
        <v>2126</v>
      </c>
      <c r="K25" s="488">
        <f t="shared" si="2"/>
        <v>2.5419067887802198</v>
      </c>
    </row>
    <row r="26" spans="2:11" x14ac:dyDescent="0.2">
      <c r="B26" s="618" t="s">
        <v>45</v>
      </c>
      <c r="C26" s="341">
        <f>'21solsaad'!D22</f>
        <v>242904</v>
      </c>
      <c r="D26" s="341">
        <f>'10pendResol'!H25</f>
        <v>209</v>
      </c>
      <c r="E26" s="485">
        <f t="shared" si="3"/>
        <v>8.6042222441787691E-2</v>
      </c>
      <c r="F26" s="338"/>
      <c r="G26" s="338">
        <f>'10pendPrest'!H25</f>
        <v>10795</v>
      </c>
      <c r="H26" s="488">
        <f t="shared" si="0"/>
        <v>98.100690657942565</v>
      </c>
      <c r="I26" s="338"/>
      <c r="J26" s="341">
        <f t="shared" si="1"/>
        <v>11004</v>
      </c>
      <c r="K26" s="488">
        <f t="shared" si="2"/>
        <v>4.5301847643513486</v>
      </c>
    </row>
    <row r="27" spans="2:11" x14ac:dyDescent="0.2">
      <c r="B27" s="618" t="s">
        <v>46</v>
      </c>
      <c r="C27" s="341">
        <f>'21solsaad'!D23</f>
        <v>63686</v>
      </c>
      <c r="D27" s="341">
        <f>'10pendResol'!H26</f>
        <v>4818</v>
      </c>
      <c r="E27" s="485">
        <f t="shared" si="3"/>
        <v>7.5652419684074985</v>
      </c>
      <c r="F27" s="338"/>
      <c r="G27" s="338">
        <f>'10pendPrest'!H26</f>
        <v>6678</v>
      </c>
      <c r="H27" s="488">
        <f t="shared" si="0"/>
        <v>58.089770354906058</v>
      </c>
      <c r="I27" s="338"/>
      <c r="J27" s="341">
        <f t="shared" si="1"/>
        <v>11496</v>
      </c>
      <c r="K27" s="488">
        <f t="shared" si="2"/>
        <v>18.051063027981034</v>
      </c>
    </row>
    <row r="28" spans="2:11" x14ac:dyDescent="0.2">
      <c r="B28" s="618" t="s">
        <v>47</v>
      </c>
      <c r="C28" s="341">
        <f>'21solsaad'!D24</f>
        <v>22108</v>
      </c>
      <c r="D28" s="341">
        <f>'10pendResol'!H27</f>
        <v>81</v>
      </c>
      <c r="E28" s="485">
        <f t="shared" si="3"/>
        <v>0.36638320969784693</v>
      </c>
      <c r="F28" s="338"/>
      <c r="G28" s="338">
        <f>'10pendPrest'!H27</f>
        <v>460</v>
      </c>
      <c r="H28" s="488">
        <f t="shared" si="0"/>
        <v>85.027726432532347</v>
      </c>
      <c r="I28" s="338"/>
      <c r="J28" s="341">
        <f t="shared" si="1"/>
        <v>541</v>
      </c>
      <c r="K28" s="488">
        <f t="shared" si="2"/>
        <v>2.4470779808214225</v>
      </c>
    </row>
    <row r="29" spans="2:11" x14ac:dyDescent="0.2">
      <c r="B29" s="618" t="s">
        <v>48</v>
      </c>
      <c r="C29" s="341">
        <f>'21solsaad'!D25</f>
        <v>113902</v>
      </c>
      <c r="D29" s="341">
        <f>'10pendResol'!H28</f>
        <v>379</v>
      </c>
      <c r="E29" s="485">
        <f t="shared" si="3"/>
        <v>0.33274218187564752</v>
      </c>
      <c r="F29" s="338"/>
      <c r="G29" s="338">
        <f>'10pendPrest'!H28</f>
        <v>9814</v>
      </c>
      <c r="H29" s="488">
        <f t="shared" si="0"/>
        <v>96.281761993524967</v>
      </c>
      <c r="I29" s="338"/>
      <c r="J29" s="341">
        <f t="shared" si="1"/>
        <v>10193</v>
      </c>
      <c r="K29" s="488">
        <f t="shared" si="2"/>
        <v>8.948921002265104</v>
      </c>
    </row>
    <row r="30" spans="2:11" x14ac:dyDescent="0.2">
      <c r="B30" s="618" t="s">
        <v>49</v>
      </c>
      <c r="C30" s="341">
        <f>'21solsaad'!D26</f>
        <v>14653</v>
      </c>
      <c r="D30" s="341">
        <f>'10pendResol'!H29</f>
        <v>6</v>
      </c>
      <c r="E30" s="485">
        <f t="shared" si="3"/>
        <v>4.0947246297686479E-2</v>
      </c>
      <c r="F30" s="338"/>
      <c r="G30" s="338">
        <f>'10pendPrest'!H29</f>
        <v>338</v>
      </c>
      <c r="H30" s="488">
        <f t="shared" si="0"/>
        <v>98.255813953488371</v>
      </c>
      <c r="I30" s="338"/>
      <c r="J30" s="341">
        <f t="shared" si="1"/>
        <v>344</v>
      </c>
      <c r="K30" s="488">
        <f t="shared" si="2"/>
        <v>2.3476421210673584</v>
      </c>
    </row>
    <row r="31" spans="2:11" x14ac:dyDescent="0.2">
      <c r="B31" s="618" t="s">
        <v>4</v>
      </c>
      <c r="C31" s="341">
        <f>'21solsaad'!D27</f>
        <v>5305</v>
      </c>
      <c r="D31" s="341">
        <f>'10pendResol'!H30</f>
        <v>39</v>
      </c>
      <c r="E31" s="485">
        <f t="shared" si="3"/>
        <v>0.73515551366635257</v>
      </c>
      <c r="F31" s="338"/>
      <c r="G31" s="338">
        <f>'10pendPrest'!H30</f>
        <v>253</v>
      </c>
      <c r="H31" s="488">
        <f t="shared" si="0"/>
        <v>86.643835616438352</v>
      </c>
      <c r="I31" s="338"/>
      <c r="J31" s="341">
        <f t="shared" si="1"/>
        <v>292</v>
      </c>
      <c r="K31" s="488">
        <f t="shared" si="2"/>
        <v>5.5042412818096143</v>
      </c>
    </row>
    <row r="32" spans="2:11" x14ac:dyDescent="0.2">
      <c r="B32" s="456" t="s">
        <v>3</v>
      </c>
      <c r="C32" s="333">
        <f>SUM(C14:C31)</f>
        <v>2067601</v>
      </c>
      <c r="D32" s="333">
        <f>SUM(D14:D31)</f>
        <v>66055</v>
      </c>
      <c r="E32" s="486">
        <f>D32/$C32*100</f>
        <v>3.1947653343174043</v>
      </c>
      <c r="F32" s="349"/>
      <c r="G32" s="339">
        <f>SUM(G14:G31)</f>
        <v>136419</v>
      </c>
      <c r="H32" s="489">
        <f t="shared" si="0"/>
        <v>67.376058160553939</v>
      </c>
      <c r="I32" s="349"/>
      <c r="J32" s="333">
        <f>SUM(J14:J31)</f>
        <v>202474</v>
      </c>
      <c r="K32" s="489">
        <f t="shared" si="2"/>
        <v>9.7927017833711627</v>
      </c>
    </row>
    <row r="34" spans="2:2" x14ac:dyDescent="0.2">
      <c r="B34" s="848" t="s">
        <v>292</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472</v>
      </c>
      <c r="C6" s="1182"/>
      <c r="D6" s="1182"/>
      <c r="E6" s="1182"/>
      <c r="F6" s="1182"/>
      <c r="G6" s="1182"/>
      <c r="H6" s="1182"/>
      <c r="I6" s="1182"/>
      <c r="J6" s="1182"/>
      <c r="K6" s="1182"/>
      <c r="L6" s="1182"/>
      <c r="M6" s="1182"/>
      <c r="N6" s="1182"/>
      <c r="O6" s="389"/>
    </row>
    <row r="7" spans="1:17" s="7" customFormat="1" ht="11.2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4" t="s">
        <v>3</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318521</v>
      </c>
      <c r="D13" s="392">
        <v>286206</v>
      </c>
      <c r="E13" s="392">
        <v>32315</v>
      </c>
      <c r="F13" s="393">
        <v>0.89854672062438579</v>
      </c>
      <c r="G13" s="393">
        <v>0.10145327937561417</v>
      </c>
      <c r="I13" s="391">
        <v>11</v>
      </c>
      <c r="J13" s="391">
        <v>1</v>
      </c>
      <c r="K13" s="391">
        <v>8</v>
      </c>
      <c r="L13" s="390" t="s">
        <v>7</v>
      </c>
      <c r="M13" s="392">
        <v>122895</v>
      </c>
      <c r="N13" s="392">
        <v>189</v>
      </c>
      <c r="O13" s="393">
        <f t="shared" ref="M13:P28" si="0">INDEX($B$13:$G$32,$K13,O$11)</f>
        <v>0.99846446329336058</v>
      </c>
      <c r="P13" s="393">
        <f t="shared" si="0"/>
        <v>1.5355367066393682E-3</v>
      </c>
      <c r="Q13" s="393">
        <f>$F$32</f>
        <v>0.89902238131469159</v>
      </c>
    </row>
    <row r="14" spans="1:17" s="390" customFormat="1" ht="15" x14ac:dyDescent="0.25">
      <c r="B14" s="390" t="s">
        <v>10</v>
      </c>
      <c r="C14" s="392">
        <v>40369</v>
      </c>
      <c r="D14" s="392">
        <v>40178</v>
      </c>
      <c r="E14" s="392">
        <v>191</v>
      </c>
      <c r="F14" s="393">
        <v>0.99526864673387994</v>
      </c>
      <c r="G14" s="393">
        <v>4.7313532661200424E-3</v>
      </c>
      <c r="I14" s="391">
        <v>2</v>
      </c>
      <c r="J14" s="391">
        <v>2</v>
      </c>
      <c r="K14" s="391">
        <v>2</v>
      </c>
      <c r="L14" s="390" t="s">
        <v>10</v>
      </c>
      <c r="M14" s="392">
        <v>40178</v>
      </c>
      <c r="N14" s="392">
        <v>191</v>
      </c>
      <c r="O14" s="393">
        <f t="shared" si="0"/>
        <v>0.99526864673387994</v>
      </c>
      <c r="P14" s="393">
        <f t="shared" si="0"/>
        <v>4.7313532661200424E-3</v>
      </c>
      <c r="Q14" s="393">
        <f t="shared" ref="Q14:Q32" si="1">$F$32</f>
        <v>0.89902238131469159</v>
      </c>
    </row>
    <row r="15" spans="1:17" s="390" customFormat="1" ht="15" x14ac:dyDescent="0.25">
      <c r="B15" s="390" t="s">
        <v>40</v>
      </c>
      <c r="C15" s="392">
        <v>32378</v>
      </c>
      <c r="D15" s="392">
        <v>31210</v>
      </c>
      <c r="E15" s="392">
        <v>1168</v>
      </c>
      <c r="F15" s="393">
        <v>0.96392612267589106</v>
      </c>
      <c r="G15" s="393">
        <v>3.6073877324108966E-2</v>
      </c>
      <c r="I15" s="391">
        <v>5</v>
      </c>
      <c r="J15" s="391">
        <v>3</v>
      </c>
      <c r="K15" s="391">
        <v>10</v>
      </c>
      <c r="L15" s="390" t="s">
        <v>42</v>
      </c>
      <c r="M15" s="392">
        <v>1514</v>
      </c>
      <c r="N15" s="392">
        <v>33</v>
      </c>
      <c r="O15" s="393">
        <f t="shared" si="0"/>
        <v>0.97866839043309628</v>
      </c>
      <c r="P15" s="393">
        <f t="shared" si="0"/>
        <v>2.1331609566903685E-2</v>
      </c>
      <c r="Q15" s="393">
        <f t="shared" si="1"/>
        <v>0.89902238131469159</v>
      </c>
    </row>
    <row r="16" spans="1:17" s="390" customFormat="1" ht="15" x14ac:dyDescent="0.25">
      <c r="B16" s="390" t="s">
        <v>41</v>
      </c>
      <c r="C16" s="392">
        <v>33344</v>
      </c>
      <c r="D16" s="392">
        <v>29190</v>
      </c>
      <c r="E16" s="392">
        <v>4154</v>
      </c>
      <c r="F16" s="393">
        <v>0.87541986564299423</v>
      </c>
      <c r="G16" s="393">
        <v>0.12458013435700575</v>
      </c>
      <c r="I16" s="391">
        <v>13</v>
      </c>
      <c r="J16" s="391">
        <v>4</v>
      </c>
      <c r="K16" s="391">
        <v>13</v>
      </c>
      <c r="L16" s="390" t="s">
        <v>38</v>
      </c>
      <c r="M16" s="392">
        <v>73751</v>
      </c>
      <c r="N16" s="392">
        <v>1659</v>
      </c>
      <c r="O16" s="393">
        <f t="shared" si="0"/>
        <v>0.97800026521681471</v>
      </c>
      <c r="P16" s="393">
        <f t="shared" si="0"/>
        <v>2.1999734783185253E-2</v>
      </c>
      <c r="Q16" s="393">
        <f t="shared" si="1"/>
        <v>0.89902238131469159</v>
      </c>
    </row>
    <row r="17" spans="2:17" s="390" customFormat="1" ht="15" x14ac:dyDescent="0.25">
      <c r="B17" s="390" t="s">
        <v>9</v>
      </c>
      <c r="C17" s="392">
        <v>46828</v>
      </c>
      <c r="D17" s="392">
        <v>40949</v>
      </c>
      <c r="E17" s="392">
        <v>5879</v>
      </c>
      <c r="F17" s="393">
        <v>0.87445545400187918</v>
      </c>
      <c r="G17" s="393">
        <v>0.12554454599812079</v>
      </c>
      <c r="I17" s="391">
        <v>14</v>
      </c>
      <c r="J17" s="391">
        <v>5</v>
      </c>
      <c r="K17" s="391">
        <v>3</v>
      </c>
      <c r="L17" s="390" t="s">
        <v>40</v>
      </c>
      <c r="M17" s="392">
        <v>31210</v>
      </c>
      <c r="N17" s="392">
        <v>1168</v>
      </c>
      <c r="O17" s="393">
        <f t="shared" si="0"/>
        <v>0.96392612267589106</v>
      </c>
      <c r="P17" s="393">
        <f t="shared" si="0"/>
        <v>3.6073877324108966E-2</v>
      </c>
      <c r="Q17" s="393">
        <f t="shared" si="1"/>
        <v>0.89902238131469159</v>
      </c>
    </row>
    <row r="18" spans="2:17" s="390" customFormat="1" ht="15" x14ac:dyDescent="0.25">
      <c r="B18" s="390" t="s">
        <v>8</v>
      </c>
      <c r="C18" s="392">
        <v>18605</v>
      </c>
      <c r="D18" s="392">
        <v>17076</v>
      </c>
      <c r="E18" s="392">
        <v>1529</v>
      </c>
      <c r="F18" s="393">
        <v>0.91781779091642035</v>
      </c>
      <c r="G18" s="393">
        <v>8.2182209083579677E-2</v>
      </c>
      <c r="I18" s="391">
        <v>9</v>
      </c>
      <c r="J18" s="391">
        <v>6</v>
      </c>
      <c r="K18" s="391">
        <v>17</v>
      </c>
      <c r="L18" s="390" t="s">
        <v>47</v>
      </c>
      <c r="M18" s="392">
        <v>16216</v>
      </c>
      <c r="N18" s="392">
        <v>655</v>
      </c>
      <c r="O18" s="393">
        <f t="shared" si="0"/>
        <v>0.9611759824551005</v>
      </c>
      <c r="P18" s="393">
        <f t="shared" si="0"/>
        <v>3.8824017544899531E-2</v>
      </c>
      <c r="Q18" s="393">
        <f t="shared" si="1"/>
        <v>0.89902238131469159</v>
      </c>
    </row>
    <row r="19" spans="2:17" s="390" customFormat="1" ht="15" x14ac:dyDescent="0.25">
      <c r="B19" s="390" t="s">
        <v>43</v>
      </c>
      <c r="C19" s="392">
        <v>75479</v>
      </c>
      <c r="D19" s="392">
        <v>72052</v>
      </c>
      <c r="E19" s="392">
        <v>3427</v>
      </c>
      <c r="F19" s="393">
        <v>0.95459664277481149</v>
      </c>
      <c r="G19" s="393">
        <v>4.5403357225188463E-2</v>
      </c>
      <c r="I19" s="391">
        <v>7</v>
      </c>
      <c r="J19" s="391">
        <v>7</v>
      </c>
      <c r="K19" s="391">
        <v>7</v>
      </c>
      <c r="L19" s="390" t="s">
        <v>43</v>
      </c>
      <c r="M19" s="392">
        <v>72052</v>
      </c>
      <c r="N19" s="392">
        <v>3427</v>
      </c>
      <c r="O19" s="393">
        <f t="shared" si="0"/>
        <v>0.95459664277481149</v>
      </c>
      <c r="P19" s="393">
        <f t="shared" si="0"/>
        <v>4.5403357225188463E-2</v>
      </c>
      <c r="Q19" s="393">
        <f t="shared" si="1"/>
        <v>0.89902238131469159</v>
      </c>
    </row>
    <row r="20" spans="2:17" s="390" customFormat="1" ht="15" x14ac:dyDescent="0.25">
      <c r="B20" s="390" t="s">
        <v>7</v>
      </c>
      <c r="C20" s="392">
        <v>123084</v>
      </c>
      <c r="D20" s="392">
        <v>122895</v>
      </c>
      <c r="E20" s="392">
        <v>189</v>
      </c>
      <c r="F20" s="393">
        <v>0.99846446329336058</v>
      </c>
      <c r="G20" s="393">
        <v>1.5355367066393682E-3</v>
      </c>
      <c r="I20" s="391">
        <v>1</v>
      </c>
      <c r="J20" s="391">
        <v>8</v>
      </c>
      <c r="K20" s="391">
        <v>14</v>
      </c>
      <c r="L20" s="390" t="s">
        <v>45</v>
      </c>
      <c r="M20" s="392">
        <v>176438</v>
      </c>
      <c r="N20" s="392">
        <v>12765</v>
      </c>
      <c r="O20" s="393">
        <f t="shared" si="0"/>
        <v>0.93253278224975289</v>
      </c>
      <c r="P20" s="393">
        <f t="shared" si="0"/>
        <v>6.7467217750247083E-2</v>
      </c>
      <c r="Q20" s="393">
        <f t="shared" si="1"/>
        <v>0.89902238131469159</v>
      </c>
    </row>
    <row r="21" spans="2:17" s="390" customFormat="1" ht="15" x14ac:dyDescent="0.25">
      <c r="B21" s="390" t="s">
        <v>44</v>
      </c>
      <c r="C21" s="392">
        <v>249666</v>
      </c>
      <c r="D21" s="392">
        <v>202557</v>
      </c>
      <c r="E21" s="392">
        <v>47109</v>
      </c>
      <c r="F21" s="393">
        <v>0.81131191271538772</v>
      </c>
      <c r="G21" s="393">
        <v>0.18868808728461225</v>
      </c>
      <c r="I21" s="391">
        <v>20</v>
      </c>
      <c r="J21" s="391">
        <v>9</v>
      </c>
      <c r="K21" s="391">
        <v>6</v>
      </c>
      <c r="L21" s="390" t="s">
        <v>8</v>
      </c>
      <c r="M21" s="392">
        <v>17076</v>
      </c>
      <c r="N21" s="392">
        <v>1529</v>
      </c>
      <c r="O21" s="393">
        <f t="shared" si="0"/>
        <v>0.91781779091642035</v>
      </c>
      <c r="P21" s="393">
        <f t="shared" si="0"/>
        <v>8.2182209083579677E-2</v>
      </c>
      <c r="Q21" s="393">
        <f t="shared" si="1"/>
        <v>0.89902238131469159</v>
      </c>
    </row>
    <row r="22" spans="2:17" s="390" customFormat="1" ht="15" x14ac:dyDescent="0.25">
      <c r="B22" s="390" t="s">
        <v>42</v>
      </c>
      <c r="C22" s="392">
        <v>1547</v>
      </c>
      <c r="D22" s="392">
        <v>1514</v>
      </c>
      <c r="E22" s="392">
        <v>33</v>
      </c>
      <c r="F22" s="393">
        <v>0.97866839043309628</v>
      </c>
      <c r="G22" s="393">
        <v>2.1331609566903685E-2</v>
      </c>
      <c r="I22" s="391">
        <v>3</v>
      </c>
      <c r="J22" s="391">
        <v>10</v>
      </c>
      <c r="K22" s="391">
        <v>20</v>
      </c>
      <c r="L22" s="390" t="s">
        <v>114</v>
      </c>
      <c r="M22" s="392">
        <v>1408466</v>
      </c>
      <c r="N22" s="392">
        <v>158198</v>
      </c>
      <c r="O22" s="393">
        <f t="shared" si="0"/>
        <v>0.89902238131469159</v>
      </c>
      <c r="P22" s="393">
        <f t="shared" si="0"/>
        <v>0.1009776186853084</v>
      </c>
      <c r="Q22" s="393">
        <f t="shared" si="1"/>
        <v>0.89902238131469159</v>
      </c>
    </row>
    <row r="23" spans="2:17" s="390" customFormat="1" ht="15" x14ac:dyDescent="0.25">
      <c r="B23" s="390" t="s">
        <v>6</v>
      </c>
      <c r="C23" s="392">
        <v>162105</v>
      </c>
      <c r="D23" s="392">
        <v>144001</v>
      </c>
      <c r="E23" s="392">
        <v>18104</v>
      </c>
      <c r="F23" s="393">
        <v>0.88831929921964159</v>
      </c>
      <c r="G23" s="393">
        <v>0.11168070078035841</v>
      </c>
      <c r="I23" s="391">
        <v>12</v>
      </c>
      <c r="J23" s="391">
        <v>11</v>
      </c>
      <c r="K23" s="391">
        <v>1</v>
      </c>
      <c r="L23" s="390" t="s">
        <v>11</v>
      </c>
      <c r="M23" s="392">
        <v>286206</v>
      </c>
      <c r="N23" s="392">
        <v>32315</v>
      </c>
      <c r="O23" s="393">
        <f t="shared" si="0"/>
        <v>0.89854672062438579</v>
      </c>
      <c r="P23" s="393">
        <f t="shared" si="0"/>
        <v>0.10145327937561417</v>
      </c>
      <c r="Q23" s="393">
        <f t="shared" si="1"/>
        <v>0.89902238131469159</v>
      </c>
    </row>
    <row r="24" spans="2:17" s="390" customFormat="1" ht="15" x14ac:dyDescent="0.25">
      <c r="B24" s="390" t="s">
        <v>5</v>
      </c>
      <c r="C24" s="392">
        <v>40709</v>
      </c>
      <c r="D24" s="392">
        <v>34931</v>
      </c>
      <c r="E24" s="392">
        <v>5778</v>
      </c>
      <c r="F24" s="393">
        <v>0.85806578397897271</v>
      </c>
      <c r="G24" s="393">
        <v>0.14193421602102729</v>
      </c>
      <c r="I24" s="391">
        <v>16</v>
      </c>
      <c r="J24" s="391">
        <v>12</v>
      </c>
      <c r="K24" s="391">
        <v>11</v>
      </c>
      <c r="L24" s="390" t="s">
        <v>6</v>
      </c>
      <c r="M24" s="392">
        <v>144001</v>
      </c>
      <c r="N24" s="392">
        <v>18104</v>
      </c>
      <c r="O24" s="393">
        <f t="shared" si="0"/>
        <v>0.88831929921964159</v>
      </c>
      <c r="P24" s="393">
        <f t="shared" si="0"/>
        <v>0.11168070078035841</v>
      </c>
      <c r="Q24" s="393">
        <f t="shared" si="1"/>
        <v>0.89902238131469159</v>
      </c>
    </row>
    <row r="25" spans="2:17" s="390" customFormat="1" ht="15" x14ac:dyDescent="0.25">
      <c r="B25" s="390" t="s">
        <v>38</v>
      </c>
      <c r="C25" s="392">
        <v>75410</v>
      </c>
      <c r="D25" s="392">
        <v>73751</v>
      </c>
      <c r="E25" s="392">
        <v>1659</v>
      </c>
      <c r="F25" s="393">
        <v>0.97800026521681471</v>
      </c>
      <c r="G25" s="393">
        <v>2.1999734783185253E-2</v>
      </c>
      <c r="I25" s="391">
        <v>4</v>
      </c>
      <c r="J25" s="391">
        <v>13</v>
      </c>
      <c r="K25" s="391">
        <v>4</v>
      </c>
      <c r="L25" s="390" t="s">
        <v>41</v>
      </c>
      <c r="M25" s="392">
        <v>29190</v>
      </c>
      <c r="N25" s="392">
        <v>4154</v>
      </c>
      <c r="O25" s="393">
        <f t="shared" si="0"/>
        <v>0.87541986564299423</v>
      </c>
      <c r="P25" s="393">
        <f t="shared" si="0"/>
        <v>0.12458013435700575</v>
      </c>
      <c r="Q25" s="393">
        <f t="shared" si="1"/>
        <v>0.89902238131469159</v>
      </c>
    </row>
    <row r="26" spans="2:17" s="390" customFormat="1" ht="15" x14ac:dyDescent="0.25">
      <c r="B26" s="390" t="s">
        <v>45</v>
      </c>
      <c r="C26" s="392">
        <v>189203</v>
      </c>
      <c r="D26" s="392">
        <v>176438</v>
      </c>
      <c r="E26" s="392">
        <v>12765</v>
      </c>
      <c r="F26" s="393">
        <v>0.93253278224975289</v>
      </c>
      <c r="G26" s="393">
        <v>6.7467217750247083E-2</v>
      </c>
      <c r="I26" s="391">
        <v>8</v>
      </c>
      <c r="J26" s="391">
        <v>14</v>
      </c>
      <c r="K26" s="391">
        <v>5</v>
      </c>
      <c r="L26" s="390" t="s">
        <v>9</v>
      </c>
      <c r="M26" s="392">
        <v>40949</v>
      </c>
      <c r="N26" s="392">
        <v>5879</v>
      </c>
      <c r="O26" s="393">
        <f t="shared" si="0"/>
        <v>0.87445545400187918</v>
      </c>
      <c r="P26" s="393">
        <f t="shared" si="0"/>
        <v>0.12554454599812079</v>
      </c>
      <c r="Q26" s="393">
        <f t="shared" si="1"/>
        <v>0.89902238131469159</v>
      </c>
    </row>
    <row r="27" spans="2:17" s="390" customFormat="1" ht="15" x14ac:dyDescent="0.25">
      <c r="B27" s="390" t="s">
        <v>50</v>
      </c>
      <c r="C27" s="392">
        <v>2189</v>
      </c>
      <c r="D27" s="392">
        <v>1901</v>
      </c>
      <c r="E27" s="392">
        <v>288</v>
      </c>
      <c r="F27" s="393">
        <v>0.86843307446322526</v>
      </c>
      <c r="G27" s="393">
        <v>0.13156692553677479</v>
      </c>
      <c r="I27" s="391">
        <v>15</v>
      </c>
      <c r="J27" s="391">
        <v>15</v>
      </c>
      <c r="K27" s="391">
        <v>15</v>
      </c>
      <c r="L27" s="390" t="s">
        <v>50</v>
      </c>
      <c r="M27" s="392">
        <v>1901</v>
      </c>
      <c r="N27" s="392">
        <v>288</v>
      </c>
      <c r="O27" s="393">
        <f t="shared" si="0"/>
        <v>0.86843307446322526</v>
      </c>
      <c r="P27" s="393">
        <f t="shared" si="0"/>
        <v>0.13156692553677479</v>
      </c>
      <c r="Q27" s="393">
        <f t="shared" si="1"/>
        <v>0.89902238131469159</v>
      </c>
    </row>
    <row r="28" spans="2:17" s="390" customFormat="1" ht="15" x14ac:dyDescent="0.25">
      <c r="B28" s="390" t="s">
        <v>46</v>
      </c>
      <c r="C28" s="392">
        <v>47533</v>
      </c>
      <c r="D28" s="392">
        <v>40749</v>
      </c>
      <c r="E28" s="392">
        <v>6784</v>
      </c>
      <c r="F28" s="393">
        <v>0.85727810152946371</v>
      </c>
      <c r="G28" s="393">
        <v>0.14272189847053626</v>
      </c>
      <c r="I28" s="391">
        <v>17</v>
      </c>
      <c r="J28" s="391">
        <v>16</v>
      </c>
      <c r="K28" s="391">
        <v>12</v>
      </c>
      <c r="L28" s="390" t="s">
        <v>5</v>
      </c>
      <c r="M28" s="392">
        <v>34931</v>
      </c>
      <c r="N28" s="392">
        <v>5778</v>
      </c>
      <c r="O28" s="393">
        <f t="shared" si="0"/>
        <v>0.85806578397897271</v>
      </c>
      <c r="P28" s="393">
        <f t="shared" si="0"/>
        <v>0.14193421602102729</v>
      </c>
      <c r="Q28" s="393">
        <f t="shared" si="1"/>
        <v>0.89902238131469159</v>
      </c>
    </row>
    <row r="29" spans="2:17" s="390" customFormat="1" ht="15" x14ac:dyDescent="0.25">
      <c r="B29" s="390" t="s">
        <v>47</v>
      </c>
      <c r="C29" s="392">
        <v>16871</v>
      </c>
      <c r="D29" s="392">
        <v>16216</v>
      </c>
      <c r="E29" s="392">
        <v>655</v>
      </c>
      <c r="F29" s="393">
        <v>0.9611759824551005</v>
      </c>
      <c r="G29" s="393">
        <v>3.8824017544899531E-2</v>
      </c>
      <c r="I29" s="391">
        <v>6</v>
      </c>
      <c r="J29" s="391">
        <v>17</v>
      </c>
      <c r="K29" s="391">
        <v>16</v>
      </c>
      <c r="L29" s="390" t="s">
        <v>46</v>
      </c>
      <c r="M29" s="392">
        <v>40749</v>
      </c>
      <c r="N29" s="392">
        <v>6784</v>
      </c>
      <c r="O29" s="393">
        <f t="shared" ref="M29:P32" si="2">INDEX($B$13:$G$32,$K29,O$11)</f>
        <v>0.85727810152946371</v>
      </c>
      <c r="P29" s="393">
        <f t="shared" si="2"/>
        <v>0.14272189847053626</v>
      </c>
      <c r="Q29" s="393">
        <f t="shared" si="1"/>
        <v>0.89902238131469159</v>
      </c>
    </row>
    <row r="30" spans="2:17" s="390" customFormat="1" ht="15" x14ac:dyDescent="0.25">
      <c r="B30" s="390" t="s">
        <v>48</v>
      </c>
      <c r="C30" s="392">
        <v>82130</v>
      </c>
      <c r="D30" s="392">
        <v>67502</v>
      </c>
      <c r="E30" s="392">
        <v>14628</v>
      </c>
      <c r="F30" s="393">
        <v>0.82189212224522101</v>
      </c>
      <c r="G30" s="393">
        <v>0.17810787775477901</v>
      </c>
      <c r="I30" s="391">
        <v>19</v>
      </c>
      <c r="J30" s="391">
        <v>18</v>
      </c>
      <c r="K30" s="391">
        <v>19</v>
      </c>
      <c r="L30" s="390" t="s">
        <v>49</v>
      </c>
      <c r="M30" s="392">
        <v>9150</v>
      </c>
      <c r="N30" s="392">
        <v>1543</v>
      </c>
      <c r="O30" s="393">
        <f t="shared" si="2"/>
        <v>0.85569999064808755</v>
      </c>
      <c r="P30" s="393">
        <f t="shared" si="2"/>
        <v>0.14430000935191248</v>
      </c>
      <c r="Q30" s="393">
        <f t="shared" si="1"/>
        <v>0.89902238131469159</v>
      </c>
    </row>
    <row r="31" spans="2:17" s="390" customFormat="1" ht="15" x14ac:dyDescent="0.25">
      <c r="B31" s="390" t="s">
        <v>49</v>
      </c>
      <c r="C31" s="392">
        <v>10693</v>
      </c>
      <c r="D31" s="392">
        <v>9150</v>
      </c>
      <c r="E31" s="392">
        <v>1543</v>
      </c>
      <c r="F31" s="393">
        <v>0.85569999064808755</v>
      </c>
      <c r="G31" s="393">
        <v>0.14430000935191248</v>
      </c>
      <c r="I31" s="391">
        <v>18</v>
      </c>
      <c r="J31" s="391">
        <v>19</v>
      </c>
      <c r="K31" s="391">
        <v>18</v>
      </c>
      <c r="L31" s="390" t="s">
        <v>48</v>
      </c>
      <c r="M31" s="392">
        <v>67502</v>
      </c>
      <c r="N31" s="392">
        <v>14628</v>
      </c>
      <c r="O31" s="393">
        <f t="shared" si="2"/>
        <v>0.82189212224522101</v>
      </c>
      <c r="P31" s="393">
        <f t="shared" si="2"/>
        <v>0.17810787775477901</v>
      </c>
      <c r="Q31" s="393">
        <f t="shared" si="1"/>
        <v>0.89902238131469159</v>
      </c>
    </row>
    <row r="32" spans="2:17" s="390" customFormat="1" ht="15" x14ac:dyDescent="0.25">
      <c r="B32" s="394" t="s">
        <v>114</v>
      </c>
      <c r="C32" s="395">
        <v>1566664</v>
      </c>
      <c r="D32" s="395">
        <v>1408466</v>
      </c>
      <c r="E32" s="395">
        <v>158198</v>
      </c>
      <c r="F32" s="396">
        <v>0.89902238131469159</v>
      </c>
      <c r="G32" s="396">
        <v>0.1009776186853084</v>
      </c>
      <c r="I32" s="391">
        <v>10</v>
      </c>
      <c r="J32" s="391">
        <v>20</v>
      </c>
      <c r="K32" s="391">
        <v>9</v>
      </c>
      <c r="L32" s="390" t="s">
        <v>44</v>
      </c>
      <c r="M32" s="392">
        <v>202557</v>
      </c>
      <c r="N32" s="392">
        <v>47109</v>
      </c>
      <c r="O32" s="393">
        <f t="shared" si="2"/>
        <v>0.81131191271538772</v>
      </c>
      <c r="P32" s="393">
        <f t="shared" si="2"/>
        <v>0.18868808728461225</v>
      </c>
      <c r="Q32" s="393">
        <f t="shared" si="1"/>
        <v>0.89902238131469159</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473</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84" t="s">
        <v>35</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83914</v>
      </c>
      <c r="D13" s="392">
        <v>78717</v>
      </c>
      <c r="E13" s="392">
        <v>5197</v>
      </c>
      <c r="F13" s="393">
        <v>0.93806754534404269</v>
      </c>
      <c r="G13" s="393">
        <v>6.1932454655957286E-2</v>
      </c>
      <c r="I13" s="391">
        <v>10</v>
      </c>
      <c r="J13" s="391">
        <v>1</v>
      </c>
      <c r="K13" s="391">
        <v>8</v>
      </c>
      <c r="L13" s="390" t="s">
        <v>7</v>
      </c>
      <c r="M13" s="392">
        <v>34719</v>
      </c>
      <c r="N13" s="392">
        <v>46</v>
      </c>
      <c r="O13" s="393">
        <v>0.99867683014526099</v>
      </c>
      <c r="P13" s="393">
        <v>1.3231698547389616E-3</v>
      </c>
      <c r="Q13" s="393">
        <v>0.94207753122539584</v>
      </c>
    </row>
    <row r="14" spans="1:17" s="390" customFormat="1" ht="15" x14ac:dyDescent="0.25">
      <c r="B14" s="390" t="s">
        <v>10</v>
      </c>
      <c r="C14" s="392">
        <v>11824</v>
      </c>
      <c r="D14" s="392">
        <v>11799</v>
      </c>
      <c r="E14" s="392">
        <v>25</v>
      </c>
      <c r="F14" s="393">
        <v>0.99788565629228687</v>
      </c>
      <c r="G14" s="393">
        <v>2.1143437077131258E-3</v>
      </c>
      <c r="I14" s="391">
        <v>2</v>
      </c>
      <c r="J14" s="391">
        <v>2</v>
      </c>
      <c r="K14" s="391">
        <v>2</v>
      </c>
      <c r="L14" s="390" t="s">
        <v>10</v>
      </c>
      <c r="M14" s="392">
        <v>11799</v>
      </c>
      <c r="N14" s="392">
        <v>25</v>
      </c>
      <c r="O14" s="393">
        <v>0.99788565629228687</v>
      </c>
      <c r="P14" s="393">
        <v>2.1143437077131258E-3</v>
      </c>
      <c r="Q14" s="393">
        <v>0.94207753122539584</v>
      </c>
    </row>
    <row r="15" spans="1:17" s="390" customFormat="1" ht="15" x14ac:dyDescent="0.25">
      <c r="B15" s="390" t="s">
        <v>40</v>
      </c>
      <c r="C15" s="392">
        <v>7982</v>
      </c>
      <c r="D15" s="392">
        <v>7787</v>
      </c>
      <c r="E15" s="392">
        <v>195</v>
      </c>
      <c r="F15" s="393">
        <v>0.97557003257328989</v>
      </c>
      <c r="G15" s="393">
        <v>2.4429967426710098E-2</v>
      </c>
      <c r="I15" s="391">
        <v>7</v>
      </c>
      <c r="J15" s="391">
        <v>3</v>
      </c>
      <c r="K15" s="391">
        <v>13</v>
      </c>
      <c r="L15" s="390" t="s">
        <v>38</v>
      </c>
      <c r="M15" s="392">
        <v>26187</v>
      </c>
      <c r="N15" s="392">
        <v>106</v>
      </c>
      <c r="O15" s="393">
        <v>0.99596850872855891</v>
      </c>
      <c r="P15" s="393">
        <v>4.0314912714410683E-3</v>
      </c>
      <c r="Q15" s="393">
        <v>0.94207753122539584</v>
      </c>
    </row>
    <row r="16" spans="1:17" s="390" customFormat="1" ht="15" x14ac:dyDescent="0.25">
      <c r="B16" s="390" t="s">
        <v>41</v>
      </c>
      <c r="C16" s="392">
        <v>8303</v>
      </c>
      <c r="D16" s="392">
        <v>7613</v>
      </c>
      <c r="E16" s="392">
        <v>690</v>
      </c>
      <c r="F16" s="393">
        <v>0.91689750692520777</v>
      </c>
      <c r="G16" s="393">
        <v>8.3102493074792241E-2</v>
      </c>
      <c r="I16" s="391">
        <v>15</v>
      </c>
      <c r="J16" s="391">
        <v>4</v>
      </c>
      <c r="K16" s="391">
        <v>10</v>
      </c>
      <c r="L16" s="390" t="s">
        <v>42</v>
      </c>
      <c r="M16" s="392">
        <v>407</v>
      </c>
      <c r="N16" s="392">
        <v>5</v>
      </c>
      <c r="O16" s="393">
        <v>0.98786407766990292</v>
      </c>
      <c r="P16" s="393">
        <v>1.2135922330097087E-2</v>
      </c>
      <c r="Q16" s="393">
        <v>0.94207753122539584</v>
      </c>
    </row>
    <row r="17" spans="2:17" s="390" customFormat="1" ht="15" x14ac:dyDescent="0.25">
      <c r="B17" s="390" t="s">
        <v>9</v>
      </c>
      <c r="C17" s="392">
        <v>15464</v>
      </c>
      <c r="D17" s="392">
        <v>13672</v>
      </c>
      <c r="E17" s="392">
        <v>1792</v>
      </c>
      <c r="F17" s="393">
        <v>0.88411795137092597</v>
      </c>
      <c r="G17" s="393">
        <v>0.11588204862907397</v>
      </c>
      <c r="I17" s="391">
        <v>19</v>
      </c>
      <c r="J17" s="391">
        <v>5</v>
      </c>
      <c r="K17" s="391">
        <v>17</v>
      </c>
      <c r="L17" s="390" t="s">
        <v>47</v>
      </c>
      <c r="M17" s="392">
        <v>3483</v>
      </c>
      <c r="N17" s="392">
        <v>83</v>
      </c>
      <c r="O17" s="393">
        <v>0.97672462142456529</v>
      </c>
      <c r="P17" s="393">
        <v>2.3275378575434661E-2</v>
      </c>
      <c r="Q17" s="393">
        <v>0.94207753122539584</v>
      </c>
    </row>
    <row r="18" spans="2:17" s="390" customFormat="1" ht="15" x14ac:dyDescent="0.25">
      <c r="B18" s="390" t="s">
        <v>8</v>
      </c>
      <c r="C18" s="392">
        <v>5540</v>
      </c>
      <c r="D18" s="392">
        <v>5185</v>
      </c>
      <c r="E18" s="392">
        <v>355</v>
      </c>
      <c r="F18" s="393">
        <v>0.9359205776173285</v>
      </c>
      <c r="G18" s="393">
        <v>6.4079422382671475E-2</v>
      </c>
      <c r="I18" s="391">
        <v>11</v>
      </c>
      <c r="J18" s="391">
        <v>6</v>
      </c>
      <c r="K18" s="391">
        <v>7</v>
      </c>
      <c r="L18" s="390" t="s">
        <v>43</v>
      </c>
      <c r="M18" s="392">
        <v>22003</v>
      </c>
      <c r="N18" s="392">
        <v>541</v>
      </c>
      <c r="O18" s="393">
        <v>0.9760024840312278</v>
      </c>
      <c r="P18" s="393">
        <v>2.3997515968772178E-2</v>
      </c>
      <c r="Q18" s="393">
        <v>0.94207753122539584</v>
      </c>
    </row>
    <row r="19" spans="2:17" s="390" customFormat="1" ht="15" x14ac:dyDescent="0.25">
      <c r="B19" s="390" t="s">
        <v>43</v>
      </c>
      <c r="C19" s="392">
        <v>22544</v>
      </c>
      <c r="D19" s="392">
        <v>22003</v>
      </c>
      <c r="E19" s="392">
        <v>541</v>
      </c>
      <c r="F19" s="393">
        <v>0.9760024840312278</v>
      </c>
      <c r="G19" s="393">
        <v>2.3997515968772178E-2</v>
      </c>
      <c r="I19" s="391">
        <v>6</v>
      </c>
      <c r="J19" s="391">
        <v>7</v>
      </c>
      <c r="K19" s="391">
        <v>3</v>
      </c>
      <c r="L19" s="390" t="s">
        <v>40</v>
      </c>
      <c r="M19" s="392">
        <v>7787</v>
      </c>
      <c r="N19" s="392">
        <v>195</v>
      </c>
      <c r="O19" s="393">
        <v>0.97557003257328989</v>
      </c>
      <c r="P19" s="393">
        <v>2.4429967426710098E-2</v>
      </c>
      <c r="Q19" s="393">
        <v>0.94207753122539584</v>
      </c>
    </row>
    <row r="20" spans="2:17" s="390" customFormat="1" ht="15" x14ac:dyDescent="0.25">
      <c r="B20" s="390" t="s">
        <v>7</v>
      </c>
      <c r="C20" s="392">
        <v>34765</v>
      </c>
      <c r="D20" s="392">
        <v>34719</v>
      </c>
      <c r="E20" s="392">
        <v>46</v>
      </c>
      <c r="F20" s="393">
        <v>0.99867683014526099</v>
      </c>
      <c r="G20" s="393">
        <v>1.3231698547389616E-3</v>
      </c>
      <c r="I20" s="391">
        <v>1</v>
      </c>
      <c r="J20" s="391">
        <v>8</v>
      </c>
      <c r="K20" s="391">
        <v>14</v>
      </c>
      <c r="L20" s="390" t="s">
        <v>45</v>
      </c>
      <c r="M20" s="392">
        <v>59989</v>
      </c>
      <c r="N20" s="392">
        <v>1988</v>
      </c>
      <c r="O20" s="393">
        <v>0.96792358455556093</v>
      </c>
      <c r="P20" s="393">
        <v>3.2076415444439066E-2</v>
      </c>
      <c r="Q20" s="393">
        <v>0.94207753122539584</v>
      </c>
    </row>
    <row r="21" spans="2:17" s="390" customFormat="1" ht="15" x14ac:dyDescent="0.25">
      <c r="B21" s="390" t="s">
        <v>44</v>
      </c>
      <c r="C21" s="392">
        <v>49066</v>
      </c>
      <c r="D21" s="392">
        <v>44455</v>
      </c>
      <c r="E21" s="392">
        <v>4611</v>
      </c>
      <c r="F21" s="393">
        <v>0.90602453837688013</v>
      </c>
      <c r="G21" s="393">
        <v>9.3975461623119885E-2</v>
      </c>
      <c r="I21" s="391">
        <v>17</v>
      </c>
      <c r="J21" s="391">
        <v>9</v>
      </c>
      <c r="K21" s="391">
        <v>20</v>
      </c>
      <c r="L21" s="390" t="s">
        <v>114</v>
      </c>
      <c r="M21" s="392">
        <v>404432</v>
      </c>
      <c r="N21" s="392">
        <v>24866</v>
      </c>
      <c r="O21" s="393">
        <v>0.94207753122539584</v>
      </c>
      <c r="P21" s="393">
        <v>5.7922468774604122E-2</v>
      </c>
      <c r="Q21" s="393">
        <v>0.94207753122539584</v>
      </c>
    </row>
    <row r="22" spans="2:17" s="390" customFormat="1" ht="15" x14ac:dyDescent="0.25">
      <c r="B22" s="390" t="s">
        <v>42</v>
      </c>
      <c r="C22" s="392">
        <v>412</v>
      </c>
      <c r="D22" s="392">
        <v>407</v>
      </c>
      <c r="E22" s="392">
        <v>5</v>
      </c>
      <c r="F22" s="393">
        <v>0.98786407766990292</v>
      </c>
      <c r="G22" s="393">
        <v>1.2135922330097087E-2</v>
      </c>
      <c r="I22" s="391">
        <v>4</v>
      </c>
      <c r="J22" s="391">
        <v>10</v>
      </c>
      <c r="K22" s="391">
        <v>1</v>
      </c>
      <c r="L22" s="390" t="s">
        <v>11</v>
      </c>
      <c r="M22" s="392">
        <v>78717</v>
      </c>
      <c r="N22" s="392">
        <v>5197</v>
      </c>
      <c r="O22" s="393">
        <v>0.93806754534404269</v>
      </c>
      <c r="P22" s="393">
        <v>6.1932454655957286E-2</v>
      </c>
      <c r="Q22" s="393">
        <v>0.94207753122539584</v>
      </c>
    </row>
    <row r="23" spans="2:17" s="390" customFormat="1" ht="15" x14ac:dyDescent="0.25">
      <c r="B23" s="390" t="s">
        <v>6</v>
      </c>
      <c r="C23" s="392">
        <v>46887</v>
      </c>
      <c r="D23" s="392">
        <v>43102</v>
      </c>
      <c r="E23" s="392">
        <v>3785</v>
      </c>
      <c r="F23" s="393">
        <v>0.91927399918954078</v>
      </c>
      <c r="G23" s="393">
        <v>8.0726000810459192E-2</v>
      </c>
      <c r="I23" s="391">
        <v>14</v>
      </c>
      <c r="J23" s="391">
        <v>11</v>
      </c>
      <c r="K23" s="391">
        <v>6</v>
      </c>
      <c r="L23" s="390" t="s">
        <v>8</v>
      </c>
      <c r="M23" s="392">
        <v>5185</v>
      </c>
      <c r="N23" s="392">
        <v>355</v>
      </c>
      <c r="O23" s="393">
        <v>0.9359205776173285</v>
      </c>
      <c r="P23" s="393">
        <v>6.4079422382671475E-2</v>
      </c>
      <c r="Q23" s="393">
        <v>0.94207753122539584</v>
      </c>
    </row>
    <row r="24" spans="2:17" s="390" customFormat="1" ht="15" x14ac:dyDescent="0.25">
      <c r="B24" s="390" t="s">
        <v>5</v>
      </c>
      <c r="C24" s="392">
        <v>13048</v>
      </c>
      <c r="D24" s="392">
        <v>11955</v>
      </c>
      <c r="E24" s="392">
        <v>1093</v>
      </c>
      <c r="F24" s="393">
        <v>0.91623237277743719</v>
      </c>
      <c r="G24" s="393">
        <v>8.376762722256284E-2</v>
      </c>
      <c r="I24" s="391">
        <v>16</v>
      </c>
      <c r="J24" s="391">
        <v>12</v>
      </c>
      <c r="K24" s="391">
        <v>19</v>
      </c>
      <c r="L24" s="390" t="s">
        <v>49</v>
      </c>
      <c r="M24" s="392">
        <v>2415</v>
      </c>
      <c r="N24" s="392">
        <v>189</v>
      </c>
      <c r="O24" s="393">
        <v>0.92741935483870963</v>
      </c>
      <c r="P24" s="393">
        <v>7.2580645161290328E-2</v>
      </c>
      <c r="Q24" s="393">
        <v>0.94207753122539584</v>
      </c>
    </row>
    <row r="25" spans="2:17" s="390" customFormat="1" ht="15" x14ac:dyDescent="0.25">
      <c r="B25" s="390" t="s">
        <v>38</v>
      </c>
      <c r="C25" s="392">
        <v>26293</v>
      </c>
      <c r="D25" s="392">
        <v>26187</v>
      </c>
      <c r="E25" s="392">
        <v>106</v>
      </c>
      <c r="F25" s="393">
        <v>0.99596850872855891</v>
      </c>
      <c r="G25" s="393">
        <v>4.0314912714410683E-3</v>
      </c>
      <c r="I25" s="391">
        <v>3</v>
      </c>
      <c r="J25" s="391">
        <v>13</v>
      </c>
      <c r="K25" s="391">
        <v>15</v>
      </c>
      <c r="L25" s="390" t="s">
        <v>50</v>
      </c>
      <c r="M25" s="392">
        <v>749</v>
      </c>
      <c r="N25" s="392">
        <v>64</v>
      </c>
      <c r="O25" s="393">
        <v>0.92127921279212788</v>
      </c>
      <c r="P25" s="393">
        <v>7.8720787207872081E-2</v>
      </c>
      <c r="Q25" s="393">
        <v>0.94207753122539584</v>
      </c>
    </row>
    <row r="26" spans="2:17" s="390" customFormat="1" ht="15" x14ac:dyDescent="0.25">
      <c r="B26" s="390" t="s">
        <v>45</v>
      </c>
      <c r="C26" s="392">
        <v>61977</v>
      </c>
      <c r="D26" s="392">
        <v>59989</v>
      </c>
      <c r="E26" s="392">
        <v>1988</v>
      </c>
      <c r="F26" s="393">
        <v>0.96792358455556093</v>
      </c>
      <c r="G26" s="393">
        <v>3.2076415444439066E-2</v>
      </c>
      <c r="I26" s="391">
        <v>8</v>
      </c>
      <c r="J26" s="391">
        <v>14</v>
      </c>
      <c r="K26" s="391">
        <v>11</v>
      </c>
      <c r="L26" s="390" t="s">
        <v>6</v>
      </c>
      <c r="M26" s="392">
        <v>43102</v>
      </c>
      <c r="N26" s="392">
        <v>3785</v>
      </c>
      <c r="O26" s="393">
        <v>0.91927399918954078</v>
      </c>
      <c r="P26" s="393">
        <v>8.0726000810459192E-2</v>
      </c>
      <c r="Q26" s="393">
        <v>0.94207753122539584</v>
      </c>
    </row>
    <row r="27" spans="2:17" s="390" customFormat="1" ht="15" x14ac:dyDescent="0.25">
      <c r="B27" s="390" t="s">
        <v>50</v>
      </c>
      <c r="C27" s="392">
        <v>813</v>
      </c>
      <c r="D27" s="392">
        <v>749</v>
      </c>
      <c r="E27" s="392">
        <v>64</v>
      </c>
      <c r="F27" s="393">
        <v>0.92127921279212788</v>
      </c>
      <c r="G27" s="393">
        <v>7.8720787207872081E-2</v>
      </c>
      <c r="I27" s="391">
        <v>13</v>
      </c>
      <c r="J27" s="391">
        <v>15</v>
      </c>
      <c r="K27" s="391">
        <v>4</v>
      </c>
      <c r="L27" s="390" t="s">
        <v>41</v>
      </c>
      <c r="M27" s="392">
        <v>7613</v>
      </c>
      <c r="N27" s="392">
        <v>690</v>
      </c>
      <c r="O27" s="393">
        <v>0.91689750692520777</v>
      </c>
      <c r="P27" s="393">
        <v>8.3102493074792241E-2</v>
      </c>
      <c r="Q27" s="393">
        <v>0.94207753122539584</v>
      </c>
    </row>
    <row r="28" spans="2:17" s="390" customFormat="1" ht="15" x14ac:dyDescent="0.25">
      <c r="B28" s="390" t="s">
        <v>46</v>
      </c>
      <c r="C28" s="392">
        <v>14718</v>
      </c>
      <c r="D28" s="392">
        <v>13182</v>
      </c>
      <c r="E28" s="392">
        <v>1536</v>
      </c>
      <c r="F28" s="393">
        <v>0.89563799429270285</v>
      </c>
      <c r="G28" s="393">
        <v>0.10436200570729719</v>
      </c>
      <c r="I28" s="391">
        <v>18</v>
      </c>
      <c r="J28" s="391">
        <v>16</v>
      </c>
      <c r="K28" s="391">
        <v>12</v>
      </c>
      <c r="L28" s="390" t="s">
        <v>5</v>
      </c>
      <c r="M28" s="392">
        <v>11955</v>
      </c>
      <c r="N28" s="392">
        <v>1093</v>
      </c>
      <c r="O28" s="393">
        <v>0.91623237277743719</v>
      </c>
      <c r="P28" s="393">
        <v>8.376762722256284E-2</v>
      </c>
      <c r="Q28" s="393">
        <v>0.94207753122539584</v>
      </c>
    </row>
    <row r="29" spans="2:17" s="390" customFormat="1" ht="15" x14ac:dyDescent="0.25">
      <c r="B29" s="390" t="s">
        <v>47</v>
      </c>
      <c r="C29" s="392">
        <v>3566</v>
      </c>
      <c r="D29" s="392">
        <v>3483</v>
      </c>
      <c r="E29" s="392">
        <v>83</v>
      </c>
      <c r="F29" s="393">
        <v>0.97672462142456529</v>
      </c>
      <c r="G29" s="393">
        <v>2.3275378575434661E-2</v>
      </c>
      <c r="I29" s="391">
        <v>5</v>
      </c>
      <c r="J29" s="391">
        <v>17</v>
      </c>
      <c r="K29" s="391">
        <v>9</v>
      </c>
      <c r="L29" s="390" t="s">
        <v>44</v>
      </c>
      <c r="M29" s="392">
        <v>44455</v>
      </c>
      <c r="N29" s="392">
        <v>4611</v>
      </c>
      <c r="O29" s="393">
        <v>0.90602453837688013</v>
      </c>
      <c r="P29" s="393">
        <v>9.3975461623119885E-2</v>
      </c>
      <c r="Q29" s="393">
        <v>0.94207753122539584</v>
      </c>
    </row>
    <row r="30" spans="2:17" s="390" customFormat="1" ht="15" x14ac:dyDescent="0.25">
      <c r="B30" s="390" t="s">
        <v>48</v>
      </c>
      <c r="C30" s="392">
        <v>19578</v>
      </c>
      <c r="D30" s="392">
        <v>17013</v>
      </c>
      <c r="E30" s="392">
        <v>2565</v>
      </c>
      <c r="F30" s="393">
        <v>0.86898559607722958</v>
      </c>
      <c r="G30" s="393">
        <v>0.13101440392277044</v>
      </c>
      <c r="I30" s="391">
        <v>20</v>
      </c>
      <c r="J30" s="391">
        <v>18</v>
      </c>
      <c r="K30" s="391">
        <v>16</v>
      </c>
      <c r="L30" s="390" t="s">
        <v>46</v>
      </c>
      <c r="M30" s="392">
        <v>13182</v>
      </c>
      <c r="N30" s="392">
        <v>1536</v>
      </c>
      <c r="O30" s="393">
        <v>0.89563799429270285</v>
      </c>
      <c r="P30" s="393">
        <v>0.10436200570729719</v>
      </c>
      <c r="Q30" s="393">
        <v>0.94207753122539584</v>
      </c>
    </row>
    <row r="31" spans="2:17" s="390" customFormat="1" ht="15" x14ac:dyDescent="0.25">
      <c r="B31" s="390" t="s">
        <v>49</v>
      </c>
      <c r="C31" s="392">
        <v>2604</v>
      </c>
      <c r="D31" s="392">
        <v>2415</v>
      </c>
      <c r="E31" s="392">
        <v>189</v>
      </c>
      <c r="F31" s="393">
        <v>0.92741935483870963</v>
      </c>
      <c r="G31" s="393">
        <v>7.2580645161290328E-2</v>
      </c>
      <c r="I31" s="391">
        <v>12</v>
      </c>
      <c r="J31" s="391">
        <v>19</v>
      </c>
      <c r="K31" s="391">
        <v>5</v>
      </c>
      <c r="L31" s="390" t="s">
        <v>9</v>
      </c>
      <c r="M31" s="392">
        <v>13672</v>
      </c>
      <c r="N31" s="392">
        <v>1792</v>
      </c>
      <c r="O31" s="393">
        <v>0.88411795137092597</v>
      </c>
      <c r="P31" s="393">
        <v>0.11588204862907397</v>
      </c>
      <c r="Q31" s="393">
        <v>0.94207753122539584</v>
      </c>
    </row>
    <row r="32" spans="2:17" s="390" customFormat="1" ht="15" x14ac:dyDescent="0.25">
      <c r="B32" s="394" t="s">
        <v>114</v>
      </c>
      <c r="C32" s="395">
        <v>429298</v>
      </c>
      <c r="D32" s="395">
        <v>404432</v>
      </c>
      <c r="E32" s="395">
        <v>24866</v>
      </c>
      <c r="F32" s="396">
        <v>0.94207753122539584</v>
      </c>
      <c r="G32" s="396">
        <v>5.7922468774604122E-2</v>
      </c>
      <c r="I32" s="391">
        <v>9</v>
      </c>
      <c r="J32" s="391">
        <v>20</v>
      </c>
      <c r="K32" s="391">
        <v>18</v>
      </c>
      <c r="L32" s="390" t="s">
        <v>48</v>
      </c>
      <c r="M32" s="392">
        <v>17013</v>
      </c>
      <c r="N32" s="392">
        <v>2565</v>
      </c>
      <c r="O32" s="393">
        <v>0.86898559607722958</v>
      </c>
      <c r="P32" s="393">
        <v>0.13101440392277044</v>
      </c>
      <c r="Q32" s="393">
        <v>0.94207753122539584</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Z26"/>
  <sheetViews>
    <sheetView zoomScaleNormal="100" workbookViewId="0"/>
  </sheetViews>
  <sheetFormatPr baseColWidth="10" defaultColWidth="11.42578125" defaultRowHeight="15" x14ac:dyDescent="0.25"/>
  <cols>
    <col min="1" max="1" width="1.85546875" style="866" customWidth="1"/>
    <col min="2" max="2" width="24.5703125" style="866" customWidth="1"/>
    <col min="3" max="9" width="10.85546875" style="866" customWidth="1"/>
    <col min="10" max="11" width="7.140625" style="866" customWidth="1"/>
    <col min="12" max="12" width="7.7109375" style="866" customWidth="1"/>
    <col min="13" max="20" width="8.28515625" style="866" customWidth="1"/>
    <col min="21" max="22" width="7.7109375" style="866" customWidth="1"/>
    <col min="23" max="23" width="11.42578125" style="866" customWidth="1"/>
    <col min="24" max="24" width="11.42578125" style="866"/>
    <col min="25" max="25" width="11.85546875" style="866" bestFit="1" customWidth="1"/>
    <col min="26" max="16384" width="11.42578125" style="866"/>
  </cols>
  <sheetData>
    <row r="1" spans="1:24" x14ac:dyDescent="0.25">
      <c r="A1" s="865"/>
      <c r="B1" s="865"/>
      <c r="I1" s="867"/>
      <c r="J1" s="867"/>
    </row>
    <row r="2" spans="1:24" ht="48.75" customHeight="1" x14ac:dyDescent="0.25">
      <c r="A2" s="865"/>
      <c r="B2" s="865"/>
      <c r="I2" s="867"/>
      <c r="J2" s="867"/>
    </row>
    <row r="3" spans="1:24" ht="39.75" customHeight="1" x14ac:dyDescent="0.25">
      <c r="A3" s="865"/>
      <c r="B3" s="1042" t="s">
        <v>380</v>
      </c>
      <c r="C3" s="1042"/>
      <c r="D3" s="1042"/>
      <c r="E3" s="1042"/>
      <c r="F3" s="1042"/>
      <c r="G3" s="1042"/>
      <c r="H3" s="1042"/>
      <c r="I3" s="1042"/>
      <c r="J3" s="1042"/>
      <c r="K3" s="1042"/>
      <c r="L3" s="1042"/>
      <c r="M3" s="1042"/>
      <c r="N3" s="1042"/>
      <c r="O3" s="1042"/>
      <c r="P3" s="1042"/>
      <c r="Q3" s="1042"/>
      <c r="R3" s="1042"/>
      <c r="S3" s="1042"/>
      <c r="T3" s="1042"/>
      <c r="U3" s="1042"/>
      <c r="V3" s="1042"/>
    </row>
    <row r="5" spans="1:24" x14ac:dyDescent="0.25">
      <c r="B5" s="868"/>
      <c r="C5" s="1037" t="s">
        <v>376</v>
      </c>
      <c r="D5" s="1037"/>
      <c r="E5" s="1037"/>
      <c r="F5" s="1037"/>
      <c r="G5" s="1037"/>
      <c r="H5" s="1037"/>
      <c r="I5" s="1037"/>
      <c r="J5" s="1037"/>
      <c r="K5" s="1037" t="s">
        <v>350</v>
      </c>
      <c r="L5" s="1037"/>
      <c r="M5" s="1037"/>
      <c r="N5" s="1037"/>
      <c r="O5" s="1037"/>
      <c r="P5" s="1037"/>
      <c r="Q5" s="1037"/>
      <c r="R5" s="1037"/>
      <c r="S5" s="1037"/>
      <c r="T5" s="1037"/>
      <c r="U5" s="1037"/>
      <c r="V5" s="1037"/>
    </row>
    <row r="6" spans="1:24" ht="21" customHeight="1" x14ac:dyDescent="0.25">
      <c r="B6" s="868"/>
      <c r="C6" s="1038"/>
      <c r="D6" s="1038"/>
      <c r="E6" s="1038"/>
      <c r="F6" s="1038"/>
      <c r="G6" s="1038"/>
      <c r="H6" s="1038"/>
      <c r="I6" s="1038"/>
      <c r="J6" s="1038"/>
      <c r="K6" s="1038">
        <v>43830</v>
      </c>
      <c r="L6" s="1039"/>
      <c r="M6" s="1040">
        <v>44196</v>
      </c>
      <c r="N6" s="1040"/>
      <c r="O6" s="1040">
        <v>44561</v>
      </c>
      <c r="P6" s="1040"/>
      <c r="Q6" s="1040">
        <v>44926</v>
      </c>
      <c r="R6" s="1040"/>
      <c r="S6" s="1040">
        <v>45291</v>
      </c>
      <c r="T6" s="1040"/>
      <c r="U6" s="1040">
        <f>EVO_sol!U6</f>
        <v>45322</v>
      </c>
      <c r="V6" s="1040"/>
    </row>
    <row r="7" spans="1:24" x14ac:dyDescent="0.25">
      <c r="B7" s="937"/>
      <c r="C7" s="870">
        <v>43465</v>
      </c>
      <c r="D7" s="870">
        <v>43830</v>
      </c>
      <c r="E7" s="870">
        <v>44196</v>
      </c>
      <c r="F7" s="870">
        <v>44561</v>
      </c>
      <c r="G7" s="870">
        <v>44926</v>
      </c>
      <c r="H7" s="870">
        <v>45291</v>
      </c>
      <c r="I7" s="870">
        <f>EVO!I7</f>
        <v>45322</v>
      </c>
      <c r="J7" s="870"/>
      <c r="K7" s="870" t="s">
        <v>31</v>
      </c>
      <c r="L7" s="870" t="s">
        <v>351</v>
      </c>
      <c r="M7" s="870" t="s">
        <v>31</v>
      </c>
      <c r="N7" s="870" t="s">
        <v>351</v>
      </c>
      <c r="O7" s="870" t="s">
        <v>31</v>
      </c>
      <c r="P7" s="870" t="s">
        <v>351</v>
      </c>
      <c r="Q7" s="870" t="s">
        <v>31</v>
      </c>
      <c r="R7" s="870" t="s">
        <v>351</v>
      </c>
      <c r="S7" s="870" t="s">
        <v>31</v>
      </c>
      <c r="T7" s="870" t="s">
        <v>351</v>
      </c>
      <c r="U7" s="870" t="s">
        <v>31</v>
      </c>
      <c r="V7" s="870" t="s">
        <v>351</v>
      </c>
    </row>
    <row r="8" spans="1:24" ht="15" customHeight="1" x14ac:dyDescent="0.25">
      <c r="B8" s="909" t="s">
        <v>11</v>
      </c>
      <c r="C8" s="916">
        <v>75097</v>
      </c>
      <c r="D8" s="916">
        <v>73871</v>
      </c>
      <c r="E8" s="916">
        <v>56534</v>
      </c>
      <c r="F8" s="916">
        <v>38325</v>
      </c>
      <c r="G8" s="916">
        <v>36606</v>
      </c>
      <c r="H8" s="916">
        <v>35558</v>
      </c>
      <c r="I8" s="916">
        <v>32315</v>
      </c>
      <c r="J8" s="881"/>
      <c r="K8" s="917">
        <v>-1.6325552285710532E-2</v>
      </c>
      <c r="L8" s="916">
        <v>-1226</v>
      </c>
      <c r="M8" s="918">
        <v>-0.23469291061444952</v>
      </c>
      <c r="N8" s="919">
        <v>-17337</v>
      </c>
      <c r="O8" s="918">
        <v>-0.32208936215374817</v>
      </c>
      <c r="P8" s="919">
        <v>-18209</v>
      </c>
      <c r="Q8" s="918">
        <f>G8/F8-1</f>
        <v>-4.4853228962817959E-2</v>
      </c>
      <c r="R8" s="919">
        <f>G8-F8</f>
        <v>-1719</v>
      </c>
      <c r="S8" s="918">
        <f>H8/G8-1</f>
        <v>-2.862918647216306E-2</v>
      </c>
      <c r="T8" s="919">
        <f>H8-G8</f>
        <v>-1048</v>
      </c>
      <c r="U8" s="920">
        <f>[1]Cuadro_CCAA2!N105</f>
        <v>-0.13108362463027701</v>
      </c>
      <c r="V8" s="919">
        <f>[1]Cuadro_CCAA2!O105</f>
        <v>-4875</v>
      </c>
    </row>
    <row r="9" spans="1:24" x14ac:dyDescent="0.25">
      <c r="B9" s="938" t="s">
        <v>10</v>
      </c>
      <c r="C9" s="886">
        <v>6000</v>
      </c>
      <c r="D9" s="886">
        <v>6236</v>
      </c>
      <c r="E9" s="886">
        <v>4811</v>
      </c>
      <c r="F9" s="886">
        <v>2779</v>
      </c>
      <c r="G9" s="886">
        <v>1565</v>
      </c>
      <c r="H9" s="886">
        <v>186</v>
      </c>
      <c r="I9" s="886">
        <v>191</v>
      </c>
      <c r="J9" s="887"/>
      <c r="K9" s="888">
        <v>3.9333333333333442E-2</v>
      </c>
      <c r="L9" s="886">
        <v>236</v>
      </c>
      <c r="M9" s="891">
        <v>-0.22851186658114175</v>
      </c>
      <c r="N9" s="889">
        <v>-1425</v>
      </c>
      <c r="O9" s="891">
        <v>-0.4223654125961338</v>
      </c>
      <c r="P9" s="889">
        <v>-2032</v>
      </c>
      <c r="Q9" s="891">
        <f t="shared" ref="Q9:Q26" si="0">G9/F9-1</f>
        <v>-0.43684778697373161</v>
      </c>
      <c r="R9" s="889">
        <f t="shared" ref="R9:R26" si="1">G9-F9</f>
        <v>-1214</v>
      </c>
      <c r="S9" s="891">
        <f t="shared" ref="S9:S26" si="2">H9/G9-1</f>
        <v>-0.88115015974440891</v>
      </c>
      <c r="T9" s="889">
        <f t="shared" ref="T9:T26" si="3">H9-G9</f>
        <v>-1379</v>
      </c>
      <c r="U9" s="890">
        <f>[1]Cuadro_CCAA2!N106</f>
        <v>-0.90421263791374118</v>
      </c>
      <c r="V9" s="889">
        <f>[1]Cuadro_CCAA2!O106</f>
        <v>-1803</v>
      </c>
    </row>
    <row r="10" spans="1:24" x14ac:dyDescent="0.25">
      <c r="B10" s="938" t="s">
        <v>40</v>
      </c>
      <c r="C10" s="886">
        <v>3524</v>
      </c>
      <c r="D10" s="886">
        <v>5794</v>
      </c>
      <c r="E10" s="886">
        <v>3064</v>
      </c>
      <c r="F10" s="886">
        <v>2063</v>
      </c>
      <c r="G10" s="886">
        <v>2778</v>
      </c>
      <c r="H10" s="886">
        <v>1346</v>
      </c>
      <c r="I10" s="886">
        <v>1168</v>
      </c>
      <c r="J10" s="887"/>
      <c r="K10" s="888">
        <v>0.64415437003405218</v>
      </c>
      <c r="L10" s="886">
        <v>2270</v>
      </c>
      <c r="M10" s="891">
        <v>-0.47117707973765965</v>
      </c>
      <c r="N10" s="889">
        <v>-2730</v>
      </c>
      <c r="O10" s="891">
        <v>-0.32669712793733685</v>
      </c>
      <c r="P10" s="889">
        <v>-1001</v>
      </c>
      <c r="Q10" s="891">
        <f t="shared" si="0"/>
        <v>0.34658264663111971</v>
      </c>
      <c r="R10" s="889">
        <f t="shared" si="1"/>
        <v>715</v>
      </c>
      <c r="S10" s="891">
        <f t="shared" si="2"/>
        <v>-0.51547876169906415</v>
      </c>
      <c r="T10" s="889">
        <f t="shared" si="3"/>
        <v>-1432</v>
      </c>
      <c r="U10" s="890">
        <f>[1]Cuadro_CCAA2!N107</f>
        <v>-0.61780104712041883</v>
      </c>
      <c r="V10" s="889">
        <f>[1]Cuadro_CCAA2!O107</f>
        <v>-1888</v>
      </c>
    </row>
    <row r="11" spans="1:24" x14ac:dyDescent="0.25">
      <c r="B11" s="938" t="s">
        <v>41</v>
      </c>
      <c r="C11" s="886">
        <v>2811</v>
      </c>
      <c r="D11" s="886">
        <v>4317</v>
      </c>
      <c r="E11" s="886">
        <v>2454</v>
      </c>
      <c r="F11" s="886">
        <v>2514</v>
      </c>
      <c r="G11" s="886">
        <v>3293</v>
      </c>
      <c r="H11" s="886">
        <v>4117</v>
      </c>
      <c r="I11" s="886">
        <v>4154</v>
      </c>
      <c r="J11" s="887"/>
      <c r="K11" s="888">
        <v>0.53575240128068313</v>
      </c>
      <c r="L11" s="886">
        <v>1506</v>
      </c>
      <c r="M11" s="891">
        <v>-0.43154968728283527</v>
      </c>
      <c r="N11" s="889">
        <v>-1863</v>
      </c>
      <c r="O11" s="891">
        <v>2.4449877750611249E-2</v>
      </c>
      <c r="P11" s="889">
        <v>60</v>
      </c>
      <c r="Q11" s="891">
        <f t="shared" si="0"/>
        <v>0.30986475735879071</v>
      </c>
      <c r="R11" s="889">
        <f t="shared" si="1"/>
        <v>779</v>
      </c>
      <c r="S11" s="891">
        <f t="shared" si="2"/>
        <v>0.25022775584573331</v>
      </c>
      <c r="T11" s="889">
        <f t="shared" si="3"/>
        <v>824</v>
      </c>
      <c r="U11" s="890">
        <f>[1]Cuadro_CCAA2!N108</f>
        <v>0.36196721311475399</v>
      </c>
      <c r="V11" s="889">
        <f>[1]Cuadro_CCAA2!O108</f>
        <v>1104</v>
      </c>
    </row>
    <row r="12" spans="1:24" x14ac:dyDescent="0.25">
      <c r="B12" s="938" t="s">
        <v>9</v>
      </c>
      <c r="C12" s="886">
        <v>8956</v>
      </c>
      <c r="D12" s="886">
        <v>9040</v>
      </c>
      <c r="E12" s="886">
        <v>8082</v>
      </c>
      <c r="F12" s="886">
        <v>9950</v>
      </c>
      <c r="G12" s="886">
        <v>7071</v>
      </c>
      <c r="H12" s="886">
        <v>5826</v>
      </c>
      <c r="I12" s="886">
        <v>5879</v>
      </c>
      <c r="J12" s="887"/>
      <c r="K12" s="888">
        <v>9.3791871371147195E-3</v>
      </c>
      <c r="L12" s="886">
        <v>84</v>
      </c>
      <c r="M12" s="891">
        <v>-0.10597345132743363</v>
      </c>
      <c r="N12" s="889">
        <v>-958</v>
      </c>
      <c r="O12" s="891">
        <v>0.23113090819104176</v>
      </c>
      <c r="P12" s="889">
        <v>1868</v>
      </c>
      <c r="Q12" s="891">
        <f t="shared" si="0"/>
        <v>-0.28934673366834174</v>
      </c>
      <c r="R12" s="889">
        <f t="shared" si="1"/>
        <v>-2879</v>
      </c>
      <c r="S12" s="891">
        <f t="shared" si="2"/>
        <v>-0.1760712770470938</v>
      </c>
      <c r="T12" s="889">
        <f t="shared" si="3"/>
        <v>-1245</v>
      </c>
      <c r="U12" s="890">
        <f>[1]Cuadro_CCAA2!N109</f>
        <v>-0.12083146403469414</v>
      </c>
      <c r="V12" s="889">
        <f>[1]Cuadro_CCAA2!O109</f>
        <v>-808</v>
      </c>
      <c r="X12" s="921"/>
    </row>
    <row r="13" spans="1:24" x14ac:dyDescent="0.25">
      <c r="B13" s="938" t="s">
        <v>8</v>
      </c>
      <c r="C13" s="886">
        <v>4667</v>
      </c>
      <c r="D13" s="886">
        <v>3990</v>
      </c>
      <c r="E13" s="886">
        <v>3899</v>
      </c>
      <c r="F13" s="886">
        <v>1365</v>
      </c>
      <c r="G13" s="886">
        <v>873</v>
      </c>
      <c r="H13" s="886">
        <v>1583</v>
      </c>
      <c r="I13" s="886">
        <v>1529</v>
      </c>
      <c r="J13" s="887"/>
      <c r="K13" s="888">
        <v>-0.14506106706663813</v>
      </c>
      <c r="L13" s="886">
        <v>-677</v>
      </c>
      <c r="M13" s="891">
        <v>-2.2807017543859609E-2</v>
      </c>
      <c r="N13" s="889">
        <v>-91</v>
      </c>
      <c r="O13" s="891">
        <v>-0.64991023339317766</v>
      </c>
      <c r="P13" s="889">
        <v>-2534</v>
      </c>
      <c r="Q13" s="891">
        <f t="shared" si="0"/>
        <v>-0.36043956043956049</v>
      </c>
      <c r="R13" s="889">
        <f t="shared" si="1"/>
        <v>-492</v>
      </c>
      <c r="S13" s="891">
        <f t="shared" si="2"/>
        <v>0.81328751431844215</v>
      </c>
      <c r="T13" s="889">
        <f t="shared" si="3"/>
        <v>710</v>
      </c>
      <c r="U13" s="890">
        <f>[1]Cuadro_CCAA2!N110</f>
        <v>1.0662162162162163</v>
      </c>
      <c r="V13" s="889">
        <f>[1]Cuadro_CCAA2!O110</f>
        <v>789</v>
      </c>
      <c r="X13" s="921"/>
    </row>
    <row r="14" spans="1:24" x14ac:dyDescent="0.25">
      <c r="B14" s="938" t="s">
        <v>7</v>
      </c>
      <c r="C14" s="886">
        <v>1471</v>
      </c>
      <c r="D14" s="886">
        <v>1593</v>
      </c>
      <c r="E14" s="886">
        <v>119</v>
      </c>
      <c r="F14" s="886">
        <v>186</v>
      </c>
      <c r="G14" s="886">
        <v>207</v>
      </c>
      <c r="H14" s="886">
        <v>157</v>
      </c>
      <c r="I14" s="886">
        <v>189</v>
      </c>
      <c r="J14" s="887"/>
      <c r="K14" s="888">
        <v>8.2936777702243392E-2</v>
      </c>
      <c r="L14" s="886">
        <v>122</v>
      </c>
      <c r="M14" s="891">
        <v>-0.92529817953546767</v>
      </c>
      <c r="N14" s="889">
        <v>-1474</v>
      </c>
      <c r="O14" s="891">
        <v>0.56302521008403361</v>
      </c>
      <c r="P14" s="889">
        <v>67</v>
      </c>
      <c r="Q14" s="891">
        <f t="shared" si="0"/>
        <v>0.11290322580645151</v>
      </c>
      <c r="R14" s="889">
        <f t="shared" si="1"/>
        <v>21</v>
      </c>
      <c r="S14" s="891">
        <f t="shared" si="2"/>
        <v>-0.24154589371980673</v>
      </c>
      <c r="T14" s="889">
        <f t="shared" si="3"/>
        <v>-50</v>
      </c>
      <c r="U14" s="890">
        <f>[1]Cuadro_CCAA2!N111</f>
        <v>-8.6956521739130488E-2</v>
      </c>
      <c r="V14" s="889">
        <f>[1]Cuadro_CCAA2!O111</f>
        <v>-18</v>
      </c>
      <c r="X14" s="921"/>
    </row>
    <row r="15" spans="1:24" x14ac:dyDescent="0.25">
      <c r="B15" s="938" t="s">
        <v>43</v>
      </c>
      <c r="C15" s="886">
        <v>7126</v>
      </c>
      <c r="D15" s="886">
        <v>5895</v>
      </c>
      <c r="E15" s="886">
        <v>4923</v>
      </c>
      <c r="F15" s="886">
        <v>3015</v>
      </c>
      <c r="G15" s="886">
        <v>2591</v>
      </c>
      <c r="H15" s="886">
        <v>2478</v>
      </c>
      <c r="I15" s="886">
        <v>3427</v>
      </c>
      <c r="J15" s="887"/>
      <c r="K15" s="888">
        <v>-0.17274768453550382</v>
      </c>
      <c r="L15" s="886">
        <v>-1231</v>
      </c>
      <c r="M15" s="891">
        <v>-0.16488549618320614</v>
      </c>
      <c r="N15" s="889">
        <v>-972</v>
      </c>
      <c r="O15" s="891">
        <v>-0.38756855575868376</v>
      </c>
      <c r="P15" s="889">
        <v>-1908</v>
      </c>
      <c r="Q15" s="891">
        <f t="shared" si="0"/>
        <v>-0.14063018242122716</v>
      </c>
      <c r="R15" s="889">
        <f t="shared" si="1"/>
        <v>-424</v>
      </c>
      <c r="S15" s="891">
        <f t="shared" si="2"/>
        <v>-4.3612504824392162E-2</v>
      </c>
      <c r="T15" s="889">
        <f t="shared" si="3"/>
        <v>-113</v>
      </c>
      <c r="U15" s="890">
        <f>[1]Cuadro_CCAA2!N112</f>
        <v>8.3122629582806473E-2</v>
      </c>
      <c r="V15" s="889">
        <f>[1]Cuadro_CCAA2!O112</f>
        <v>263</v>
      </c>
      <c r="X15" s="921"/>
    </row>
    <row r="16" spans="1:24" x14ac:dyDescent="0.25">
      <c r="B16" s="938" t="s">
        <v>44</v>
      </c>
      <c r="C16" s="886">
        <v>75141</v>
      </c>
      <c r="D16" s="886">
        <v>76253</v>
      </c>
      <c r="E16" s="886">
        <v>73386</v>
      </c>
      <c r="F16" s="886">
        <v>78542</v>
      </c>
      <c r="G16" s="886">
        <v>69770</v>
      </c>
      <c r="H16" s="886">
        <v>48470</v>
      </c>
      <c r="I16" s="886">
        <v>47109</v>
      </c>
      <c r="J16" s="887"/>
      <c r="K16" s="888">
        <v>1.4798844838370462E-2</v>
      </c>
      <c r="L16" s="886">
        <v>1112</v>
      </c>
      <c r="M16" s="891">
        <v>-3.7598520713939099E-2</v>
      </c>
      <c r="N16" s="889">
        <v>-2867</v>
      </c>
      <c r="O16" s="891">
        <v>7.0258632436704493E-2</v>
      </c>
      <c r="P16" s="889">
        <v>5156</v>
      </c>
      <c r="Q16" s="891">
        <f t="shared" si="0"/>
        <v>-0.11168546764788267</v>
      </c>
      <c r="R16" s="889">
        <f t="shared" si="1"/>
        <v>-8772</v>
      </c>
      <c r="S16" s="891">
        <f t="shared" si="2"/>
        <v>-0.30528880607711051</v>
      </c>
      <c r="T16" s="889">
        <f t="shared" si="3"/>
        <v>-21300</v>
      </c>
      <c r="U16" s="890">
        <f>[1]Cuadro_CCAA2!N113</f>
        <v>-0.31863347748738047</v>
      </c>
      <c r="V16" s="889">
        <f>[1]Cuadro_CCAA2!O113</f>
        <v>-22030</v>
      </c>
      <c r="X16" s="921"/>
    </row>
    <row r="17" spans="2:26" x14ac:dyDescent="0.25">
      <c r="B17" s="938" t="s">
        <v>6</v>
      </c>
      <c r="C17" s="886">
        <v>10677</v>
      </c>
      <c r="D17" s="886">
        <v>14865</v>
      </c>
      <c r="E17" s="886">
        <v>13381</v>
      </c>
      <c r="F17" s="886">
        <v>11826</v>
      </c>
      <c r="G17" s="886">
        <v>10571</v>
      </c>
      <c r="H17" s="886">
        <v>15501</v>
      </c>
      <c r="I17" s="886">
        <v>18104</v>
      </c>
      <c r="J17" s="887"/>
      <c r="K17" s="888">
        <v>0.39224501264400113</v>
      </c>
      <c r="L17" s="886">
        <v>4188</v>
      </c>
      <c r="M17" s="891">
        <v>-9.9831819710729852E-2</v>
      </c>
      <c r="N17" s="889">
        <v>-1484</v>
      </c>
      <c r="O17" s="891">
        <v>-0.11620955085569096</v>
      </c>
      <c r="P17" s="889">
        <v>-1555</v>
      </c>
      <c r="Q17" s="891">
        <f t="shared" si="0"/>
        <v>-0.10612210383899878</v>
      </c>
      <c r="R17" s="889">
        <f t="shared" si="1"/>
        <v>-1255</v>
      </c>
      <c r="S17" s="891">
        <f t="shared" si="2"/>
        <v>0.46637025825371303</v>
      </c>
      <c r="T17" s="889">
        <f t="shared" si="3"/>
        <v>4930</v>
      </c>
      <c r="U17" s="890">
        <f>[1]Cuadro_CCAA2!N114</f>
        <v>0.772642710271223</v>
      </c>
      <c r="V17" s="889">
        <f>[1]Cuadro_CCAA2!O114</f>
        <v>7891</v>
      </c>
      <c r="X17" s="921"/>
    </row>
    <row r="18" spans="2:26" x14ac:dyDescent="0.25">
      <c r="B18" s="938" t="s">
        <v>5</v>
      </c>
      <c r="C18" s="886">
        <v>4152</v>
      </c>
      <c r="D18" s="886">
        <v>7206</v>
      </c>
      <c r="E18" s="886">
        <v>5685</v>
      </c>
      <c r="F18" s="886">
        <v>5272</v>
      </c>
      <c r="G18" s="886">
        <v>6122</v>
      </c>
      <c r="H18" s="886">
        <v>5753</v>
      </c>
      <c r="I18" s="886">
        <v>5778</v>
      </c>
      <c r="J18" s="887"/>
      <c r="K18" s="888">
        <v>0.73554913294797686</v>
      </c>
      <c r="L18" s="886">
        <v>3054</v>
      </c>
      <c r="M18" s="891">
        <v>-0.21107410491257284</v>
      </c>
      <c r="N18" s="889">
        <v>-1521</v>
      </c>
      <c r="O18" s="891">
        <v>-7.2647317502198772E-2</v>
      </c>
      <c r="P18" s="889">
        <v>-413</v>
      </c>
      <c r="Q18" s="891">
        <f t="shared" si="0"/>
        <v>0.16122913505311076</v>
      </c>
      <c r="R18" s="889">
        <f t="shared" si="1"/>
        <v>850</v>
      </c>
      <c r="S18" s="891">
        <f t="shared" si="2"/>
        <v>-6.0274420124142414E-2</v>
      </c>
      <c r="T18" s="889">
        <f t="shared" si="3"/>
        <v>-369</v>
      </c>
      <c r="U18" s="890">
        <f>[1]Cuadro_CCAA2!N115</f>
        <v>-7.9496574796877439E-2</v>
      </c>
      <c r="V18" s="889">
        <f>[1]Cuadro_CCAA2!O115</f>
        <v>-499</v>
      </c>
      <c r="X18" s="921"/>
    </row>
    <row r="19" spans="2:26" x14ac:dyDescent="0.25">
      <c r="B19" s="938" t="s">
        <v>38</v>
      </c>
      <c r="C19" s="886">
        <v>7804</v>
      </c>
      <c r="D19" s="886">
        <v>8456</v>
      </c>
      <c r="E19" s="886">
        <v>4923</v>
      </c>
      <c r="F19" s="886">
        <v>4018</v>
      </c>
      <c r="G19" s="886">
        <v>3271</v>
      </c>
      <c r="H19" s="886">
        <v>1893</v>
      </c>
      <c r="I19" s="886">
        <v>1659</v>
      </c>
      <c r="J19" s="887"/>
      <c r="K19" s="888">
        <v>8.3546899026140542E-2</v>
      </c>
      <c r="L19" s="886">
        <v>652</v>
      </c>
      <c r="M19" s="891">
        <v>-0.41780983916745507</v>
      </c>
      <c r="N19" s="889">
        <v>-3533</v>
      </c>
      <c r="O19" s="891">
        <v>-0.18383099735933373</v>
      </c>
      <c r="P19" s="889">
        <v>-905</v>
      </c>
      <c r="Q19" s="891">
        <f t="shared" si="0"/>
        <v>-0.18591338974614235</v>
      </c>
      <c r="R19" s="889">
        <f t="shared" si="1"/>
        <v>-747</v>
      </c>
      <c r="S19" s="891">
        <f t="shared" si="2"/>
        <v>-0.42127789666768567</v>
      </c>
      <c r="T19" s="889">
        <f t="shared" si="3"/>
        <v>-1378</v>
      </c>
      <c r="U19" s="890">
        <f>[1]Cuadro_CCAA2!N116</f>
        <v>-0.51018600531443759</v>
      </c>
      <c r="V19" s="889">
        <f>[1]Cuadro_CCAA2!O116</f>
        <v>-1728</v>
      </c>
      <c r="X19" s="921"/>
    </row>
    <row r="20" spans="2:26" x14ac:dyDescent="0.25">
      <c r="B20" s="938" t="s">
        <v>45</v>
      </c>
      <c r="C20" s="886">
        <v>19669</v>
      </c>
      <c r="D20" s="886">
        <v>28300</v>
      </c>
      <c r="E20" s="886">
        <v>28494</v>
      </c>
      <c r="F20" s="886">
        <v>10563</v>
      </c>
      <c r="G20" s="886">
        <v>9303</v>
      </c>
      <c r="H20" s="886">
        <v>8062</v>
      </c>
      <c r="I20" s="886">
        <v>12765</v>
      </c>
      <c r="J20" s="887"/>
      <c r="K20" s="888">
        <v>0.4388123442981342</v>
      </c>
      <c r="L20" s="886">
        <v>8631</v>
      </c>
      <c r="M20" s="891">
        <v>6.8551236749117006E-3</v>
      </c>
      <c r="N20" s="889">
        <v>194</v>
      </c>
      <c r="O20" s="891">
        <v>-0.62929037692145717</v>
      </c>
      <c r="P20" s="889">
        <v>-17931</v>
      </c>
      <c r="Q20" s="891">
        <f t="shared" si="0"/>
        <v>-0.11928429423459241</v>
      </c>
      <c r="R20" s="889">
        <f t="shared" si="1"/>
        <v>-1260</v>
      </c>
      <c r="S20" s="891">
        <f t="shared" si="2"/>
        <v>-0.13339782865742233</v>
      </c>
      <c r="T20" s="889">
        <f t="shared" si="3"/>
        <v>-1241</v>
      </c>
      <c r="U20" s="890">
        <f>[1]Cuadro_CCAA2!N117</f>
        <v>0.15228380574110845</v>
      </c>
      <c r="V20" s="889">
        <f>[1]Cuadro_CCAA2!O117</f>
        <v>1687</v>
      </c>
      <c r="X20" s="921"/>
    </row>
    <row r="21" spans="2:26" x14ac:dyDescent="0.25">
      <c r="B21" s="938" t="s">
        <v>46</v>
      </c>
      <c r="C21" s="886">
        <v>4430</v>
      </c>
      <c r="D21" s="886">
        <v>6258</v>
      </c>
      <c r="E21" s="886">
        <v>4718</v>
      </c>
      <c r="F21" s="886">
        <v>5035</v>
      </c>
      <c r="G21" s="886">
        <v>6525</v>
      </c>
      <c r="H21" s="886">
        <v>7096</v>
      </c>
      <c r="I21" s="886">
        <v>6784</v>
      </c>
      <c r="J21" s="887"/>
      <c r="K21" s="888">
        <v>0.41264108352144468</v>
      </c>
      <c r="L21" s="886">
        <v>1828</v>
      </c>
      <c r="M21" s="891">
        <v>-0.24608501118568238</v>
      </c>
      <c r="N21" s="889">
        <v>-1540</v>
      </c>
      <c r="O21" s="891">
        <v>6.7189487070792753E-2</v>
      </c>
      <c r="P21" s="889">
        <v>317</v>
      </c>
      <c r="Q21" s="891">
        <f t="shared" si="0"/>
        <v>0.29592850049652442</v>
      </c>
      <c r="R21" s="889">
        <f t="shared" si="1"/>
        <v>1490</v>
      </c>
      <c r="S21" s="891">
        <f t="shared" si="2"/>
        <v>8.7509578544061384E-2</v>
      </c>
      <c r="T21" s="889">
        <f t="shared" si="3"/>
        <v>571</v>
      </c>
      <c r="U21" s="890">
        <f>[1]Cuadro_CCAA2!N118</f>
        <v>6.8010075566750539E-2</v>
      </c>
      <c r="V21" s="889">
        <f>[1]Cuadro_CCAA2!O118</f>
        <v>432</v>
      </c>
      <c r="X21" s="921"/>
    </row>
    <row r="22" spans="2:26" x14ac:dyDescent="0.25">
      <c r="B22" s="938" t="s">
        <v>47</v>
      </c>
      <c r="C22" s="886">
        <v>1465</v>
      </c>
      <c r="D22" s="886">
        <v>836</v>
      </c>
      <c r="E22" s="886">
        <v>801</v>
      </c>
      <c r="F22" s="886">
        <v>1019</v>
      </c>
      <c r="G22" s="886">
        <v>768</v>
      </c>
      <c r="H22" s="886">
        <v>659</v>
      </c>
      <c r="I22" s="886">
        <v>655</v>
      </c>
      <c r="J22" s="887"/>
      <c r="K22" s="888">
        <v>-0.42935153583617747</v>
      </c>
      <c r="L22" s="886">
        <v>-629</v>
      </c>
      <c r="M22" s="891">
        <v>-4.186602870813394E-2</v>
      </c>
      <c r="N22" s="889">
        <v>-35</v>
      </c>
      <c r="O22" s="891">
        <v>0.27215980024968789</v>
      </c>
      <c r="P22" s="889">
        <v>218</v>
      </c>
      <c r="Q22" s="891">
        <f t="shared" si="0"/>
        <v>-0.24631992149165849</v>
      </c>
      <c r="R22" s="889">
        <f t="shared" si="1"/>
        <v>-251</v>
      </c>
      <c r="S22" s="891">
        <f t="shared" si="2"/>
        <v>-0.14192708333333337</v>
      </c>
      <c r="T22" s="889">
        <f t="shared" si="3"/>
        <v>-109</v>
      </c>
      <c r="U22" s="890">
        <f>[1]Cuadro_CCAA2!N119</f>
        <v>-0.1335978835978836</v>
      </c>
      <c r="V22" s="889">
        <f>[1]Cuadro_CCAA2!O119</f>
        <v>-101</v>
      </c>
      <c r="X22" s="921"/>
    </row>
    <row r="23" spans="2:26" x14ac:dyDescent="0.25">
      <c r="B23" s="938" t="s">
        <v>48</v>
      </c>
      <c r="C23" s="886">
        <v>13794</v>
      </c>
      <c r="D23" s="886">
        <v>13680</v>
      </c>
      <c r="E23" s="886">
        <v>13558</v>
      </c>
      <c r="F23" s="886">
        <v>13090</v>
      </c>
      <c r="G23" s="886">
        <v>13861</v>
      </c>
      <c r="H23" s="886">
        <v>14769</v>
      </c>
      <c r="I23" s="886">
        <v>14628</v>
      </c>
      <c r="J23" s="887"/>
      <c r="K23" s="888">
        <v>-8.2644628099173278E-3</v>
      </c>
      <c r="L23" s="886">
        <v>-114</v>
      </c>
      <c r="M23" s="891">
        <v>-8.9181286549707695E-3</v>
      </c>
      <c r="N23" s="889">
        <v>-122</v>
      </c>
      <c r="O23" s="891">
        <v>-3.451836554064025E-2</v>
      </c>
      <c r="P23" s="889">
        <v>-468</v>
      </c>
      <c r="Q23" s="891">
        <f t="shared" si="0"/>
        <v>5.8899923605805871E-2</v>
      </c>
      <c r="R23" s="889">
        <f t="shared" si="1"/>
        <v>771</v>
      </c>
      <c r="S23" s="891">
        <f t="shared" si="2"/>
        <v>6.5507539138590198E-2</v>
      </c>
      <c r="T23" s="889">
        <f t="shared" si="3"/>
        <v>908</v>
      </c>
      <c r="U23" s="890">
        <f>[1]Cuadro_CCAA2!N120</f>
        <v>4.5230439442658144E-2</v>
      </c>
      <c r="V23" s="889">
        <f>[1]Cuadro_CCAA2!O120</f>
        <v>633</v>
      </c>
      <c r="X23" s="921"/>
    </row>
    <row r="24" spans="2:26" x14ac:dyDescent="0.25">
      <c r="B24" s="938" t="s">
        <v>49</v>
      </c>
      <c r="C24" s="886">
        <v>3067</v>
      </c>
      <c r="D24" s="886">
        <v>3116</v>
      </c>
      <c r="E24" s="886">
        <v>3168</v>
      </c>
      <c r="F24" s="886">
        <v>3686</v>
      </c>
      <c r="G24" s="886">
        <v>1997</v>
      </c>
      <c r="H24" s="886">
        <v>1466</v>
      </c>
      <c r="I24" s="886">
        <v>1543</v>
      </c>
      <c r="J24" s="887"/>
      <c r="K24" s="888">
        <v>1.5976524290837846E-2</v>
      </c>
      <c r="L24" s="886">
        <v>49</v>
      </c>
      <c r="M24" s="891">
        <v>1.6688061617458283E-2</v>
      </c>
      <c r="N24" s="889">
        <v>52</v>
      </c>
      <c r="O24" s="891">
        <v>0.16351010101010099</v>
      </c>
      <c r="P24" s="889">
        <v>518</v>
      </c>
      <c r="Q24" s="891">
        <f t="shared" si="0"/>
        <v>-0.45822029300054257</v>
      </c>
      <c r="R24" s="889">
        <f t="shared" si="1"/>
        <v>-1689</v>
      </c>
      <c r="S24" s="891">
        <f t="shared" si="2"/>
        <v>-0.26589884827240862</v>
      </c>
      <c r="T24" s="889">
        <f t="shared" si="3"/>
        <v>-531</v>
      </c>
      <c r="U24" s="890">
        <f>[1]Cuadro_CCAA2!N121</f>
        <v>-0.15729109776078642</v>
      </c>
      <c r="V24" s="889">
        <f>[1]Cuadro_CCAA2!O121</f>
        <v>-288</v>
      </c>
      <c r="X24" s="921"/>
    </row>
    <row r="25" spans="2:26" x14ac:dyDescent="0.25">
      <c r="B25" s="939" t="s">
        <v>4</v>
      </c>
      <c r="C25" s="902">
        <v>186</v>
      </c>
      <c r="D25" s="902">
        <v>148</v>
      </c>
      <c r="E25" s="902">
        <v>243</v>
      </c>
      <c r="F25" s="902">
        <v>188</v>
      </c>
      <c r="G25" s="902">
        <v>251</v>
      </c>
      <c r="H25" s="902">
        <v>321</v>
      </c>
      <c r="I25" s="902">
        <v>321</v>
      </c>
      <c r="J25" s="903"/>
      <c r="K25" s="905">
        <v>-0.20430107526881724</v>
      </c>
      <c r="L25" s="902">
        <v>-38</v>
      </c>
      <c r="M25" s="908">
        <v>0.64189189189189189</v>
      </c>
      <c r="N25" s="906">
        <v>95</v>
      </c>
      <c r="O25" s="908">
        <v>-0.22633744855967075</v>
      </c>
      <c r="P25" s="906">
        <v>-55</v>
      </c>
      <c r="Q25" s="908">
        <f t="shared" si="0"/>
        <v>0.33510638297872331</v>
      </c>
      <c r="R25" s="906">
        <f t="shared" si="1"/>
        <v>63</v>
      </c>
      <c r="S25" s="908">
        <f t="shared" si="2"/>
        <v>0.2788844621513944</v>
      </c>
      <c r="T25" s="906">
        <f t="shared" si="3"/>
        <v>70</v>
      </c>
      <c r="U25" s="907">
        <f>[1]Cuadro_CCAA2!P124</f>
        <v>0.21590909090909083</v>
      </c>
      <c r="V25" s="906">
        <f>[1]Cuadro_CCAA2!O122+[1]Cuadro_CCAA2!O123</f>
        <v>57</v>
      </c>
      <c r="X25" s="921"/>
      <c r="Y25" s="921"/>
      <c r="Z25" s="929"/>
    </row>
    <row r="26" spans="2:26" x14ac:dyDescent="0.25">
      <c r="B26" s="871" t="s">
        <v>3</v>
      </c>
      <c r="C26" s="872">
        <v>250037</v>
      </c>
      <c r="D26" s="872">
        <v>269854</v>
      </c>
      <c r="E26" s="872">
        <v>232243</v>
      </c>
      <c r="F26" s="872">
        <v>193436</v>
      </c>
      <c r="G26" s="872">
        <v>177423</v>
      </c>
      <c r="H26" s="872">
        <v>155241</v>
      </c>
      <c r="I26" s="872">
        <v>158198</v>
      </c>
      <c r="J26" s="873"/>
      <c r="K26" s="874">
        <v>7.92562700720294E-2</v>
      </c>
      <c r="L26" s="875">
        <v>19817</v>
      </c>
      <c r="M26" s="876">
        <v>-0.13937536593861866</v>
      </c>
      <c r="N26" s="872">
        <v>-37611</v>
      </c>
      <c r="O26" s="877">
        <v>-0.16709653251120593</v>
      </c>
      <c r="P26" s="878">
        <v>-38807</v>
      </c>
      <c r="Q26" s="877">
        <f t="shared" si="0"/>
        <v>-8.2781902024442244E-2</v>
      </c>
      <c r="R26" s="878">
        <f t="shared" si="1"/>
        <v>-16013</v>
      </c>
      <c r="S26" s="877">
        <f t="shared" si="2"/>
        <v>-0.12502324952232802</v>
      </c>
      <c r="T26" s="878">
        <f t="shared" si="3"/>
        <v>-22182</v>
      </c>
      <c r="U26" s="877">
        <f>[1]Cuadro_CCAA2!N124</f>
        <v>-0.11808451332367043</v>
      </c>
      <c r="V26" s="878">
        <f>[1]Cuadro_CCAA2!O124</f>
        <v>-21182</v>
      </c>
    </row>
  </sheetData>
  <mergeCells count="9">
    <mergeCell ref="B3:V3"/>
    <mergeCell ref="C5:J6"/>
    <mergeCell ref="K5:V5"/>
    <mergeCell ref="K6:L6"/>
    <mergeCell ref="M6:N6"/>
    <mergeCell ref="U6:V6"/>
    <mergeCell ref="O6:P6"/>
    <mergeCell ref="Q6:R6"/>
    <mergeCell ref="S6:T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EVO_sinPIA!C8:I8</xm:f>
              <xm:sqref>J8</xm:sqref>
            </x14:sparkline>
            <x14:sparkline>
              <xm:f>EVO_sinPIA!C9:I9</xm:f>
              <xm:sqref>J9</xm:sqref>
            </x14:sparkline>
            <x14:sparkline>
              <xm:f>EVO_sinPIA!C10:I10</xm:f>
              <xm:sqref>J10</xm:sqref>
            </x14:sparkline>
            <x14:sparkline>
              <xm:f>EVO_sinPIA!C11:I11</xm:f>
              <xm:sqref>J11</xm:sqref>
            </x14:sparkline>
            <x14:sparkline>
              <xm:f>EVO_sinPIA!C12:I12</xm:f>
              <xm:sqref>J12</xm:sqref>
            </x14:sparkline>
            <x14:sparkline>
              <xm:f>EVO_sinPIA!C13:I13</xm:f>
              <xm:sqref>J13</xm:sqref>
            </x14:sparkline>
            <x14:sparkline>
              <xm:f>EVO_sinPIA!C14:I14</xm:f>
              <xm:sqref>J14</xm:sqref>
            </x14:sparkline>
            <x14:sparkline>
              <xm:f>EVO_sinPIA!C15:I15</xm:f>
              <xm:sqref>J15</xm:sqref>
            </x14:sparkline>
            <x14:sparkline>
              <xm:f>EVO_sinPIA!C16:I16</xm:f>
              <xm:sqref>J16</xm:sqref>
            </x14:sparkline>
            <x14:sparkline>
              <xm:f>EVO_sinPIA!C17:I17</xm:f>
              <xm:sqref>J17</xm:sqref>
            </x14:sparkline>
            <x14:sparkline>
              <xm:f>EVO_sinPIA!C18:I18</xm:f>
              <xm:sqref>J18</xm:sqref>
            </x14:sparkline>
            <x14:sparkline>
              <xm:f>EVO_sinPIA!C19:I19</xm:f>
              <xm:sqref>J19</xm:sqref>
            </x14:sparkline>
            <x14:sparkline>
              <xm:f>EVO_sinPIA!C20:I20</xm:f>
              <xm:sqref>J20</xm:sqref>
            </x14:sparkline>
            <x14:sparkline>
              <xm:f>EVO_sinPIA!C21:I21</xm:f>
              <xm:sqref>J21</xm:sqref>
            </x14:sparkline>
            <x14:sparkline>
              <xm:f>EVO_sinPIA!C22:I22</xm:f>
              <xm:sqref>J22</xm:sqref>
            </x14:sparkline>
            <x14:sparkline>
              <xm:f>EVO_sinPIA!C23:I23</xm:f>
              <xm:sqref>J23</xm:sqref>
            </x14:sparkline>
            <x14:sparkline>
              <xm:f>EVO_sinPIA!C24:I24</xm:f>
              <xm:sqref>J24</xm:sqref>
            </x14:sparkline>
            <x14:sparkline>
              <xm:f>EVO_sinPIA!C25:I25</xm:f>
              <xm:sqref>J25</xm:sqref>
            </x14:sparkline>
            <x14:sparkline>
              <xm:f>EVO_sinPIA!C26:I26</xm:f>
              <xm:sqref>J26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474</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4" t="s">
        <v>36</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142250</v>
      </c>
      <c r="D13" s="392">
        <v>131222</v>
      </c>
      <c r="E13" s="392">
        <v>11028</v>
      </c>
      <c r="F13" s="393">
        <v>0.92247451669595781</v>
      </c>
      <c r="G13" s="393">
        <v>7.7525483304042173E-2</v>
      </c>
      <c r="I13" s="391">
        <v>10</v>
      </c>
      <c r="J13" s="391">
        <v>1</v>
      </c>
      <c r="K13" s="391">
        <v>8</v>
      </c>
      <c r="L13" s="390" t="s">
        <v>7</v>
      </c>
      <c r="M13" s="392">
        <v>40343</v>
      </c>
      <c r="N13" s="392">
        <v>79</v>
      </c>
      <c r="O13" s="393">
        <v>0.99804561872247788</v>
      </c>
      <c r="P13" s="393">
        <v>1.9543812775221414E-3</v>
      </c>
      <c r="Q13" s="393">
        <v>0.91811917651015673</v>
      </c>
    </row>
    <row r="14" spans="1:17" s="390" customFormat="1" ht="15" x14ac:dyDescent="0.25">
      <c r="B14" s="390" t="s">
        <v>10</v>
      </c>
      <c r="C14" s="392">
        <v>14659</v>
      </c>
      <c r="D14" s="392">
        <v>14606</v>
      </c>
      <c r="E14" s="392">
        <v>53</v>
      </c>
      <c r="F14" s="393">
        <v>0.99638447370216254</v>
      </c>
      <c r="G14" s="393">
        <v>3.6155262978375059E-3</v>
      </c>
      <c r="I14" s="391">
        <v>2</v>
      </c>
      <c r="J14" s="391">
        <v>2</v>
      </c>
      <c r="K14" s="391">
        <v>2</v>
      </c>
      <c r="L14" s="390" t="s">
        <v>10</v>
      </c>
      <c r="M14" s="392">
        <v>14606</v>
      </c>
      <c r="N14" s="392">
        <v>53</v>
      </c>
      <c r="O14" s="393">
        <v>0.99638447370216254</v>
      </c>
      <c r="P14" s="393">
        <v>3.6155262978375059E-3</v>
      </c>
      <c r="Q14" s="393">
        <v>0.91811917651015673</v>
      </c>
    </row>
    <row r="15" spans="1:17" s="390" customFormat="1" ht="15" x14ac:dyDescent="0.25">
      <c r="B15" s="390" t="s">
        <v>40</v>
      </c>
      <c r="C15" s="392">
        <v>10902</v>
      </c>
      <c r="D15" s="392">
        <v>10546</v>
      </c>
      <c r="E15" s="392">
        <v>356</v>
      </c>
      <c r="F15" s="393">
        <v>0.9673454412034489</v>
      </c>
      <c r="G15" s="393">
        <v>3.2654558796551089E-2</v>
      </c>
      <c r="I15" s="391">
        <v>6</v>
      </c>
      <c r="J15" s="391">
        <v>3</v>
      </c>
      <c r="K15" s="391">
        <v>13</v>
      </c>
      <c r="L15" s="390" t="s">
        <v>38</v>
      </c>
      <c r="M15" s="392">
        <v>25579</v>
      </c>
      <c r="N15" s="392">
        <v>254</v>
      </c>
      <c r="O15" s="393">
        <v>0.99016761506600082</v>
      </c>
      <c r="P15" s="393">
        <v>9.8323849339991484E-3</v>
      </c>
      <c r="Q15" s="393">
        <v>0.91811917651015673</v>
      </c>
    </row>
    <row r="16" spans="1:17" s="390" customFormat="1" ht="15" x14ac:dyDescent="0.25">
      <c r="B16" s="390" t="s">
        <v>41</v>
      </c>
      <c r="C16" s="392">
        <v>11087</v>
      </c>
      <c r="D16" s="392">
        <v>9922</v>
      </c>
      <c r="E16" s="392">
        <v>1165</v>
      </c>
      <c r="F16" s="393">
        <v>0.89492198069811491</v>
      </c>
      <c r="G16" s="393">
        <v>0.10507801930188509</v>
      </c>
      <c r="I16" s="391">
        <v>14</v>
      </c>
      <c r="J16" s="391">
        <v>4</v>
      </c>
      <c r="K16" s="391">
        <v>10</v>
      </c>
      <c r="L16" s="390" t="s">
        <v>42</v>
      </c>
      <c r="M16" s="392">
        <v>521</v>
      </c>
      <c r="N16" s="392">
        <v>8</v>
      </c>
      <c r="O16" s="393">
        <v>0.98487712665406424</v>
      </c>
      <c r="P16" s="393">
        <v>1.5122873345935728E-2</v>
      </c>
      <c r="Q16" s="393">
        <v>0.91811917651015673</v>
      </c>
    </row>
    <row r="17" spans="2:17" s="390" customFormat="1" ht="15" x14ac:dyDescent="0.25">
      <c r="B17" s="390" t="s">
        <v>9</v>
      </c>
      <c r="C17" s="392">
        <v>16369</v>
      </c>
      <c r="D17" s="392">
        <v>14422</v>
      </c>
      <c r="E17" s="392">
        <v>1947</v>
      </c>
      <c r="F17" s="393">
        <v>0.88105565398008434</v>
      </c>
      <c r="G17" s="393">
        <v>0.1189443460199157</v>
      </c>
      <c r="I17" s="391">
        <v>15</v>
      </c>
      <c r="J17" s="391">
        <v>5</v>
      </c>
      <c r="K17" s="391">
        <v>17</v>
      </c>
      <c r="L17" s="390" t="s">
        <v>47</v>
      </c>
      <c r="M17" s="392">
        <v>6274</v>
      </c>
      <c r="N17" s="392">
        <v>160</v>
      </c>
      <c r="O17" s="393">
        <v>0.97513211066210759</v>
      </c>
      <c r="P17" s="393">
        <v>2.4867889337892447E-2</v>
      </c>
      <c r="Q17" s="393">
        <v>0.91811917651015673</v>
      </c>
    </row>
    <row r="18" spans="2:17" s="390" customFormat="1" ht="15" x14ac:dyDescent="0.25">
      <c r="B18" s="390" t="s">
        <v>8</v>
      </c>
      <c r="C18" s="392">
        <v>7862</v>
      </c>
      <c r="D18" s="392">
        <v>7346</v>
      </c>
      <c r="E18" s="392">
        <v>516</v>
      </c>
      <c r="F18" s="393">
        <v>0.93436784533197659</v>
      </c>
      <c r="G18" s="393">
        <v>6.5632154668023399E-2</v>
      </c>
      <c r="I18" s="391">
        <v>9</v>
      </c>
      <c r="J18" s="391">
        <v>6</v>
      </c>
      <c r="K18" s="391">
        <v>3</v>
      </c>
      <c r="L18" s="390" t="s">
        <v>40</v>
      </c>
      <c r="M18" s="392">
        <v>10546</v>
      </c>
      <c r="N18" s="392">
        <v>356</v>
      </c>
      <c r="O18" s="393">
        <v>0.9673454412034489</v>
      </c>
      <c r="P18" s="393">
        <v>3.2654558796551089E-2</v>
      </c>
      <c r="Q18" s="393">
        <v>0.91811917651015673</v>
      </c>
    </row>
    <row r="19" spans="2:17" s="390" customFormat="1" ht="15" x14ac:dyDescent="0.25">
      <c r="B19" s="390" t="s">
        <v>43</v>
      </c>
      <c r="C19" s="392">
        <v>24645</v>
      </c>
      <c r="D19" s="392">
        <v>23659</v>
      </c>
      <c r="E19" s="392">
        <v>986</v>
      </c>
      <c r="F19" s="393">
        <v>0.95999188476364372</v>
      </c>
      <c r="G19" s="393">
        <v>4.0008115236356258E-2</v>
      </c>
      <c r="I19" s="391">
        <v>7</v>
      </c>
      <c r="J19" s="391">
        <v>7</v>
      </c>
      <c r="K19" s="391">
        <v>7</v>
      </c>
      <c r="L19" s="390" t="s">
        <v>43</v>
      </c>
      <c r="M19" s="392">
        <v>23659</v>
      </c>
      <c r="N19" s="392">
        <v>986</v>
      </c>
      <c r="O19" s="393">
        <v>0.95999188476364372</v>
      </c>
      <c r="P19" s="393">
        <v>4.0008115236356258E-2</v>
      </c>
      <c r="Q19" s="393">
        <v>0.91811917651015673</v>
      </c>
    </row>
    <row r="20" spans="2:17" s="390" customFormat="1" ht="15" x14ac:dyDescent="0.25">
      <c r="B20" s="390" t="s">
        <v>7</v>
      </c>
      <c r="C20" s="392">
        <v>40422</v>
      </c>
      <c r="D20" s="392">
        <v>40343</v>
      </c>
      <c r="E20" s="392">
        <v>79</v>
      </c>
      <c r="F20" s="393">
        <v>0.99804561872247788</v>
      </c>
      <c r="G20" s="393">
        <v>1.9543812775221414E-3</v>
      </c>
      <c r="I20" s="391">
        <v>1</v>
      </c>
      <c r="J20" s="391">
        <v>8</v>
      </c>
      <c r="K20" s="391">
        <v>14</v>
      </c>
      <c r="L20" s="390" t="s">
        <v>45</v>
      </c>
      <c r="M20" s="392">
        <v>65975</v>
      </c>
      <c r="N20" s="392">
        <v>4613</v>
      </c>
      <c r="O20" s="393">
        <v>0.93464894882982941</v>
      </c>
      <c r="P20" s="393">
        <v>6.5351051170170565E-2</v>
      </c>
      <c r="Q20" s="393">
        <v>0.91811917651015673</v>
      </c>
    </row>
    <row r="21" spans="2:17" s="390" customFormat="1" ht="15" x14ac:dyDescent="0.25">
      <c r="B21" s="390" t="s">
        <v>44</v>
      </c>
      <c r="C21" s="392">
        <v>96500</v>
      </c>
      <c r="D21" s="392">
        <v>83341</v>
      </c>
      <c r="E21" s="392">
        <v>13159</v>
      </c>
      <c r="F21" s="393">
        <v>0.86363730569948183</v>
      </c>
      <c r="G21" s="393">
        <v>0.13636269430051814</v>
      </c>
      <c r="I21" s="391">
        <v>20</v>
      </c>
      <c r="J21" s="391">
        <v>9</v>
      </c>
      <c r="K21" s="391">
        <v>6</v>
      </c>
      <c r="L21" s="390" t="s">
        <v>8</v>
      </c>
      <c r="M21" s="392">
        <v>7346</v>
      </c>
      <c r="N21" s="392">
        <v>516</v>
      </c>
      <c r="O21" s="393">
        <v>0.93436784533197659</v>
      </c>
      <c r="P21" s="393">
        <v>6.5632154668023399E-2</v>
      </c>
      <c r="Q21" s="393">
        <v>0.91811917651015673</v>
      </c>
    </row>
    <row r="22" spans="2:17" s="390" customFormat="1" ht="15" x14ac:dyDescent="0.25">
      <c r="B22" s="390" t="s">
        <v>42</v>
      </c>
      <c r="C22" s="392">
        <v>529</v>
      </c>
      <c r="D22" s="392">
        <v>521</v>
      </c>
      <c r="E22" s="392">
        <v>8</v>
      </c>
      <c r="F22" s="393">
        <v>0.98487712665406424</v>
      </c>
      <c r="G22" s="393">
        <v>1.5122873345935728E-2</v>
      </c>
      <c r="I22" s="391">
        <v>4</v>
      </c>
      <c r="J22" s="391">
        <v>10</v>
      </c>
      <c r="K22" s="391">
        <v>1</v>
      </c>
      <c r="L22" s="390" t="s">
        <v>11</v>
      </c>
      <c r="M22" s="392">
        <v>131222</v>
      </c>
      <c r="N22" s="392">
        <v>11028</v>
      </c>
      <c r="O22" s="393">
        <v>0.92247451669595781</v>
      </c>
      <c r="P22" s="393">
        <v>7.7525483304042173E-2</v>
      </c>
      <c r="Q22" s="393">
        <v>0.91811917651015673</v>
      </c>
    </row>
    <row r="23" spans="2:17" s="390" customFormat="1" ht="15" x14ac:dyDescent="0.25">
      <c r="B23" s="390" t="s">
        <v>6</v>
      </c>
      <c r="C23" s="392">
        <v>60353</v>
      </c>
      <c r="D23" s="392">
        <v>54125</v>
      </c>
      <c r="E23" s="392">
        <v>6228</v>
      </c>
      <c r="F23" s="393">
        <v>0.89680711812171721</v>
      </c>
      <c r="G23" s="393">
        <v>0.10319288187828277</v>
      </c>
      <c r="I23" s="391">
        <v>12</v>
      </c>
      <c r="J23" s="391">
        <v>11</v>
      </c>
      <c r="K23" s="391">
        <v>20</v>
      </c>
      <c r="L23" s="390" t="s">
        <v>114</v>
      </c>
      <c r="M23" s="392">
        <v>543230</v>
      </c>
      <c r="N23" s="392">
        <v>48447</v>
      </c>
      <c r="O23" s="393">
        <v>0.91811917651015673</v>
      </c>
      <c r="P23" s="393">
        <v>8.1880823489843282E-2</v>
      </c>
      <c r="Q23" s="393">
        <v>0.91811917651015673</v>
      </c>
    </row>
    <row r="24" spans="2:17" s="390" customFormat="1" ht="15" x14ac:dyDescent="0.25">
      <c r="B24" s="390" t="s">
        <v>5</v>
      </c>
      <c r="C24" s="392">
        <v>13355</v>
      </c>
      <c r="D24" s="392">
        <v>11669</v>
      </c>
      <c r="E24" s="392">
        <v>1686</v>
      </c>
      <c r="F24" s="393">
        <v>0.87375514788468733</v>
      </c>
      <c r="G24" s="393">
        <v>0.12624485211531261</v>
      </c>
      <c r="I24" s="391">
        <v>18</v>
      </c>
      <c r="J24" s="391">
        <v>12</v>
      </c>
      <c r="K24" s="391">
        <v>11</v>
      </c>
      <c r="L24" s="390" t="s">
        <v>6</v>
      </c>
      <c r="M24" s="392">
        <v>54125</v>
      </c>
      <c r="N24" s="392">
        <v>6228</v>
      </c>
      <c r="O24" s="393">
        <v>0.89680711812171721</v>
      </c>
      <c r="P24" s="393">
        <v>0.10319288187828277</v>
      </c>
      <c r="Q24" s="393">
        <v>0.91811917651015673</v>
      </c>
    </row>
    <row r="25" spans="2:17" s="390" customFormat="1" ht="15" x14ac:dyDescent="0.25">
      <c r="B25" s="390" t="s">
        <v>38</v>
      </c>
      <c r="C25" s="392">
        <v>25833</v>
      </c>
      <c r="D25" s="392">
        <v>25579</v>
      </c>
      <c r="E25" s="392">
        <v>254</v>
      </c>
      <c r="F25" s="393">
        <v>0.99016761506600082</v>
      </c>
      <c r="G25" s="393">
        <v>9.8323849339991484E-3</v>
      </c>
      <c r="I25" s="391">
        <v>3</v>
      </c>
      <c r="J25" s="391">
        <v>13</v>
      </c>
      <c r="K25" s="391">
        <v>19</v>
      </c>
      <c r="L25" s="390" t="s">
        <v>49</v>
      </c>
      <c r="M25" s="392">
        <v>3866</v>
      </c>
      <c r="N25" s="392">
        <v>446</v>
      </c>
      <c r="O25" s="393">
        <v>0.89656771799628943</v>
      </c>
      <c r="P25" s="393">
        <v>0.10343228200371057</v>
      </c>
      <c r="Q25" s="393">
        <v>0.91811917651015673</v>
      </c>
    </row>
    <row r="26" spans="2:17" s="390" customFormat="1" ht="15" x14ac:dyDescent="0.25">
      <c r="B26" s="390" t="s">
        <v>45</v>
      </c>
      <c r="C26" s="392">
        <v>70588</v>
      </c>
      <c r="D26" s="392">
        <v>65975</v>
      </c>
      <c r="E26" s="392">
        <v>4613</v>
      </c>
      <c r="F26" s="393">
        <v>0.93464894882982941</v>
      </c>
      <c r="G26" s="393">
        <v>6.5351051170170565E-2</v>
      </c>
      <c r="I26" s="391">
        <v>8</v>
      </c>
      <c r="J26" s="391">
        <v>14</v>
      </c>
      <c r="K26" s="391">
        <v>4</v>
      </c>
      <c r="L26" s="390" t="s">
        <v>41</v>
      </c>
      <c r="M26" s="392">
        <v>9922</v>
      </c>
      <c r="N26" s="392">
        <v>1165</v>
      </c>
      <c r="O26" s="393">
        <v>0.89492198069811491</v>
      </c>
      <c r="P26" s="393">
        <v>0.10507801930188509</v>
      </c>
      <c r="Q26" s="393">
        <v>0.91811917651015673</v>
      </c>
    </row>
    <row r="27" spans="2:17" s="390" customFormat="1" ht="15" x14ac:dyDescent="0.25">
      <c r="B27" s="390" t="s">
        <v>50</v>
      </c>
      <c r="C27" s="392">
        <v>825</v>
      </c>
      <c r="D27" s="392">
        <v>723</v>
      </c>
      <c r="E27" s="392">
        <v>102</v>
      </c>
      <c r="F27" s="393">
        <v>0.87636363636363634</v>
      </c>
      <c r="G27" s="393">
        <v>0.12363636363636364</v>
      </c>
      <c r="I27" s="391">
        <v>17</v>
      </c>
      <c r="J27" s="391">
        <v>15</v>
      </c>
      <c r="K27" s="391">
        <v>5</v>
      </c>
      <c r="L27" s="390" t="s">
        <v>9</v>
      </c>
      <c r="M27" s="392">
        <v>14422</v>
      </c>
      <c r="N27" s="392">
        <v>1947</v>
      </c>
      <c r="O27" s="393">
        <v>0.88105565398008434</v>
      </c>
      <c r="P27" s="393">
        <v>0.1189443460199157</v>
      </c>
      <c r="Q27" s="393">
        <v>0.91811917651015673</v>
      </c>
    </row>
    <row r="28" spans="2:17" s="390" customFormat="1" ht="15" x14ac:dyDescent="0.25">
      <c r="B28" s="390" t="s">
        <v>46</v>
      </c>
      <c r="C28" s="392">
        <v>18432</v>
      </c>
      <c r="D28" s="392">
        <v>16203</v>
      </c>
      <c r="E28" s="392">
        <v>2229</v>
      </c>
      <c r="F28" s="393">
        <v>0.87906901041666663</v>
      </c>
      <c r="G28" s="393">
        <v>0.12093098958333333</v>
      </c>
      <c r="I28" s="391">
        <v>16</v>
      </c>
      <c r="J28" s="391">
        <v>16</v>
      </c>
      <c r="K28" s="391">
        <v>16</v>
      </c>
      <c r="L28" s="390" t="s">
        <v>46</v>
      </c>
      <c r="M28" s="392">
        <v>16203</v>
      </c>
      <c r="N28" s="392">
        <v>2229</v>
      </c>
      <c r="O28" s="393">
        <v>0.87906901041666663</v>
      </c>
      <c r="P28" s="393">
        <v>0.12093098958333333</v>
      </c>
      <c r="Q28" s="393">
        <v>0.91811917651015673</v>
      </c>
    </row>
    <row r="29" spans="2:17" s="390" customFormat="1" ht="15" x14ac:dyDescent="0.25">
      <c r="B29" s="390" t="s">
        <v>47</v>
      </c>
      <c r="C29" s="392">
        <v>6434</v>
      </c>
      <c r="D29" s="392">
        <v>6274</v>
      </c>
      <c r="E29" s="392">
        <v>160</v>
      </c>
      <c r="F29" s="393">
        <v>0.97513211066210759</v>
      </c>
      <c r="G29" s="393">
        <v>2.4867889337892447E-2</v>
      </c>
      <c r="I29" s="391">
        <v>5</v>
      </c>
      <c r="J29" s="391">
        <v>17</v>
      </c>
      <c r="K29" s="391">
        <v>15</v>
      </c>
      <c r="L29" s="390" t="s">
        <v>50</v>
      </c>
      <c r="M29" s="392">
        <v>723</v>
      </c>
      <c r="N29" s="392">
        <v>102</v>
      </c>
      <c r="O29" s="393">
        <v>0.87636363636363634</v>
      </c>
      <c r="P29" s="393">
        <v>0.12363636363636364</v>
      </c>
      <c r="Q29" s="393">
        <v>0.91811917651015673</v>
      </c>
    </row>
    <row r="30" spans="2:17" s="390" customFormat="1" ht="15" x14ac:dyDescent="0.25">
      <c r="B30" s="390" t="s">
        <v>48</v>
      </c>
      <c r="C30" s="392">
        <v>26320</v>
      </c>
      <c r="D30" s="392">
        <v>22888</v>
      </c>
      <c r="E30" s="392">
        <v>3432</v>
      </c>
      <c r="F30" s="393">
        <v>0.86960486322188446</v>
      </c>
      <c r="G30" s="393">
        <v>0.13039513677811551</v>
      </c>
      <c r="I30" s="391">
        <v>19</v>
      </c>
      <c r="J30" s="391">
        <v>18</v>
      </c>
      <c r="K30" s="391">
        <v>12</v>
      </c>
      <c r="L30" s="390" t="s">
        <v>5</v>
      </c>
      <c r="M30" s="392">
        <v>11669</v>
      </c>
      <c r="N30" s="392">
        <v>1686</v>
      </c>
      <c r="O30" s="393">
        <v>0.87375514788468733</v>
      </c>
      <c r="P30" s="393">
        <v>0.12624485211531261</v>
      </c>
      <c r="Q30" s="393">
        <v>0.91811917651015673</v>
      </c>
    </row>
    <row r="31" spans="2:17" s="390" customFormat="1" ht="15" x14ac:dyDescent="0.25">
      <c r="B31" s="390" t="s">
        <v>49</v>
      </c>
      <c r="C31" s="392">
        <v>4312</v>
      </c>
      <c r="D31" s="392">
        <v>3866</v>
      </c>
      <c r="E31" s="392">
        <v>446</v>
      </c>
      <c r="F31" s="393">
        <v>0.89656771799628943</v>
      </c>
      <c r="G31" s="393">
        <v>0.10343228200371057</v>
      </c>
      <c r="I31" s="391">
        <v>13</v>
      </c>
      <c r="J31" s="391">
        <v>19</v>
      </c>
      <c r="K31" s="391">
        <v>18</v>
      </c>
      <c r="L31" s="390" t="s">
        <v>48</v>
      </c>
      <c r="M31" s="392">
        <v>22888</v>
      </c>
      <c r="N31" s="392">
        <v>3432</v>
      </c>
      <c r="O31" s="393">
        <v>0.86960486322188446</v>
      </c>
      <c r="P31" s="393">
        <v>0.13039513677811551</v>
      </c>
      <c r="Q31" s="393">
        <v>0.91811917651015673</v>
      </c>
    </row>
    <row r="32" spans="2:17" s="390" customFormat="1" ht="15" x14ac:dyDescent="0.25">
      <c r="B32" s="394" t="s">
        <v>114</v>
      </c>
      <c r="C32" s="395">
        <v>591677</v>
      </c>
      <c r="D32" s="395">
        <v>543230</v>
      </c>
      <c r="E32" s="395">
        <v>48447</v>
      </c>
      <c r="F32" s="396">
        <v>0.91811917651015673</v>
      </c>
      <c r="G32" s="396">
        <v>8.1880823489843282E-2</v>
      </c>
      <c r="I32" s="391">
        <v>11</v>
      </c>
      <c r="J32" s="391">
        <v>20</v>
      </c>
      <c r="K32" s="391">
        <v>9</v>
      </c>
      <c r="L32" s="390" t="s">
        <v>44</v>
      </c>
      <c r="M32" s="392">
        <v>83341</v>
      </c>
      <c r="N32" s="392">
        <v>13159</v>
      </c>
      <c r="O32" s="393">
        <v>0.86363730569948183</v>
      </c>
      <c r="P32" s="393">
        <v>0.13636269430051814</v>
      </c>
      <c r="Q32" s="393">
        <v>0.91811917651015673</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2" t="s">
        <v>475</v>
      </c>
      <c r="C6" s="1182"/>
      <c r="D6" s="1182"/>
      <c r="E6" s="1182"/>
      <c r="F6" s="1182"/>
      <c r="G6" s="1182"/>
      <c r="H6" s="1182"/>
      <c r="I6" s="1182"/>
      <c r="J6" s="1182"/>
      <c r="K6" s="1182"/>
      <c r="L6" s="1182"/>
      <c r="M6" s="1182"/>
      <c r="N6" s="1182"/>
      <c r="O6" s="389"/>
    </row>
    <row r="7" spans="1:17" s="7" customFormat="1" ht="24.75" customHeight="1" x14ac:dyDescent="0.2">
      <c r="A7" s="364"/>
      <c r="B7" s="1182"/>
      <c r="C7" s="1182"/>
      <c r="D7" s="1182"/>
      <c r="E7" s="1182"/>
      <c r="F7" s="1182"/>
      <c r="G7" s="1182"/>
      <c r="H7" s="1182"/>
      <c r="I7" s="1182"/>
      <c r="J7" s="1182"/>
      <c r="K7" s="1182"/>
      <c r="L7" s="1182"/>
      <c r="M7" s="1182"/>
      <c r="N7" s="1182"/>
      <c r="O7" s="389"/>
    </row>
    <row r="8" spans="1:17" s="7" customFormat="1" ht="15.75" customHeight="1" x14ac:dyDescent="0.2">
      <c r="A8" s="364"/>
      <c r="B8" s="1183" t="s">
        <v>489</v>
      </c>
      <c r="C8" s="1183"/>
      <c r="D8" s="1183"/>
      <c r="E8" s="1183"/>
      <c r="F8" s="1183"/>
      <c r="G8" s="1183"/>
      <c r="H8" s="1183"/>
      <c r="I8" s="1183"/>
      <c r="J8" s="1183"/>
      <c r="K8" s="1183"/>
      <c r="L8" s="1183"/>
      <c r="M8" s="1183"/>
      <c r="N8" s="118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4" t="s">
        <v>51</v>
      </c>
      <c r="D11" s="1184"/>
      <c r="E11" s="118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92357</v>
      </c>
      <c r="D13" s="392">
        <v>76267</v>
      </c>
      <c r="E13" s="392">
        <v>16090</v>
      </c>
      <c r="F13" s="393">
        <v>0.82578472665850988</v>
      </c>
      <c r="G13" s="393">
        <v>0.17421527334149009</v>
      </c>
      <c r="I13" s="391">
        <v>14</v>
      </c>
      <c r="J13" s="391">
        <v>1</v>
      </c>
      <c r="K13" s="391">
        <v>8</v>
      </c>
      <c r="L13" s="390" t="s">
        <v>7</v>
      </c>
      <c r="M13" s="392">
        <v>47833</v>
      </c>
      <c r="N13" s="392">
        <v>64</v>
      </c>
      <c r="O13" s="393">
        <v>0.99866379940288541</v>
      </c>
      <c r="P13" s="393">
        <v>1.3362005971146419E-3</v>
      </c>
      <c r="Q13" s="393">
        <v>0.84444436299797132</v>
      </c>
    </row>
    <row r="14" spans="1:17" s="390" customFormat="1" ht="15" x14ac:dyDescent="0.25">
      <c r="B14" s="390" t="s">
        <v>10</v>
      </c>
      <c r="C14" s="392">
        <v>13886</v>
      </c>
      <c r="D14" s="392">
        <v>13773</v>
      </c>
      <c r="E14" s="392">
        <v>113</v>
      </c>
      <c r="F14" s="393">
        <v>0.99186230735993086</v>
      </c>
      <c r="G14" s="393">
        <v>8.137692640069135E-3</v>
      </c>
      <c r="I14" s="391">
        <v>2</v>
      </c>
      <c r="J14" s="391">
        <v>2</v>
      </c>
      <c r="K14" s="391">
        <v>2</v>
      </c>
      <c r="L14" s="390" t="s">
        <v>10</v>
      </c>
      <c r="M14" s="392">
        <v>13773</v>
      </c>
      <c r="N14" s="392">
        <v>113</v>
      </c>
      <c r="O14" s="393">
        <v>0.99186230735993086</v>
      </c>
      <c r="P14" s="393">
        <v>8.137692640069135E-3</v>
      </c>
      <c r="Q14" s="393">
        <v>0.84444436299797132</v>
      </c>
    </row>
    <row r="15" spans="1:17" s="390" customFormat="1" ht="15" x14ac:dyDescent="0.25">
      <c r="B15" s="390" t="s">
        <v>40</v>
      </c>
      <c r="C15" s="392">
        <v>13494</v>
      </c>
      <c r="D15" s="392">
        <v>12877</v>
      </c>
      <c r="E15" s="392">
        <v>617</v>
      </c>
      <c r="F15" s="393">
        <v>0.95427597450718837</v>
      </c>
      <c r="G15" s="393">
        <v>4.5724025492811619E-2</v>
      </c>
      <c r="I15" s="391">
        <v>4</v>
      </c>
      <c r="J15" s="391">
        <v>3</v>
      </c>
      <c r="K15" s="391">
        <v>10</v>
      </c>
      <c r="L15" s="390" t="s">
        <v>42</v>
      </c>
      <c r="M15" s="392">
        <v>586</v>
      </c>
      <c r="N15" s="392">
        <v>20</v>
      </c>
      <c r="O15" s="393">
        <v>0.96699669966996704</v>
      </c>
      <c r="P15" s="393">
        <v>3.3003300330033E-2</v>
      </c>
      <c r="Q15" s="393">
        <v>0.84444436299797132</v>
      </c>
    </row>
    <row r="16" spans="1:17" s="390" customFormat="1" ht="15" x14ac:dyDescent="0.25">
      <c r="B16" s="390" t="s">
        <v>41</v>
      </c>
      <c r="C16" s="392">
        <v>13954</v>
      </c>
      <c r="D16" s="392">
        <v>11655</v>
      </c>
      <c r="E16" s="392">
        <v>2299</v>
      </c>
      <c r="F16" s="393">
        <v>0.83524437437293964</v>
      </c>
      <c r="G16" s="393">
        <v>0.16475562562706034</v>
      </c>
      <c r="I16" s="391">
        <v>13</v>
      </c>
      <c r="J16" s="391">
        <v>4</v>
      </c>
      <c r="K16" s="391">
        <v>3</v>
      </c>
      <c r="L16" s="390" t="s">
        <v>40</v>
      </c>
      <c r="M16" s="392">
        <v>12877</v>
      </c>
      <c r="N16" s="392">
        <v>617</v>
      </c>
      <c r="O16" s="393">
        <v>0.95427597450718837</v>
      </c>
      <c r="P16" s="393">
        <v>4.5724025492811619E-2</v>
      </c>
      <c r="Q16" s="393">
        <v>0.84444436299797132</v>
      </c>
    </row>
    <row r="17" spans="2:17" s="390" customFormat="1" ht="15" x14ac:dyDescent="0.25">
      <c r="B17" s="390" t="s">
        <v>9</v>
      </c>
      <c r="C17" s="392">
        <v>14995</v>
      </c>
      <c r="D17" s="392">
        <v>12855</v>
      </c>
      <c r="E17" s="392">
        <v>2140</v>
      </c>
      <c r="F17" s="393">
        <v>0.85728576192064021</v>
      </c>
      <c r="G17" s="393">
        <v>0.14271423807935979</v>
      </c>
      <c r="I17" s="391">
        <v>10</v>
      </c>
      <c r="J17" s="391">
        <v>5</v>
      </c>
      <c r="K17" s="391">
        <v>13</v>
      </c>
      <c r="L17" s="390" t="s">
        <v>38</v>
      </c>
      <c r="M17" s="392">
        <v>21985</v>
      </c>
      <c r="N17" s="392">
        <v>1299</v>
      </c>
      <c r="O17" s="393">
        <v>0.94421061673252016</v>
      </c>
      <c r="P17" s="393">
        <v>5.5789383267479814E-2</v>
      </c>
      <c r="Q17" s="393">
        <v>0.84444436299797132</v>
      </c>
    </row>
    <row r="18" spans="2:17" s="390" customFormat="1" ht="15" x14ac:dyDescent="0.25">
      <c r="B18" s="390" t="s">
        <v>8</v>
      </c>
      <c r="C18" s="392">
        <v>5203</v>
      </c>
      <c r="D18" s="392">
        <v>4545</v>
      </c>
      <c r="E18" s="392">
        <v>658</v>
      </c>
      <c r="F18" s="393">
        <v>0.8735344993273112</v>
      </c>
      <c r="G18" s="393">
        <v>0.12646550067268883</v>
      </c>
      <c r="I18" s="391">
        <v>9</v>
      </c>
      <c r="J18" s="391">
        <v>6</v>
      </c>
      <c r="K18" s="391">
        <v>17</v>
      </c>
      <c r="L18" s="390" t="s">
        <v>47</v>
      </c>
      <c r="M18" s="392">
        <v>6459</v>
      </c>
      <c r="N18" s="392">
        <v>412</v>
      </c>
      <c r="O18" s="393">
        <v>0.94003784019793335</v>
      </c>
      <c r="P18" s="393">
        <v>5.9962159802066657E-2</v>
      </c>
      <c r="Q18" s="393">
        <v>0.84444436299797132</v>
      </c>
    </row>
    <row r="19" spans="2:17" s="390" customFormat="1" ht="15" x14ac:dyDescent="0.25">
      <c r="B19" s="390" t="s">
        <v>43</v>
      </c>
      <c r="C19" s="392">
        <v>28290</v>
      </c>
      <c r="D19" s="392">
        <v>26390</v>
      </c>
      <c r="E19" s="392">
        <v>1900</v>
      </c>
      <c r="F19" s="393">
        <v>0.93283845881937077</v>
      </c>
      <c r="G19" s="393">
        <v>6.7161541180629197E-2</v>
      </c>
      <c r="I19" s="391">
        <v>7</v>
      </c>
      <c r="J19" s="391">
        <v>7</v>
      </c>
      <c r="K19" s="391">
        <v>7</v>
      </c>
      <c r="L19" s="390" t="s">
        <v>43</v>
      </c>
      <c r="M19" s="392">
        <v>26390</v>
      </c>
      <c r="N19" s="392">
        <v>1900</v>
      </c>
      <c r="O19" s="393">
        <v>0.93283845881937077</v>
      </c>
      <c r="P19" s="393">
        <v>6.7161541180629197E-2</v>
      </c>
      <c r="Q19" s="393">
        <v>0.84444436299797132</v>
      </c>
    </row>
    <row r="20" spans="2:17" s="390" customFormat="1" ht="15" x14ac:dyDescent="0.25">
      <c r="B20" s="390" t="s">
        <v>7</v>
      </c>
      <c r="C20" s="392">
        <v>47897</v>
      </c>
      <c r="D20" s="392">
        <v>47833</v>
      </c>
      <c r="E20" s="392">
        <v>64</v>
      </c>
      <c r="F20" s="393">
        <v>0.99866379940288541</v>
      </c>
      <c r="G20" s="393">
        <v>1.3362005971146419E-3</v>
      </c>
      <c r="I20" s="391">
        <v>1</v>
      </c>
      <c r="J20" s="391">
        <v>8</v>
      </c>
      <c r="K20" s="391">
        <v>14</v>
      </c>
      <c r="L20" s="390" t="s">
        <v>45</v>
      </c>
      <c r="M20" s="392">
        <v>50474</v>
      </c>
      <c r="N20" s="392">
        <v>6164</v>
      </c>
      <c r="O20" s="393">
        <v>0.89116847346304606</v>
      </c>
      <c r="P20" s="393">
        <v>0.10883152653695399</v>
      </c>
      <c r="Q20" s="393">
        <v>0.84444436299797132</v>
      </c>
    </row>
    <row r="21" spans="2:17" s="390" customFormat="1" ht="15" x14ac:dyDescent="0.25">
      <c r="B21" s="390" t="s">
        <v>44</v>
      </c>
      <c r="C21" s="392">
        <v>104100</v>
      </c>
      <c r="D21" s="392">
        <v>74761</v>
      </c>
      <c r="E21" s="392">
        <v>29339</v>
      </c>
      <c r="F21" s="393">
        <v>0.7181652257444765</v>
      </c>
      <c r="G21" s="393">
        <v>0.28183477425552356</v>
      </c>
      <c r="I21" s="391">
        <v>20</v>
      </c>
      <c r="J21" s="391">
        <v>9</v>
      </c>
      <c r="K21" s="391">
        <v>6</v>
      </c>
      <c r="L21" s="390" t="s">
        <v>8</v>
      </c>
      <c r="M21" s="392">
        <v>4545</v>
      </c>
      <c r="N21" s="392">
        <v>658</v>
      </c>
      <c r="O21" s="393">
        <v>0.8735344993273112</v>
      </c>
      <c r="P21" s="393">
        <v>0.12646550067268883</v>
      </c>
      <c r="Q21" s="393">
        <v>0.84444436299797132</v>
      </c>
    </row>
    <row r="22" spans="2:17" s="390" customFormat="1" ht="15" x14ac:dyDescent="0.25">
      <c r="B22" s="390" t="s">
        <v>42</v>
      </c>
      <c r="C22" s="392">
        <v>606</v>
      </c>
      <c r="D22" s="392">
        <v>586</v>
      </c>
      <c r="E22" s="392">
        <v>20</v>
      </c>
      <c r="F22" s="393">
        <v>0.96699669966996704</v>
      </c>
      <c r="G22" s="393">
        <v>3.3003300330033E-2</v>
      </c>
      <c r="I22" s="391">
        <v>3</v>
      </c>
      <c r="J22" s="391">
        <v>10</v>
      </c>
      <c r="K22" s="391">
        <v>5</v>
      </c>
      <c r="L22" s="390" t="s">
        <v>9</v>
      </c>
      <c r="M22" s="392">
        <v>12855</v>
      </c>
      <c r="N22" s="392">
        <v>2140</v>
      </c>
      <c r="O22" s="393">
        <v>0.85728576192064021</v>
      </c>
      <c r="P22" s="393">
        <v>0.14271423807935979</v>
      </c>
      <c r="Q22" s="393">
        <v>0.84444436299797132</v>
      </c>
    </row>
    <row r="23" spans="2:17" s="390" customFormat="1" ht="15" x14ac:dyDescent="0.25">
      <c r="B23" s="390" t="s">
        <v>6</v>
      </c>
      <c r="C23" s="392">
        <v>54865</v>
      </c>
      <c r="D23" s="392">
        <v>46774</v>
      </c>
      <c r="E23" s="392">
        <v>8091</v>
      </c>
      <c r="F23" s="393">
        <v>0.85252893465779644</v>
      </c>
      <c r="G23" s="393">
        <v>0.14747106534220358</v>
      </c>
      <c r="I23" s="391">
        <v>11</v>
      </c>
      <c r="J23" s="391">
        <v>11</v>
      </c>
      <c r="K23" s="391">
        <v>11</v>
      </c>
      <c r="L23" s="390" t="s">
        <v>6</v>
      </c>
      <c r="M23" s="392">
        <v>46774</v>
      </c>
      <c r="N23" s="392">
        <v>8091</v>
      </c>
      <c r="O23" s="393">
        <v>0.85252893465779644</v>
      </c>
      <c r="P23" s="393">
        <v>0.14747106534220358</v>
      </c>
      <c r="Q23" s="393">
        <v>0.84444436299797132</v>
      </c>
    </row>
    <row r="24" spans="2:17" s="390" customFormat="1" ht="15" x14ac:dyDescent="0.25">
      <c r="B24" s="390" t="s">
        <v>5</v>
      </c>
      <c r="C24" s="392">
        <v>14306</v>
      </c>
      <c r="D24" s="392">
        <v>11307</v>
      </c>
      <c r="E24" s="392">
        <v>2999</v>
      </c>
      <c r="F24" s="393">
        <v>0.79036767789738571</v>
      </c>
      <c r="G24" s="393">
        <v>0.20963232210261429</v>
      </c>
      <c r="I24" s="391">
        <v>15</v>
      </c>
      <c r="J24" s="391">
        <v>12</v>
      </c>
      <c r="K24" s="391">
        <v>20</v>
      </c>
      <c r="L24" s="390" t="s">
        <v>114</v>
      </c>
      <c r="M24" s="392">
        <v>460804</v>
      </c>
      <c r="N24" s="392">
        <v>84885</v>
      </c>
      <c r="O24" s="393">
        <v>0.84444436299797132</v>
      </c>
      <c r="P24" s="393">
        <v>0.15555563700202862</v>
      </c>
      <c r="Q24" s="393">
        <v>0.84444436299797132</v>
      </c>
    </row>
    <row r="25" spans="2:17" s="390" customFormat="1" ht="15" x14ac:dyDescent="0.25">
      <c r="B25" s="390" t="s">
        <v>38</v>
      </c>
      <c r="C25" s="392">
        <v>23284</v>
      </c>
      <c r="D25" s="392">
        <v>21985</v>
      </c>
      <c r="E25" s="392">
        <v>1299</v>
      </c>
      <c r="F25" s="393">
        <v>0.94421061673252016</v>
      </c>
      <c r="G25" s="393">
        <v>5.5789383267479814E-2</v>
      </c>
      <c r="I25" s="391">
        <v>5</v>
      </c>
      <c r="J25" s="391">
        <v>13</v>
      </c>
      <c r="K25" s="391">
        <v>4</v>
      </c>
      <c r="L25" s="390" t="s">
        <v>41</v>
      </c>
      <c r="M25" s="392">
        <v>11655</v>
      </c>
      <c r="N25" s="392">
        <v>2299</v>
      </c>
      <c r="O25" s="393">
        <v>0.83524437437293964</v>
      </c>
      <c r="P25" s="393">
        <v>0.16475562562706034</v>
      </c>
      <c r="Q25" s="393">
        <v>0.84444436299797132</v>
      </c>
    </row>
    <row r="26" spans="2:17" s="390" customFormat="1" ht="15" x14ac:dyDescent="0.25">
      <c r="B26" s="390" t="s">
        <v>45</v>
      </c>
      <c r="C26" s="392">
        <v>56638</v>
      </c>
      <c r="D26" s="392">
        <v>50474</v>
      </c>
      <c r="E26" s="392">
        <v>6164</v>
      </c>
      <c r="F26" s="393">
        <v>0.89116847346304606</v>
      </c>
      <c r="G26" s="393">
        <v>0.10883152653695399</v>
      </c>
      <c r="I26" s="391">
        <v>8</v>
      </c>
      <c r="J26" s="391">
        <v>14</v>
      </c>
      <c r="K26" s="391">
        <v>1</v>
      </c>
      <c r="L26" s="390" t="s">
        <v>11</v>
      </c>
      <c r="M26" s="392">
        <v>76267</v>
      </c>
      <c r="N26" s="392">
        <v>16090</v>
      </c>
      <c r="O26" s="393">
        <v>0.82578472665850988</v>
      </c>
      <c r="P26" s="393">
        <v>0.17421527334149009</v>
      </c>
      <c r="Q26" s="393">
        <v>0.84444436299797132</v>
      </c>
    </row>
    <row r="27" spans="2:17" s="390" customFormat="1" ht="15" x14ac:dyDescent="0.25">
      <c r="B27" s="390" t="s">
        <v>50</v>
      </c>
      <c r="C27" s="392">
        <v>551</v>
      </c>
      <c r="D27" s="392">
        <v>429</v>
      </c>
      <c r="E27" s="392">
        <v>122</v>
      </c>
      <c r="F27" s="393">
        <v>0.77858439201451901</v>
      </c>
      <c r="G27" s="393">
        <v>0.22141560798548093</v>
      </c>
      <c r="I27" s="391">
        <v>17</v>
      </c>
      <c r="J27" s="391">
        <v>15</v>
      </c>
      <c r="K27" s="391">
        <v>12</v>
      </c>
      <c r="L27" s="390" t="s">
        <v>5</v>
      </c>
      <c r="M27" s="392">
        <v>11307</v>
      </c>
      <c r="N27" s="392">
        <v>2999</v>
      </c>
      <c r="O27" s="393">
        <v>0.79036767789738571</v>
      </c>
      <c r="P27" s="393">
        <v>0.20963232210261429</v>
      </c>
      <c r="Q27" s="393">
        <v>0.84444436299797132</v>
      </c>
    </row>
    <row r="28" spans="2:17" s="390" customFormat="1" ht="15" x14ac:dyDescent="0.25">
      <c r="B28" s="390" t="s">
        <v>46</v>
      </c>
      <c r="C28" s="392">
        <v>14383</v>
      </c>
      <c r="D28" s="392">
        <v>11364</v>
      </c>
      <c r="E28" s="392">
        <v>3019</v>
      </c>
      <c r="F28" s="393">
        <v>0.79009942292984769</v>
      </c>
      <c r="G28" s="393">
        <v>0.20990057707015225</v>
      </c>
      <c r="I28" s="391">
        <v>16</v>
      </c>
      <c r="J28" s="391">
        <v>16</v>
      </c>
      <c r="K28" s="391">
        <v>16</v>
      </c>
      <c r="L28" s="390" t="s">
        <v>46</v>
      </c>
      <c r="M28" s="392">
        <v>11364</v>
      </c>
      <c r="N28" s="392">
        <v>3019</v>
      </c>
      <c r="O28" s="393">
        <v>0.79009942292984769</v>
      </c>
      <c r="P28" s="393">
        <v>0.20990057707015225</v>
      </c>
      <c r="Q28" s="393">
        <v>0.84444436299797132</v>
      </c>
    </row>
    <row r="29" spans="2:17" s="390" customFormat="1" ht="15" x14ac:dyDescent="0.25">
      <c r="B29" s="390" t="s">
        <v>47</v>
      </c>
      <c r="C29" s="392">
        <v>6871</v>
      </c>
      <c r="D29" s="392">
        <v>6459</v>
      </c>
      <c r="E29" s="392">
        <v>412</v>
      </c>
      <c r="F29" s="393">
        <v>0.94003784019793335</v>
      </c>
      <c r="G29" s="393">
        <v>5.9962159802066657E-2</v>
      </c>
      <c r="I29" s="391">
        <v>6</v>
      </c>
      <c r="J29" s="391">
        <v>17</v>
      </c>
      <c r="K29" s="391">
        <v>15</v>
      </c>
      <c r="L29" s="390" t="s">
        <v>50</v>
      </c>
      <c r="M29" s="392">
        <v>429</v>
      </c>
      <c r="N29" s="392">
        <v>122</v>
      </c>
      <c r="O29" s="393">
        <v>0.77858439201451901</v>
      </c>
      <c r="P29" s="393">
        <v>0.22141560798548093</v>
      </c>
      <c r="Q29" s="393">
        <v>0.84444436299797132</v>
      </c>
    </row>
    <row r="30" spans="2:17" s="390" customFormat="1" ht="15" x14ac:dyDescent="0.25">
      <c r="B30" s="390" t="s">
        <v>48</v>
      </c>
      <c r="C30" s="392">
        <v>36232</v>
      </c>
      <c r="D30" s="392">
        <v>27601</v>
      </c>
      <c r="E30" s="392">
        <v>8631</v>
      </c>
      <c r="F30" s="393">
        <v>0.76178516228748072</v>
      </c>
      <c r="G30" s="393">
        <v>0.23821483771251931</v>
      </c>
      <c r="I30" s="391">
        <v>18</v>
      </c>
      <c r="J30" s="391">
        <v>18</v>
      </c>
      <c r="K30" s="391">
        <v>18</v>
      </c>
      <c r="L30" s="390" t="s">
        <v>48</v>
      </c>
      <c r="M30" s="392">
        <v>27601</v>
      </c>
      <c r="N30" s="392">
        <v>8631</v>
      </c>
      <c r="O30" s="393">
        <v>0.76178516228748072</v>
      </c>
      <c r="P30" s="393">
        <v>0.23821483771251931</v>
      </c>
      <c r="Q30" s="393">
        <v>0.84444436299797132</v>
      </c>
    </row>
    <row r="31" spans="2:17" s="390" customFormat="1" ht="15" x14ac:dyDescent="0.25">
      <c r="B31" s="390" t="s">
        <v>49</v>
      </c>
      <c r="C31" s="392">
        <v>3777</v>
      </c>
      <c r="D31" s="392">
        <v>2869</v>
      </c>
      <c r="E31" s="392">
        <v>908</v>
      </c>
      <c r="F31" s="393">
        <v>0.75959756420439506</v>
      </c>
      <c r="G31" s="393">
        <v>0.24040243579560497</v>
      </c>
      <c r="I31" s="391">
        <v>19</v>
      </c>
      <c r="J31" s="391">
        <v>19</v>
      </c>
      <c r="K31" s="391">
        <v>19</v>
      </c>
      <c r="L31" s="390" t="s">
        <v>49</v>
      </c>
      <c r="M31" s="392">
        <v>2869</v>
      </c>
      <c r="N31" s="392">
        <v>908</v>
      </c>
      <c r="O31" s="393">
        <v>0.75959756420439506</v>
      </c>
      <c r="P31" s="393">
        <v>0.24040243579560497</v>
      </c>
      <c r="Q31" s="393">
        <v>0.84444436299797132</v>
      </c>
    </row>
    <row r="32" spans="2:17" s="390" customFormat="1" ht="15" x14ac:dyDescent="0.25">
      <c r="B32" s="394" t="s">
        <v>114</v>
      </c>
      <c r="C32" s="395">
        <v>545689</v>
      </c>
      <c r="D32" s="395">
        <v>460804</v>
      </c>
      <c r="E32" s="395">
        <v>84885</v>
      </c>
      <c r="F32" s="396">
        <v>0.84444436299797132</v>
      </c>
      <c r="G32" s="396">
        <v>0.15555563700202862</v>
      </c>
      <c r="I32" s="391">
        <v>12</v>
      </c>
      <c r="J32" s="391">
        <v>20</v>
      </c>
      <c r="K32" s="391">
        <v>9</v>
      </c>
      <c r="L32" s="390" t="s">
        <v>44</v>
      </c>
      <c r="M32" s="392">
        <v>74761</v>
      </c>
      <c r="N32" s="392">
        <v>29339</v>
      </c>
      <c r="O32" s="393">
        <v>0.7181652257444765</v>
      </c>
      <c r="P32" s="393">
        <v>0.28183477425552356</v>
      </c>
      <c r="Q32" s="393">
        <v>0.84444436299797132</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abSelected="1" zoomScale="80" zoomScaleNormal="80" workbookViewId="0"/>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2" customFormat="1" ht="15" x14ac:dyDescent="0.2">
      <c r="B2" s="1221"/>
      <c r="C2" s="1221"/>
      <c r="D2" s="807"/>
      <c r="E2" s="808"/>
      <c r="F2" s="809"/>
      <c r="G2" s="808"/>
    </row>
    <row r="3" spans="1:19" s="632" customFormat="1" ht="38.25" customHeight="1" x14ac:dyDescent="0.2">
      <c r="B3" s="809"/>
      <c r="C3" s="809"/>
      <c r="D3" s="809"/>
      <c r="E3" s="808"/>
      <c r="F3" s="809"/>
      <c r="G3" s="808"/>
    </row>
    <row r="4" spans="1:19" s="634" customFormat="1" ht="37.5" customHeight="1" x14ac:dyDescent="0.2">
      <c r="B4" s="1233" t="s">
        <v>347</v>
      </c>
      <c r="C4" s="1233"/>
      <c r="D4" s="1233"/>
      <c r="E4" s="1233"/>
      <c r="F4" s="1233"/>
      <c r="G4" s="1233"/>
      <c r="H4" s="1233"/>
      <c r="I4" s="1233"/>
      <c r="J4" s="1233"/>
      <c r="K4" s="1233"/>
      <c r="L4" s="1233"/>
      <c r="M4" s="1233"/>
      <c r="N4" s="1233"/>
      <c r="O4" s="1233"/>
      <c r="P4" s="1233"/>
      <c r="Q4" s="1233"/>
    </row>
    <row r="5" spans="1:19" s="810" customFormat="1" ht="18" x14ac:dyDescent="0.2">
      <c r="B5" s="1047" t="str">
        <f>porsaad!B6</f>
        <v>Situación a 31 de enero de 2024</v>
      </c>
      <c r="C5" s="1047"/>
      <c r="D5" s="1047"/>
      <c r="E5" s="1047"/>
      <c r="F5" s="1047"/>
      <c r="G5" s="1047"/>
      <c r="H5" s="1047"/>
      <c r="I5" s="1047"/>
      <c r="J5" s="1047"/>
      <c r="K5" s="1047"/>
      <c r="L5" s="1047"/>
      <c r="M5" s="1047"/>
      <c r="N5" s="1047"/>
      <c r="O5" s="1047"/>
      <c r="P5" s="1047"/>
    </row>
    <row r="6" spans="1:19" s="634" customFormat="1" ht="6" customHeight="1" x14ac:dyDescent="0.2">
      <c r="D6" s="811"/>
      <c r="E6" s="811"/>
      <c r="F6" s="811"/>
      <c r="G6" s="811"/>
    </row>
    <row r="7" spans="1:19" s="815" customFormat="1" ht="12.75" customHeight="1" x14ac:dyDescent="0.2">
      <c r="A7" s="812"/>
      <c r="B7" s="1222" t="s">
        <v>15</v>
      </c>
      <c r="C7" s="813"/>
      <c r="D7" s="1225" t="s">
        <v>284</v>
      </c>
      <c r="E7" s="814"/>
      <c r="F7" s="1227" t="s">
        <v>476</v>
      </c>
      <c r="G7" s="1228"/>
      <c r="I7" s="1227" t="s">
        <v>285</v>
      </c>
      <c r="J7" s="1231"/>
      <c r="K7" s="955"/>
      <c r="L7" s="955"/>
      <c r="M7" s="955"/>
      <c r="N7" s="955"/>
      <c r="O7" s="955"/>
      <c r="P7" s="955"/>
      <c r="Q7" s="956"/>
    </row>
    <row r="8" spans="1:19" s="815" customFormat="1" ht="15" customHeight="1" x14ac:dyDescent="0.2">
      <c r="A8" s="812"/>
      <c r="B8" s="1223"/>
      <c r="C8" s="813"/>
      <c r="D8" s="1226"/>
      <c r="E8" s="814"/>
      <c r="F8" s="1229"/>
      <c r="G8" s="1230"/>
      <c r="I8" s="1229"/>
      <c r="J8" s="1232"/>
      <c r="K8" s="957"/>
      <c r="L8" s="1211" t="s">
        <v>141</v>
      </c>
      <c r="M8" s="1212"/>
      <c r="N8" s="1215" t="s">
        <v>142</v>
      </c>
      <c r="O8" s="1216"/>
      <c r="P8" s="1216"/>
      <c r="Q8" s="1217"/>
    </row>
    <row r="9" spans="1:19" s="815" customFormat="1" ht="44.25" customHeight="1" x14ac:dyDescent="0.2">
      <c r="A9" s="812"/>
      <c r="B9" s="1223"/>
      <c r="C9" s="813"/>
      <c r="D9" s="1226"/>
      <c r="E9" s="814"/>
      <c r="F9" s="1229"/>
      <c r="G9" s="1230"/>
      <c r="I9" s="1229"/>
      <c r="J9" s="1232"/>
      <c r="K9" s="957"/>
      <c r="L9" s="1213"/>
      <c r="M9" s="1214"/>
      <c r="N9" s="1215" t="s">
        <v>482</v>
      </c>
      <c r="O9" s="1217"/>
      <c r="P9" s="1215" t="s">
        <v>483</v>
      </c>
      <c r="Q9" s="1217"/>
    </row>
    <row r="10" spans="1:19" s="817" customFormat="1" ht="56.25" x14ac:dyDescent="0.2">
      <c r="A10" s="816"/>
      <c r="B10" s="1224"/>
      <c r="D10" s="818" t="s">
        <v>12</v>
      </c>
      <c r="E10" s="819"/>
      <c r="F10" s="820" t="s">
        <v>12</v>
      </c>
      <c r="G10" s="821" t="s">
        <v>286</v>
      </c>
      <c r="I10" s="820" t="s">
        <v>12</v>
      </c>
      <c r="J10" s="958" t="s">
        <v>286</v>
      </c>
      <c r="K10" s="959"/>
      <c r="L10" s="960" t="s">
        <v>12</v>
      </c>
      <c r="M10" s="961" t="s">
        <v>484</v>
      </c>
      <c r="N10" s="962" t="s">
        <v>12</v>
      </c>
      <c r="O10" s="961" t="s">
        <v>484</v>
      </c>
      <c r="P10" s="962" t="s">
        <v>12</v>
      </c>
      <c r="Q10" s="961" t="s">
        <v>484</v>
      </c>
    </row>
    <row r="11" spans="1:19" s="824" customFormat="1" ht="9" customHeight="1" x14ac:dyDescent="0.2">
      <c r="A11" s="822"/>
      <c r="B11" s="823"/>
      <c r="D11" s="825"/>
      <c r="E11" s="823"/>
      <c r="F11" s="825"/>
      <c r="G11" s="823"/>
      <c r="I11" s="823"/>
      <c r="J11" s="823"/>
    </row>
    <row r="12" spans="1:19" s="828" customFormat="1" x14ac:dyDescent="0.2">
      <c r="A12" s="826"/>
      <c r="B12" s="827" t="s">
        <v>11</v>
      </c>
      <c r="D12" s="975">
        <f>'41benpresaad'!D10</f>
        <v>286206</v>
      </c>
      <c r="E12" s="829">
        <v>53364</v>
      </c>
      <c r="F12" s="967">
        <f>D12-I12</f>
        <v>285577</v>
      </c>
      <c r="G12" s="968">
        <f>F12*100/D12</f>
        <v>99.78022822722096</v>
      </c>
      <c r="I12" s="967">
        <f>L12+N12+P12</f>
        <v>629</v>
      </c>
      <c r="J12" s="968">
        <f t="shared" ref="J12:J29" si="0">I12*100/D12</f>
        <v>0.21977177277904725</v>
      </c>
      <c r="L12" s="967">
        <v>0</v>
      </c>
      <c r="M12" s="963">
        <f>L12/$I12*100</f>
        <v>0</v>
      </c>
      <c r="N12" s="967">
        <v>190</v>
      </c>
      <c r="O12" s="622">
        <f>N12/$I12*100</f>
        <v>30.206677265500797</v>
      </c>
      <c r="P12" s="967">
        <v>439</v>
      </c>
      <c r="Q12" s="622">
        <f>P12/$I12*100</f>
        <v>69.793322734499213</v>
      </c>
      <c r="R12" s="991"/>
      <c r="S12" s="991"/>
    </row>
    <row r="13" spans="1:19" s="828" customFormat="1" x14ac:dyDescent="0.2">
      <c r="A13" s="826"/>
      <c r="B13" s="830" t="s">
        <v>10</v>
      </c>
      <c r="D13" s="976">
        <f>'41benpresaad'!D11</f>
        <v>40178</v>
      </c>
      <c r="E13" s="829">
        <v>5161</v>
      </c>
      <c r="F13" s="969">
        <f t="shared" ref="F13:F29" si="1">D13-I13</f>
        <v>39527</v>
      </c>
      <c r="G13" s="970">
        <f t="shared" ref="G13:G29" si="2">F13*100/D13</f>
        <v>98.379710289213008</v>
      </c>
      <c r="I13" s="969">
        <f t="shared" ref="I13:I29" si="3">L13+N13+P13</f>
        <v>651</v>
      </c>
      <c r="J13" s="970">
        <f t="shared" si="0"/>
        <v>1.6202897107869978</v>
      </c>
      <c r="L13" s="969">
        <v>0</v>
      </c>
      <c r="M13" s="964">
        <f>L13/$I13*100</f>
        <v>0</v>
      </c>
      <c r="N13" s="969">
        <v>360</v>
      </c>
      <c r="O13" s="623">
        <f>N13/$I13*100</f>
        <v>55.299539170506918</v>
      </c>
      <c r="P13" s="969">
        <v>291</v>
      </c>
      <c r="Q13" s="623">
        <f>P13/$I13*100</f>
        <v>44.700460829493089</v>
      </c>
      <c r="R13" s="991"/>
      <c r="S13" s="991"/>
    </row>
    <row r="14" spans="1:19" s="828" customFormat="1" x14ac:dyDescent="0.2">
      <c r="A14" s="826"/>
      <c r="B14" s="830" t="s">
        <v>40</v>
      </c>
      <c r="D14" s="976">
        <f>'41benpresaad'!D12</f>
        <v>31210</v>
      </c>
      <c r="E14" s="829">
        <v>3593</v>
      </c>
      <c r="F14" s="969">
        <f t="shared" si="1"/>
        <v>30301</v>
      </c>
      <c r="G14" s="970">
        <f t="shared" si="2"/>
        <v>97.087471964114073</v>
      </c>
      <c r="I14" s="969">
        <f t="shared" si="3"/>
        <v>909</v>
      </c>
      <c r="J14" s="970">
        <f t="shared" si="0"/>
        <v>2.9125280358859338</v>
      </c>
      <c r="L14" s="969">
        <v>2</v>
      </c>
      <c r="M14" s="964">
        <f>L14/$I14*100</f>
        <v>0.22002200220022</v>
      </c>
      <c r="N14" s="969">
        <v>271</v>
      </c>
      <c r="O14" s="623">
        <f>N14/$I14*100</f>
        <v>29.812981298129813</v>
      </c>
      <c r="P14" s="969">
        <v>636</v>
      </c>
      <c r="Q14" s="623">
        <f>P14/$I14*100</f>
        <v>69.966996699669977</v>
      </c>
      <c r="R14" s="991"/>
      <c r="S14" s="991"/>
    </row>
    <row r="15" spans="1:19" s="828" customFormat="1" x14ac:dyDescent="0.2">
      <c r="A15" s="826"/>
      <c r="B15" s="830" t="s">
        <v>41</v>
      </c>
      <c r="D15" s="976">
        <f>'41benpresaad'!D13</f>
        <v>29190</v>
      </c>
      <c r="E15" s="829">
        <v>2742</v>
      </c>
      <c r="F15" s="969">
        <f t="shared" si="1"/>
        <v>29190</v>
      </c>
      <c r="G15" s="970">
        <f t="shared" si="2"/>
        <v>100</v>
      </c>
      <c r="I15" s="969">
        <f t="shared" si="3"/>
        <v>0</v>
      </c>
      <c r="J15" s="970">
        <f t="shared" si="0"/>
        <v>0</v>
      </c>
      <c r="L15" s="969">
        <v>0</v>
      </c>
      <c r="M15" s="964" t="s">
        <v>374</v>
      </c>
      <c r="N15" s="969">
        <v>0</v>
      </c>
      <c r="O15" s="623" t="s">
        <v>374</v>
      </c>
      <c r="P15" s="969">
        <v>0</v>
      </c>
      <c r="Q15" s="623" t="s">
        <v>374</v>
      </c>
      <c r="R15" s="991"/>
      <c r="S15" s="991"/>
    </row>
    <row r="16" spans="1:19" s="828" customFormat="1" x14ac:dyDescent="0.2">
      <c r="A16" s="826"/>
      <c r="B16" s="830" t="s">
        <v>9</v>
      </c>
      <c r="D16" s="976">
        <f>'41benpresaad'!D14</f>
        <v>40949</v>
      </c>
      <c r="E16" s="829">
        <v>7296</v>
      </c>
      <c r="F16" s="969">
        <f t="shared" si="1"/>
        <v>34626</v>
      </c>
      <c r="G16" s="970">
        <f t="shared" si="2"/>
        <v>84.558841485750563</v>
      </c>
      <c r="I16" s="969">
        <f t="shared" si="3"/>
        <v>6323</v>
      </c>
      <c r="J16" s="970">
        <f t="shared" si="0"/>
        <v>15.441158514249432</v>
      </c>
      <c r="L16" s="969">
        <v>3</v>
      </c>
      <c r="M16" s="964">
        <f>L16/$I16*100</f>
        <v>4.7445832674363433E-2</v>
      </c>
      <c r="N16" s="969">
        <v>2036</v>
      </c>
      <c r="O16" s="623">
        <f>N16/$I16*100</f>
        <v>32.199905108334654</v>
      </c>
      <c r="P16" s="969">
        <v>4284</v>
      </c>
      <c r="Q16" s="623">
        <f>P16/$I16*100</f>
        <v>67.752649058990983</v>
      </c>
      <c r="R16" s="991"/>
      <c r="S16" s="991"/>
    </row>
    <row r="17" spans="1:19" s="828" customFormat="1" x14ac:dyDescent="0.2">
      <c r="A17" s="826"/>
      <c r="B17" s="830" t="s">
        <v>8</v>
      </c>
      <c r="D17" s="976">
        <f>'41benpresaad'!D15</f>
        <v>17076</v>
      </c>
      <c r="E17" s="829">
        <v>3462</v>
      </c>
      <c r="F17" s="969">
        <f t="shared" si="1"/>
        <v>17075</v>
      </c>
      <c r="G17" s="970">
        <f t="shared" si="2"/>
        <v>99.994143827594286</v>
      </c>
      <c r="I17" s="969">
        <f t="shared" si="3"/>
        <v>1</v>
      </c>
      <c r="J17" s="970">
        <f t="shared" si="0"/>
        <v>5.8561724057156241E-3</v>
      </c>
      <c r="L17" s="969">
        <v>0</v>
      </c>
      <c r="M17" s="964" t="s">
        <v>374</v>
      </c>
      <c r="N17" s="969">
        <v>0</v>
      </c>
      <c r="O17" s="623" t="s">
        <v>374</v>
      </c>
      <c r="P17" s="969">
        <v>1</v>
      </c>
      <c r="Q17" s="623" t="s">
        <v>374</v>
      </c>
      <c r="R17" s="991"/>
      <c r="S17" s="991"/>
    </row>
    <row r="18" spans="1:19" s="828" customFormat="1" x14ac:dyDescent="0.2">
      <c r="A18" s="826"/>
      <c r="B18" s="830" t="s">
        <v>7</v>
      </c>
      <c r="D18" s="976">
        <f>'41benpresaad'!D16</f>
        <v>122895</v>
      </c>
      <c r="E18" s="829">
        <v>14325</v>
      </c>
      <c r="F18" s="969">
        <f t="shared" si="1"/>
        <v>113472</v>
      </c>
      <c r="G18" s="970">
        <f t="shared" si="2"/>
        <v>92.332478945441224</v>
      </c>
      <c r="I18" s="969">
        <f t="shared" si="3"/>
        <v>9423</v>
      </c>
      <c r="J18" s="970">
        <f>I18*100/D18</f>
        <v>7.6675210545587698</v>
      </c>
      <c r="L18" s="969">
        <v>6128</v>
      </c>
      <c r="M18" s="964">
        <f>L18/$I18*100</f>
        <v>65.032367611164176</v>
      </c>
      <c r="N18" s="969">
        <v>3293</v>
      </c>
      <c r="O18" s="623">
        <f>N18/$I18*100</f>
        <v>34.946407725777348</v>
      </c>
      <c r="P18" s="969">
        <v>2</v>
      </c>
      <c r="Q18" s="623">
        <f>P18/$I18*100</f>
        <v>2.1224663058473946E-2</v>
      </c>
      <c r="R18" s="991"/>
      <c r="S18" s="991"/>
    </row>
    <row r="19" spans="1:19" s="828" customFormat="1" x14ac:dyDescent="0.2">
      <c r="A19" s="826"/>
      <c r="B19" s="830" t="s">
        <v>43</v>
      </c>
      <c r="D19" s="976">
        <f>'41benpresaad'!D17</f>
        <v>72052</v>
      </c>
      <c r="E19" s="829">
        <v>9188</v>
      </c>
      <c r="F19" s="969">
        <f t="shared" si="1"/>
        <v>70100</v>
      </c>
      <c r="G19" s="970">
        <f t="shared" si="2"/>
        <v>97.290845500471875</v>
      </c>
      <c r="I19" s="969">
        <f t="shared" si="3"/>
        <v>1952</v>
      </c>
      <c r="J19" s="970">
        <f t="shared" si="0"/>
        <v>2.7091544995281187</v>
      </c>
      <c r="L19" s="969">
        <v>1</v>
      </c>
      <c r="M19" s="964">
        <f>L19/$I19*100</f>
        <v>5.1229508196721313E-2</v>
      </c>
      <c r="N19" s="969">
        <v>832</v>
      </c>
      <c r="O19" s="623">
        <f>N19/$I19*100</f>
        <v>42.622950819672127</v>
      </c>
      <c r="P19" s="969">
        <v>1119</v>
      </c>
      <c r="Q19" s="623">
        <f>P19/$I19*100</f>
        <v>57.325819672131153</v>
      </c>
      <c r="R19" s="991"/>
      <c r="S19" s="991"/>
    </row>
    <row r="20" spans="1:19" s="828" customFormat="1" x14ac:dyDescent="0.2">
      <c r="A20" s="826"/>
      <c r="B20" s="830" t="s">
        <v>44</v>
      </c>
      <c r="D20" s="976">
        <f>'41benpresaad'!D18</f>
        <v>202557</v>
      </c>
      <c r="E20" s="829">
        <v>34612</v>
      </c>
      <c r="F20" s="969">
        <f t="shared" si="1"/>
        <v>202557</v>
      </c>
      <c r="G20" s="970">
        <f t="shared" si="2"/>
        <v>100</v>
      </c>
      <c r="I20" s="969">
        <f t="shared" si="3"/>
        <v>0</v>
      </c>
      <c r="J20" s="970">
        <f t="shared" si="0"/>
        <v>0</v>
      </c>
      <c r="L20" s="969">
        <v>0</v>
      </c>
      <c r="M20" s="964" t="s">
        <v>374</v>
      </c>
      <c r="N20" s="969">
        <v>0</v>
      </c>
      <c r="O20" s="623" t="s">
        <v>374</v>
      </c>
      <c r="P20" s="969">
        <v>0</v>
      </c>
      <c r="Q20" s="623" t="s">
        <v>374</v>
      </c>
      <c r="R20" s="991"/>
      <c r="S20" s="991"/>
    </row>
    <row r="21" spans="1:19" s="828" customFormat="1" x14ac:dyDescent="0.2">
      <c r="A21" s="826"/>
      <c r="B21" s="830" t="s">
        <v>6</v>
      </c>
      <c r="D21" s="976">
        <f>'41benpresaad'!D19</f>
        <v>144001</v>
      </c>
      <c r="E21" s="829">
        <v>13397</v>
      </c>
      <c r="F21" s="969">
        <f t="shared" si="1"/>
        <v>142711</v>
      </c>
      <c r="G21" s="970">
        <f t="shared" si="2"/>
        <v>99.104172887688279</v>
      </c>
      <c r="I21" s="969">
        <f t="shared" si="3"/>
        <v>1290</v>
      </c>
      <c r="J21" s="970">
        <f t="shared" si="0"/>
        <v>0.89582711231172008</v>
      </c>
      <c r="L21" s="969">
        <v>66</v>
      </c>
      <c r="M21" s="964">
        <f>L21/$I21*100</f>
        <v>5.1162790697674421</v>
      </c>
      <c r="N21" s="969">
        <v>820</v>
      </c>
      <c r="O21" s="623">
        <f>N21/$I21*100</f>
        <v>63.565891472868216</v>
      </c>
      <c r="P21" s="969">
        <v>404</v>
      </c>
      <c r="Q21" s="623">
        <f>P21/$I21*100</f>
        <v>31.317829457364343</v>
      </c>
      <c r="R21" s="991"/>
      <c r="S21" s="991"/>
    </row>
    <row r="22" spans="1:19" s="828" customFormat="1" x14ac:dyDescent="0.2">
      <c r="A22" s="826"/>
      <c r="B22" s="830" t="s">
        <v>5</v>
      </c>
      <c r="D22" s="976">
        <f>'41benpresaad'!D20</f>
        <v>34931</v>
      </c>
      <c r="E22" s="829">
        <v>6540</v>
      </c>
      <c r="F22" s="969">
        <f t="shared" si="1"/>
        <v>34608</v>
      </c>
      <c r="G22" s="970">
        <f t="shared" si="2"/>
        <v>99.075319916406627</v>
      </c>
      <c r="I22" s="969">
        <f t="shared" si="3"/>
        <v>323</v>
      </c>
      <c r="J22" s="970">
        <f t="shared" si="0"/>
        <v>0.92468008359336984</v>
      </c>
      <c r="L22" s="969">
        <v>0</v>
      </c>
      <c r="M22" s="964">
        <f>L22/$I22*100</f>
        <v>0</v>
      </c>
      <c r="N22" s="969">
        <v>127</v>
      </c>
      <c r="O22" s="623">
        <f>N22/$I22*100</f>
        <v>39.318885448916404</v>
      </c>
      <c r="P22" s="969">
        <v>196</v>
      </c>
      <c r="Q22" s="623">
        <f>P22/$I22*100</f>
        <v>60.681114551083596</v>
      </c>
      <c r="R22" s="991"/>
      <c r="S22" s="991"/>
    </row>
    <row r="23" spans="1:19" s="828" customFormat="1" x14ac:dyDescent="0.2">
      <c r="A23" s="826"/>
      <c r="B23" s="830" t="s">
        <v>38</v>
      </c>
      <c r="D23" s="976">
        <f>'41benpresaad'!D21</f>
        <v>73751</v>
      </c>
      <c r="E23" s="829">
        <v>13798</v>
      </c>
      <c r="F23" s="969">
        <f t="shared" si="1"/>
        <v>72147</v>
      </c>
      <c r="G23" s="970">
        <f t="shared" si="2"/>
        <v>97.825114235739179</v>
      </c>
      <c r="I23" s="969">
        <f t="shared" si="3"/>
        <v>1604</v>
      </c>
      <c r="J23" s="970">
        <f t="shared" si="0"/>
        <v>2.1748857642608237</v>
      </c>
      <c r="L23" s="969">
        <v>23</v>
      </c>
      <c r="M23" s="964">
        <f>L23/$I23*100</f>
        <v>1.4339152119700749</v>
      </c>
      <c r="N23" s="969">
        <v>28</v>
      </c>
      <c r="O23" s="623">
        <f>N23/$I23*100</f>
        <v>1.7456359102244388</v>
      </c>
      <c r="P23" s="969">
        <v>1553</v>
      </c>
      <c r="Q23" s="623">
        <f>P23/$I23*100</f>
        <v>96.820448877805489</v>
      </c>
      <c r="R23" s="991"/>
      <c r="S23" s="991"/>
    </row>
    <row r="24" spans="1:19" s="828" customFormat="1" x14ac:dyDescent="0.2">
      <c r="A24" s="826"/>
      <c r="B24" s="830" t="s">
        <v>45</v>
      </c>
      <c r="D24" s="976">
        <f>'41benpresaad'!D22</f>
        <v>176438</v>
      </c>
      <c r="E24" s="829">
        <v>24812</v>
      </c>
      <c r="F24" s="969">
        <f t="shared" si="1"/>
        <v>176438</v>
      </c>
      <c r="G24" s="970">
        <f t="shared" si="2"/>
        <v>100</v>
      </c>
      <c r="I24" s="969">
        <f t="shared" si="3"/>
        <v>0</v>
      </c>
      <c r="J24" s="970">
        <f t="shared" si="0"/>
        <v>0</v>
      </c>
      <c r="L24" s="969">
        <v>0</v>
      </c>
      <c r="M24" s="964" t="s">
        <v>374</v>
      </c>
      <c r="N24" s="969">
        <v>0</v>
      </c>
      <c r="O24" s="623" t="s">
        <v>374</v>
      </c>
      <c r="P24" s="969">
        <v>0</v>
      </c>
      <c r="Q24" s="623" t="s">
        <v>374</v>
      </c>
      <c r="R24" s="991"/>
      <c r="S24" s="991"/>
    </row>
    <row r="25" spans="1:19" s="828" customFormat="1" x14ac:dyDescent="0.2">
      <c r="A25" s="826"/>
      <c r="B25" s="830" t="s">
        <v>46</v>
      </c>
      <c r="D25" s="976">
        <f>'41benpresaad'!D23</f>
        <v>40749</v>
      </c>
      <c r="E25" s="829">
        <v>10064</v>
      </c>
      <c r="F25" s="969">
        <f t="shared" si="1"/>
        <v>40382</v>
      </c>
      <c r="G25" s="970">
        <f t="shared" si="2"/>
        <v>99.099364401580402</v>
      </c>
      <c r="I25" s="969">
        <f t="shared" si="3"/>
        <v>367</v>
      </c>
      <c r="J25" s="970">
        <f t="shared" si="0"/>
        <v>0.90063559841959306</v>
      </c>
      <c r="L25" s="969">
        <v>0</v>
      </c>
      <c r="M25" s="964">
        <f>L25/$I25*100</f>
        <v>0</v>
      </c>
      <c r="N25" s="969">
        <v>326</v>
      </c>
      <c r="O25" s="623">
        <f>N25/$I25*100</f>
        <v>88.828337874659397</v>
      </c>
      <c r="P25" s="969">
        <v>41</v>
      </c>
      <c r="Q25" s="623">
        <f>P25/$I25*100</f>
        <v>11.1716621253406</v>
      </c>
      <c r="R25" s="991"/>
      <c r="S25" s="991"/>
    </row>
    <row r="26" spans="1:19" s="828" customFormat="1" x14ac:dyDescent="0.2">
      <c r="B26" s="830" t="s">
        <v>47</v>
      </c>
      <c r="D26" s="976">
        <f>'41benpresaad'!D24</f>
        <v>16216</v>
      </c>
      <c r="E26" s="829">
        <v>1275</v>
      </c>
      <c r="F26" s="973">
        <f t="shared" si="1"/>
        <v>16216</v>
      </c>
      <c r="G26" s="970">
        <f t="shared" si="2"/>
        <v>100</v>
      </c>
      <c r="I26" s="973">
        <f t="shared" si="3"/>
        <v>0</v>
      </c>
      <c r="J26" s="970">
        <f t="shared" si="0"/>
        <v>0</v>
      </c>
      <c r="L26" s="973">
        <v>0</v>
      </c>
      <c r="M26" s="964" t="s">
        <v>374</v>
      </c>
      <c r="N26" s="973">
        <v>0</v>
      </c>
      <c r="O26" s="623" t="s">
        <v>374</v>
      </c>
      <c r="P26" s="973">
        <v>0</v>
      </c>
      <c r="Q26" s="623" t="s">
        <v>374</v>
      </c>
      <c r="R26" s="991"/>
      <c r="S26" s="991"/>
    </row>
    <row r="27" spans="1:19" s="828" customFormat="1" x14ac:dyDescent="0.2">
      <c r="B27" s="830" t="s">
        <v>48</v>
      </c>
      <c r="D27" s="977">
        <f>'41benpresaad'!D25</f>
        <v>67502</v>
      </c>
      <c r="E27" s="829">
        <v>8030</v>
      </c>
      <c r="F27" s="973">
        <f t="shared" si="1"/>
        <v>67502</v>
      </c>
      <c r="G27" s="970">
        <f t="shared" si="2"/>
        <v>100</v>
      </c>
      <c r="I27" s="973">
        <f t="shared" si="3"/>
        <v>0</v>
      </c>
      <c r="J27" s="970">
        <f t="shared" si="0"/>
        <v>0</v>
      </c>
      <c r="L27" s="973">
        <v>0</v>
      </c>
      <c r="M27" s="964" t="s">
        <v>374</v>
      </c>
      <c r="N27" s="973">
        <v>0</v>
      </c>
      <c r="O27" s="623" t="s">
        <v>374</v>
      </c>
      <c r="P27" s="973">
        <v>0</v>
      </c>
      <c r="Q27" s="623" t="s">
        <v>374</v>
      </c>
      <c r="R27" s="991"/>
      <c r="S27" s="991"/>
    </row>
    <row r="28" spans="1:19" s="828" customFormat="1" x14ac:dyDescent="0.2">
      <c r="B28" s="830" t="s">
        <v>49</v>
      </c>
      <c r="D28" s="977">
        <f>'41benpresaad'!D26</f>
        <v>9150</v>
      </c>
      <c r="E28" s="831">
        <v>1753</v>
      </c>
      <c r="F28" s="973">
        <f t="shared" si="1"/>
        <v>9150</v>
      </c>
      <c r="G28" s="971">
        <f t="shared" si="2"/>
        <v>100</v>
      </c>
      <c r="I28" s="973">
        <f t="shared" si="3"/>
        <v>0</v>
      </c>
      <c r="J28" s="971">
        <f t="shared" si="0"/>
        <v>0</v>
      </c>
      <c r="L28" s="973">
        <v>0</v>
      </c>
      <c r="M28" s="964" t="s">
        <v>374</v>
      </c>
      <c r="N28" s="973">
        <v>0</v>
      </c>
      <c r="O28" s="964" t="s">
        <v>374</v>
      </c>
      <c r="P28" s="973">
        <v>0</v>
      </c>
      <c r="Q28" s="964" t="s">
        <v>374</v>
      </c>
      <c r="R28" s="991"/>
      <c r="S28" s="991"/>
    </row>
    <row r="29" spans="1:19" s="828" customFormat="1" x14ac:dyDescent="0.2">
      <c r="B29" s="832" t="s">
        <v>4</v>
      </c>
      <c r="D29" s="978">
        <f>'41benpresaad'!D27</f>
        <v>3415</v>
      </c>
      <c r="E29" s="831">
        <v>384</v>
      </c>
      <c r="F29" s="974">
        <f t="shared" si="1"/>
        <v>3335</v>
      </c>
      <c r="G29" s="972">
        <f t="shared" si="2"/>
        <v>97.657393850658863</v>
      </c>
      <c r="I29" s="974">
        <f t="shared" si="3"/>
        <v>80</v>
      </c>
      <c r="J29" s="972">
        <f t="shared" si="0"/>
        <v>2.3426061493411421</v>
      </c>
      <c r="L29" s="974">
        <v>0</v>
      </c>
      <c r="M29" s="964">
        <f>L29/$I29*100</f>
        <v>0</v>
      </c>
      <c r="N29" s="974">
        <v>16</v>
      </c>
      <c r="O29" s="623">
        <f>N29/$I29*100</f>
        <v>20</v>
      </c>
      <c r="P29" s="974">
        <v>64</v>
      </c>
      <c r="Q29" s="623">
        <f>P29/$I29*100</f>
        <v>80</v>
      </c>
      <c r="R29" s="991"/>
      <c r="S29" s="991"/>
    </row>
    <row r="30" spans="1:19" s="824" customFormat="1" ht="7.5" customHeight="1" x14ac:dyDescent="0.2">
      <c r="A30" s="822"/>
      <c r="B30" s="833"/>
      <c r="D30" s="834"/>
      <c r="E30" s="835"/>
      <c r="F30" s="834"/>
      <c r="G30" s="836"/>
      <c r="I30" s="837"/>
      <c r="J30" s="836"/>
      <c r="L30" s="965"/>
      <c r="M30" s="966"/>
      <c r="N30" s="965"/>
      <c r="O30" s="966"/>
      <c r="P30" s="965"/>
      <c r="Q30" s="966"/>
    </row>
    <row r="31" spans="1:19" s="814" customFormat="1" ht="15" x14ac:dyDescent="0.2">
      <c r="B31" s="838" t="s">
        <v>3</v>
      </c>
      <c r="D31" s="839">
        <f>SUM(D12:D29)</f>
        <v>1408466</v>
      </c>
      <c r="E31" s="835"/>
      <c r="F31" s="840">
        <f>SUM(F12:F29)</f>
        <v>1384914</v>
      </c>
      <c r="G31" s="841">
        <f>F31*100/D31</f>
        <v>98.327826159807898</v>
      </c>
      <c r="I31" s="842">
        <f>SUM(I12:I29)</f>
        <v>23552</v>
      </c>
      <c r="J31" s="841">
        <f>I31*100/D31</f>
        <v>1.6721738401920956</v>
      </c>
      <c r="L31" s="842">
        <f>SUM(L12:L29)</f>
        <v>6223</v>
      </c>
      <c r="M31" s="841">
        <f>L31/$I31*100</f>
        <v>26.422384510869566</v>
      </c>
      <c r="N31" s="842">
        <f>SUM(N12:N29)</f>
        <v>8299</v>
      </c>
      <c r="O31" s="841">
        <f>N31/$I31*100</f>
        <v>35.236922554347828</v>
      </c>
      <c r="P31" s="842">
        <f>SUM(P12:P29)</f>
        <v>9030</v>
      </c>
      <c r="Q31" s="841">
        <f>P31/$I31*100</f>
        <v>38.340692934782609</v>
      </c>
    </row>
    <row r="32" spans="1:19" s="843" customFormat="1" ht="15" x14ac:dyDescent="0.2">
      <c r="B32" s="844" t="s">
        <v>42</v>
      </c>
      <c r="C32" s="845"/>
    </row>
    <row r="33" spans="2:16" ht="33" customHeight="1" x14ac:dyDescent="0.2">
      <c r="B33" s="1220" t="s">
        <v>287</v>
      </c>
      <c r="C33" s="1220"/>
      <c r="D33" s="1220"/>
      <c r="E33" s="1220"/>
      <c r="F33" s="1220"/>
      <c r="G33" s="1220"/>
      <c r="H33" s="1220"/>
      <c r="I33" s="1220"/>
      <c r="J33" s="1220"/>
      <c r="K33" s="1220"/>
      <c r="L33" s="1220"/>
      <c r="M33" s="1220"/>
      <c r="N33" s="1220"/>
      <c r="O33" s="1220"/>
      <c r="P33" s="1220"/>
    </row>
    <row r="35" spans="2:16" x14ac:dyDescent="0.2">
      <c r="B35" s="846"/>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2023-01-05T07:23:09Z</cp:lastPrinted>
  <dcterms:created xsi:type="dcterms:W3CDTF">2023-11-02T11:23:22Z</dcterms:created>
  <dcterms:modified xsi:type="dcterms:W3CDTF">2024-02-05T13:10:21Z</dcterms:modified>
</cp:coreProperties>
</file>